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8AA96E66-0EFC-4880-8025-6DEF61E355E3}" xr6:coauthVersionLast="47" xr6:coauthVersionMax="47" xr10:uidLastSave="{00000000-0000-0000-0000-000000000000}"/>
  <bookViews>
    <workbookView xWindow="-108" yWindow="-108" windowWidth="24888" windowHeight="14976" tabRatio="877" activeTab="3" xr2:uid="{00000000-000D-0000-FFFF-FFFF00000000}"/>
  </bookViews>
  <sheets>
    <sheet name="每日汇总Daily Summary" sheetId="123" r:id="rId1"/>
    <sheet name="停机情况 (2)" sheetId="139" r:id="rId2"/>
    <sheet name="停机情况" sheetId="137" r:id="rId3"/>
    <sheet name="日合并Daily Merge" sheetId="3" r:id="rId4"/>
    <sheet name="辅助表Auxiliary" sheetId="2" r:id="rId5"/>
    <sheet name="效率表" sheetId="126" r:id="rId6"/>
    <sheet name="Day1" sheetId="131" r:id="rId7"/>
    <sheet name="Day2" sheetId="132" r:id="rId8"/>
    <sheet name="Night1" sheetId="133" r:id="rId9"/>
    <sheet name="Night2" sheetId="134" r:id="rId10"/>
    <sheet name="Electrical Excavator" sheetId="135" r:id="rId11"/>
    <sheet name="设备一天" sheetId="136" r:id="rId12"/>
  </sheets>
  <functionGroups builtInGroupCount="19"/>
  <definedNames>
    <definedName name="_xlnm._FilterDatabase" localSheetId="6" hidden="1">'Day1'!$A$7:$N$48</definedName>
    <definedName name="_xlnm._FilterDatabase" localSheetId="7" hidden="1">'Day2'!$F$1:$F$43</definedName>
    <definedName name="_xlnm._FilterDatabase" localSheetId="8" hidden="1">Night1!$A$7:$GA$173</definedName>
    <definedName name="_xlnm._FilterDatabase" localSheetId="9" hidden="1">Night2!$F$1:$F$43</definedName>
    <definedName name="_xleta.SUM" hidden="1" xlm="1">#NAME?</definedName>
    <definedName name="_xleta.SUMIFS" hidden="1" xlm="1">#NAME?</definedName>
    <definedName name="_xleta.TYPE" hidden="1" xlm="1">#NAME?</definedName>
    <definedName name="_xleta.XLOOKUP" hidden="1" xlm="1">#NAME?</definedName>
    <definedName name="_xlpm.c_rng" hidden="1" xlm="1">#NAME?</definedName>
    <definedName name="_xlpm.cacheCol" hidden="1" xlm="1">#NAME?</definedName>
    <definedName name="_xlpm.col_1" hidden="1" xlm="1">#NAME?</definedName>
    <definedName name="_xlpm.col_e_1" hidden="1" xlm="1">#NAME?</definedName>
    <definedName name="_xlpm.col_e_2" hidden="1" xlm="1">#NAME?</definedName>
    <definedName name="_xlpm.col_e_e" hidden="1" xlm="1">#NAME?</definedName>
    <definedName name="_xlpm.col_e_s" hidden="1" xlm="1">#NAME?</definedName>
    <definedName name="_xlpm.col_L" hidden="1" xlm="1">#NAME?</definedName>
    <definedName name="_xlpm.col_t_1" hidden="1" xlm="1">#NAME?</definedName>
    <definedName name="_xlpm.col_t_2" hidden="1" xlm="1">#NAME?</definedName>
    <definedName name="_xlpm.col_type" hidden="1" xlm="1">#NAME?</definedName>
    <definedName name="_xlpm.cond" hidden="1" xlm="1">#NAME?</definedName>
    <definedName name="_xlpm.data_rng" hidden="1" xlm="1">#NAME?</definedName>
    <definedName name="_xlpm.dType" hidden="1" xlm="1">#NAME?</definedName>
    <definedName name="_xlpm.hCond" hidden="1" xlm="1">#NAME?</definedName>
    <definedName name="_xlpm.header_rng" hidden="1" xlm="1">#NAME?</definedName>
    <definedName name="_xlpm.header_row" hidden="1" xlm="1">#NAME?</definedName>
    <definedName name="_xlpm.isDay" hidden="1" xlm="1">#NAME?</definedName>
    <definedName name="_xlpm.lastCol" hidden="1" xlm="1">#NAME?</definedName>
    <definedName name="_xlpm.num" hidden="1" xlm="1">#NAME?</definedName>
    <definedName name="_xlpm.raw_e_e" hidden="1" xlm="1">#NAME?</definedName>
    <definedName name="_xlpm.raw_e_e_1" hidden="1" xlm="1">#NAME?</definedName>
    <definedName name="_xlpm.raw_e_h_1" hidden="1" xlm="1">#NAME?</definedName>
    <definedName name="_xlpm.raw_e_h_2" hidden="1" xlm="1">#NAME?</definedName>
    <definedName name="_xlpm.raw_e_s_1" hidden="1" xlm="1">#NAME?</definedName>
    <definedName name="_xlpm.raw_e_s_2" hidden="1" xlm="1">#NAME?</definedName>
    <definedName name="_xlpm.raw_t_e_1" hidden="1" xlm="1">#NAME?</definedName>
    <definedName name="_xlpm.raw_t_s_1" hidden="1" xlm="1">#NAME?</definedName>
    <definedName name="_xlpm.res" hidden="1" xlm="1">#NAME?</definedName>
    <definedName name="_xlpm.res_type_1" hidden="1" xlm="1">#NAME?</definedName>
    <definedName name="_xlpm.result" hidden="1" xlm="1">#NAME?</definedName>
    <definedName name="_xlpm.rng_1" hidden="1" xlm="1">#NAME?</definedName>
    <definedName name="_xlpm.rng_e_1" hidden="1" xlm="1">#NAME?</definedName>
    <definedName name="_xlpm.rng_e_h_1" hidden="1" xlm="1">#NAME?</definedName>
    <definedName name="_xlpm.rng_e_h_2" hidden="1" xlm="1">#NAME?</definedName>
    <definedName name="_xlpm.rng_L" hidden="1" xlm="1">#NAME?</definedName>
    <definedName name="_xlpm.rng_n" hidden="1" xlm="1">#NAME?</definedName>
    <definedName name="_xlpm.rng_t" hidden="1" xlm="1">#NAME?</definedName>
    <definedName name="_xlpm.rng_t_1" hidden="1" xlm="1">#NAME?</definedName>
    <definedName name="_xlpm.rng_t_2" hidden="1" xlm="1">#NAME?</definedName>
    <definedName name="_xlpm.rng_type" hidden="1" xlm="1">#NAME?</definedName>
    <definedName name="_xlpm.sh" hidden="1" xlm="1">#NAME?</definedName>
    <definedName name="_xlpm.sht" hidden="1" xlm="1">#NAME?</definedName>
    <definedName name="_xlpm.target" hidden="1" xlm="1">#NAME?</definedName>
    <definedName name="_xlpm.total" hidden="1" xlm="1">#NAME?</definedName>
    <definedName name="_xlpm.v" hidden="1" xlm="1">#NAME?</definedName>
    <definedName name="_xlpm.val_1" hidden="1" xlm="1">#NAME?</definedName>
    <definedName name="_xlpm.X" hidden="1" xlm="1">#NAME?</definedName>
    <definedName name="_xlpm.Y" hidden="1" xlm="1">#NAME?</definedName>
    <definedName name="_xlnm.Print_Area" localSheetId="10">'Electrical Excavator'!$A$1:$AO$43</definedName>
    <definedName name="_xlnm.Print_Area" localSheetId="3">'日合并Daily Merge'!$A$1:$BQ$313</definedName>
  </definedNames>
  <calcPr calcId="191029" calcOnSave="0" forceFullCalc="1"/>
  <pivotCaches>
    <pivotCache cacheId="1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2" i="123" l="1"/>
  <c r="E42" i="123"/>
  <c r="F42" i="123"/>
  <c r="C42" i="123"/>
  <c r="D41" i="123"/>
  <c r="E41" i="123"/>
  <c r="F41" i="123"/>
  <c r="C41" i="123"/>
  <c r="AV308" i="3"/>
  <c r="AV309" i="3"/>
  <c r="AW308" i="3"/>
  <c r="AX308" i="3"/>
  <c r="AY308" i="3"/>
  <c r="AZ308" i="3"/>
  <c r="BA308" i="3"/>
  <c r="BB308" i="3"/>
  <c r="BC308" i="3"/>
  <c r="BD308" i="3"/>
  <c r="BE308" i="3"/>
  <c r="BF308" i="3"/>
  <c r="BG308" i="3"/>
  <c r="BH308" i="3"/>
  <c r="BI308" i="3"/>
  <c r="BJ308" i="3"/>
  <c r="BK308" i="3"/>
  <c r="BQ308" i="3"/>
  <c r="AW309" i="3"/>
  <c r="AX309" i="3"/>
  <c r="AY309" i="3"/>
  <c r="AZ309" i="3"/>
  <c r="BA309" i="3"/>
  <c r="BB309" i="3"/>
  <c r="BC309" i="3"/>
  <c r="BD309" i="3"/>
  <c r="BE309" i="3"/>
  <c r="BF309" i="3"/>
  <c r="BG309" i="3"/>
  <c r="BH309" i="3"/>
  <c r="BI309" i="3"/>
  <c r="BJ309" i="3"/>
  <c r="BK309" i="3"/>
  <c r="BQ309" i="3"/>
  <c r="AV157" i="3"/>
  <c r="AW157" i="3"/>
  <c r="AX157" i="3"/>
  <c r="AY157" i="3"/>
  <c r="AZ157" i="3"/>
  <c r="BA157" i="3"/>
  <c r="BB157" i="3"/>
  <c r="BC157" i="3"/>
  <c r="BD157" i="3"/>
  <c r="BE157" i="3"/>
  <c r="BF157" i="3"/>
  <c r="BG157" i="3"/>
  <c r="BH157" i="3"/>
  <c r="BI157" i="3"/>
  <c r="BJ157" i="3"/>
  <c r="BK157" i="3"/>
  <c r="BQ157" i="3"/>
  <c r="D158" i="2"/>
  <c r="B158" i="2"/>
  <c r="B157" i="2"/>
  <c r="D157" i="2"/>
  <c r="E157" i="2" s="1"/>
  <c r="AV152" i="3"/>
  <c r="AW152" i="3"/>
  <c r="AX152" i="3"/>
  <c r="AY152" i="3"/>
  <c r="AZ152" i="3"/>
  <c r="BA152" i="3"/>
  <c r="BB152" i="3"/>
  <c r="BC152" i="3"/>
  <c r="BD152" i="3"/>
  <c r="BE152" i="3"/>
  <c r="BF152" i="3"/>
  <c r="BG152" i="3"/>
  <c r="BH152" i="3"/>
  <c r="BI152" i="3"/>
  <c r="BJ152" i="3"/>
  <c r="BK152" i="3"/>
  <c r="BQ152" i="3"/>
  <c r="AV123" i="3"/>
  <c r="AW123" i="3"/>
  <c r="AX123" i="3"/>
  <c r="AY123" i="3"/>
  <c r="AZ123" i="3"/>
  <c r="BA123" i="3"/>
  <c r="BB123" i="3"/>
  <c r="BC123" i="3"/>
  <c r="BD123" i="3"/>
  <c r="BE123" i="3"/>
  <c r="BF123" i="3"/>
  <c r="BG123" i="3"/>
  <c r="BH123" i="3"/>
  <c r="BI123" i="3"/>
  <c r="BJ123" i="3"/>
  <c r="BK123" i="3"/>
  <c r="BQ123" i="3"/>
  <c r="AV124" i="3"/>
  <c r="AW124" i="3"/>
  <c r="AX124" i="3"/>
  <c r="AY124" i="3"/>
  <c r="AZ124" i="3"/>
  <c r="BA124" i="3"/>
  <c r="BB124" i="3"/>
  <c r="BC124" i="3"/>
  <c r="BD124" i="3"/>
  <c r="BE124" i="3"/>
  <c r="BF124" i="3"/>
  <c r="BG124" i="3"/>
  <c r="BH124" i="3"/>
  <c r="BI124" i="3"/>
  <c r="BJ124" i="3"/>
  <c r="BK124" i="3"/>
  <c r="BQ124" i="3"/>
  <c r="AV125" i="3"/>
  <c r="AW125" i="3"/>
  <c r="AX125" i="3"/>
  <c r="AY125" i="3"/>
  <c r="AZ125" i="3"/>
  <c r="BA125" i="3"/>
  <c r="BB125" i="3"/>
  <c r="BC125" i="3"/>
  <c r="BD125" i="3"/>
  <c r="BE125" i="3"/>
  <c r="BF125" i="3"/>
  <c r="BG125" i="3"/>
  <c r="BH125" i="3"/>
  <c r="BI125" i="3"/>
  <c r="BJ125" i="3"/>
  <c r="BK125" i="3"/>
  <c r="BQ125" i="3"/>
  <c r="AV126" i="3"/>
  <c r="AW126" i="3"/>
  <c r="AX126" i="3"/>
  <c r="AY126" i="3"/>
  <c r="AZ126" i="3"/>
  <c r="BA126" i="3"/>
  <c r="BB126" i="3"/>
  <c r="BC126" i="3"/>
  <c r="BD126" i="3"/>
  <c r="BE126" i="3"/>
  <c r="BF126" i="3"/>
  <c r="BG126" i="3"/>
  <c r="BH126" i="3"/>
  <c r="BI126" i="3"/>
  <c r="BJ126" i="3"/>
  <c r="BK126" i="3"/>
  <c r="BQ126" i="3"/>
  <c r="AV127" i="3"/>
  <c r="AW127" i="3"/>
  <c r="AX127" i="3"/>
  <c r="AY127" i="3"/>
  <c r="AZ127" i="3"/>
  <c r="BA127" i="3"/>
  <c r="BB127" i="3"/>
  <c r="BC127" i="3"/>
  <c r="BD127" i="3"/>
  <c r="BE127" i="3"/>
  <c r="BF127" i="3"/>
  <c r="BG127" i="3"/>
  <c r="BH127" i="3"/>
  <c r="BI127" i="3"/>
  <c r="BJ127" i="3"/>
  <c r="BK127" i="3"/>
  <c r="BQ127" i="3"/>
  <c r="AV128" i="3"/>
  <c r="AW128" i="3"/>
  <c r="AX128" i="3"/>
  <c r="AY128" i="3"/>
  <c r="AZ128" i="3"/>
  <c r="BA128" i="3"/>
  <c r="BB128" i="3"/>
  <c r="BC128" i="3"/>
  <c r="BD128" i="3"/>
  <c r="BE128" i="3"/>
  <c r="BF128" i="3"/>
  <c r="BG128" i="3"/>
  <c r="BH128" i="3"/>
  <c r="BI128" i="3"/>
  <c r="BJ128" i="3"/>
  <c r="BK128" i="3"/>
  <c r="BQ128" i="3"/>
  <c r="AV129" i="3"/>
  <c r="AW129" i="3"/>
  <c r="AX129" i="3"/>
  <c r="AY129" i="3"/>
  <c r="AZ129" i="3"/>
  <c r="BA129" i="3"/>
  <c r="BB129" i="3"/>
  <c r="BC129" i="3"/>
  <c r="BD129" i="3"/>
  <c r="BE129" i="3"/>
  <c r="BF129" i="3"/>
  <c r="BG129" i="3"/>
  <c r="BH129" i="3"/>
  <c r="BI129" i="3"/>
  <c r="BJ129" i="3"/>
  <c r="BK129" i="3"/>
  <c r="BQ129" i="3"/>
  <c r="AV130" i="3"/>
  <c r="AW130" i="3"/>
  <c r="AX130" i="3"/>
  <c r="AY130" i="3"/>
  <c r="AZ130" i="3"/>
  <c r="BA130" i="3"/>
  <c r="BB130" i="3"/>
  <c r="BC130" i="3"/>
  <c r="BD130" i="3"/>
  <c r="BE130" i="3"/>
  <c r="BF130" i="3"/>
  <c r="BG130" i="3"/>
  <c r="BH130" i="3"/>
  <c r="BI130" i="3"/>
  <c r="BJ130" i="3"/>
  <c r="BK130" i="3"/>
  <c r="BQ130" i="3"/>
  <c r="AV131" i="3"/>
  <c r="AW131" i="3"/>
  <c r="AX131" i="3"/>
  <c r="AY131" i="3"/>
  <c r="AZ131" i="3"/>
  <c r="BA131" i="3"/>
  <c r="BB131" i="3"/>
  <c r="BC131" i="3"/>
  <c r="BD131" i="3"/>
  <c r="BE131" i="3"/>
  <c r="BF131" i="3"/>
  <c r="BG131" i="3"/>
  <c r="BH131" i="3"/>
  <c r="BI131" i="3"/>
  <c r="BJ131" i="3"/>
  <c r="BK131" i="3"/>
  <c r="BQ131" i="3"/>
  <c r="AV132" i="3"/>
  <c r="AW132" i="3"/>
  <c r="AX132" i="3"/>
  <c r="AY132" i="3"/>
  <c r="AZ132" i="3"/>
  <c r="BA132" i="3"/>
  <c r="BB132" i="3"/>
  <c r="BC132" i="3"/>
  <c r="BD132" i="3"/>
  <c r="BE132" i="3"/>
  <c r="BF132" i="3"/>
  <c r="BG132" i="3"/>
  <c r="BH132" i="3"/>
  <c r="BI132" i="3"/>
  <c r="BJ132" i="3"/>
  <c r="BK132" i="3"/>
  <c r="BQ132" i="3"/>
  <c r="AV133" i="3"/>
  <c r="AW133" i="3"/>
  <c r="AX133" i="3"/>
  <c r="AY133" i="3"/>
  <c r="AZ133" i="3"/>
  <c r="BA133" i="3"/>
  <c r="BB133" i="3"/>
  <c r="BC133" i="3"/>
  <c r="BD133" i="3"/>
  <c r="BE133" i="3"/>
  <c r="BF133" i="3"/>
  <c r="BG133" i="3"/>
  <c r="BH133" i="3"/>
  <c r="BI133" i="3"/>
  <c r="BJ133" i="3"/>
  <c r="BK133" i="3"/>
  <c r="BQ133" i="3"/>
  <c r="AV134" i="3"/>
  <c r="AW134" i="3"/>
  <c r="AX134" i="3"/>
  <c r="AY134" i="3"/>
  <c r="AZ134" i="3"/>
  <c r="BA134" i="3"/>
  <c r="BB134" i="3"/>
  <c r="BC134" i="3"/>
  <c r="BD134" i="3"/>
  <c r="BE134" i="3"/>
  <c r="BF134" i="3"/>
  <c r="BG134" i="3"/>
  <c r="BH134" i="3"/>
  <c r="BI134" i="3"/>
  <c r="BJ134" i="3"/>
  <c r="BK134" i="3"/>
  <c r="BQ134" i="3"/>
  <c r="AV135" i="3"/>
  <c r="AW135" i="3"/>
  <c r="AX135" i="3"/>
  <c r="AY135" i="3"/>
  <c r="AZ135" i="3"/>
  <c r="BA135" i="3"/>
  <c r="BB135" i="3"/>
  <c r="BC135" i="3"/>
  <c r="BD135" i="3"/>
  <c r="BE135" i="3"/>
  <c r="BF135" i="3"/>
  <c r="BG135" i="3"/>
  <c r="BH135" i="3"/>
  <c r="BI135" i="3"/>
  <c r="BJ135" i="3"/>
  <c r="BK135" i="3"/>
  <c r="BQ135" i="3"/>
  <c r="AV136" i="3"/>
  <c r="AW136" i="3"/>
  <c r="AX136" i="3"/>
  <c r="AY136" i="3"/>
  <c r="AZ136" i="3"/>
  <c r="BA136" i="3"/>
  <c r="BB136" i="3"/>
  <c r="BC136" i="3"/>
  <c r="BD136" i="3"/>
  <c r="BE136" i="3"/>
  <c r="BF136" i="3"/>
  <c r="BG136" i="3"/>
  <c r="BH136" i="3"/>
  <c r="BI136" i="3"/>
  <c r="BJ136" i="3"/>
  <c r="BK136" i="3"/>
  <c r="BQ136" i="3"/>
  <c r="AV137" i="3"/>
  <c r="AW137" i="3"/>
  <c r="AX137" i="3"/>
  <c r="AY137" i="3"/>
  <c r="AZ137" i="3"/>
  <c r="BA137" i="3"/>
  <c r="BB137" i="3"/>
  <c r="BC137" i="3"/>
  <c r="BD137" i="3"/>
  <c r="BE137" i="3"/>
  <c r="BF137" i="3"/>
  <c r="BG137" i="3"/>
  <c r="BH137" i="3"/>
  <c r="BI137" i="3"/>
  <c r="BJ137" i="3"/>
  <c r="BK137" i="3"/>
  <c r="BQ137" i="3"/>
  <c r="AV138" i="3"/>
  <c r="AW138" i="3"/>
  <c r="AX138" i="3"/>
  <c r="AY138" i="3"/>
  <c r="AZ138" i="3"/>
  <c r="BA138" i="3"/>
  <c r="BB138" i="3"/>
  <c r="BC138" i="3"/>
  <c r="BD138" i="3"/>
  <c r="BE138" i="3"/>
  <c r="BF138" i="3"/>
  <c r="BG138" i="3"/>
  <c r="BH138" i="3"/>
  <c r="BI138" i="3"/>
  <c r="BJ138" i="3"/>
  <c r="BK138" i="3"/>
  <c r="BQ138" i="3"/>
  <c r="AV139" i="3"/>
  <c r="AW139" i="3"/>
  <c r="AX139" i="3"/>
  <c r="AY139" i="3"/>
  <c r="AZ139" i="3"/>
  <c r="BA139" i="3"/>
  <c r="BB139" i="3"/>
  <c r="BC139" i="3"/>
  <c r="BD139" i="3"/>
  <c r="BE139" i="3"/>
  <c r="BF139" i="3"/>
  <c r="BG139" i="3"/>
  <c r="BH139" i="3"/>
  <c r="BI139" i="3"/>
  <c r="BJ139" i="3"/>
  <c r="BK139" i="3"/>
  <c r="BQ139" i="3"/>
  <c r="AV140" i="3"/>
  <c r="AW140" i="3"/>
  <c r="AX140" i="3"/>
  <c r="AY140" i="3"/>
  <c r="AZ140" i="3"/>
  <c r="BA140" i="3"/>
  <c r="BB140" i="3"/>
  <c r="BC140" i="3"/>
  <c r="BD140" i="3"/>
  <c r="BE140" i="3"/>
  <c r="BF140" i="3"/>
  <c r="BG140" i="3"/>
  <c r="BH140" i="3"/>
  <c r="BI140" i="3"/>
  <c r="BJ140" i="3"/>
  <c r="BK140" i="3"/>
  <c r="BQ140" i="3"/>
  <c r="AV141" i="3"/>
  <c r="AW141" i="3"/>
  <c r="AX141" i="3"/>
  <c r="AY141" i="3"/>
  <c r="AZ141" i="3"/>
  <c r="BA141" i="3"/>
  <c r="BB141" i="3"/>
  <c r="BC141" i="3"/>
  <c r="BD141" i="3"/>
  <c r="BE141" i="3"/>
  <c r="BF141" i="3"/>
  <c r="BG141" i="3"/>
  <c r="BH141" i="3"/>
  <c r="BI141" i="3"/>
  <c r="BJ141" i="3"/>
  <c r="BK141" i="3"/>
  <c r="BQ141" i="3"/>
  <c r="AV142" i="3"/>
  <c r="AW142" i="3"/>
  <c r="AX142" i="3"/>
  <c r="AY142" i="3"/>
  <c r="AZ142" i="3"/>
  <c r="BA142" i="3"/>
  <c r="BB142" i="3"/>
  <c r="BC142" i="3"/>
  <c r="BD142" i="3"/>
  <c r="BE142" i="3"/>
  <c r="BF142" i="3"/>
  <c r="BG142" i="3"/>
  <c r="BH142" i="3"/>
  <c r="BI142" i="3"/>
  <c r="BJ142" i="3"/>
  <c r="BK142" i="3"/>
  <c r="BQ142" i="3"/>
  <c r="AV143" i="3"/>
  <c r="AW143" i="3"/>
  <c r="AX143" i="3"/>
  <c r="AY143" i="3"/>
  <c r="AZ143" i="3"/>
  <c r="BA143" i="3"/>
  <c r="BB143" i="3"/>
  <c r="BC143" i="3"/>
  <c r="BD143" i="3"/>
  <c r="BE143" i="3"/>
  <c r="BF143" i="3"/>
  <c r="BG143" i="3"/>
  <c r="BH143" i="3"/>
  <c r="BI143" i="3"/>
  <c r="BJ143" i="3"/>
  <c r="BK143" i="3"/>
  <c r="BQ143" i="3"/>
  <c r="AV144" i="3"/>
  <c r="AW144" i="3"/>
  <c r="AX144" i="3"/>
  <c r="AY144" i="3"/>
  <c r="AZ144" i="3"/>
  <c r="BA144" i="3"/>
  <c r="BB144" i="3"/>
  <c r="BC144" i="3"/>
  <c r="BD144" i="3"/>
  <c r="BE144" i="3"/>
  <c r="BF144" i="3"/>
  <c r="BG144" i="3"/>
  <c r="BH144" i="3"/>
  <c r="BI144" i="3"/>
  <c r="BJ144" i="3"/>
  <c r="BK144" i="3"/>
  <c r="BQ144" i="3"/>
  <c r="AV145" i="3"/>
  <c r="AW145" i="3"/>
  <c r="AX145" i="3"/>
  <c r="AY145" i="3"/>
  <c r="AZ145" i="3"/>
  <c r="BA145" i="3"/>
  <c r="BB145" i="3"/>
  <c r="BC145" i="3"/>
  <c r="BD145" i="3"/>
  <c r="BE145" i="3"/>
  <c r="BF145" i="3"/>
  <c r="BG145" i="3"/>
  <c r="BH145" i="3"/>
  <c r="BI145" i="3"/>
  <c r="BJ145" i="3"/>
  <c r="BK145" i="3"/>
  <c r="BQ145" i="3"/>
  <c r="AV146" i="3"/>
  <c r="AW146" i="3"/>
  <c r="AX146" i="3"/>
  <c r="AY146" i="3"/>
  <c r="AZ146" i="3"/>
  <c r="BA146" i="3"/>
  <c r="BB146" i="3"/>
  <c r="BC146" i="3"/>
  <c r="BD146" i="3"/>
  <c r="BE146" i="3"/>
  <c r="BF146" i="3"/>
  <c r="BG146" i="3"/>
  <c r="BH146" i="3"/>
  <c r="BI146" i="3"/>
  <c r="BJ146" i="3"/>
  <c r="BK146" i="3"/>
  <c r="BQ146" i="3"/>
  <c r="AV147" i="3"/>
  <c r="AW147" i="3"/>
  <c r="AX147" i="3"/>
  <c r="AY147" i="3"/>
  <c r="AZ147" i="3"/>
  <c r="BA147" i="3"/>
  <c r="BB147" i="3"/>
  <c r="BC147" i="3"/>
  <c r="BD147" i="3"/>
  <c r="BE147" i="3"/>
  <c r="BF147" i="3"/>
  <c r="BG147" i="3"/>
  <c r="BH147" i="3"/>
  <c r="BI147" i="3"/>
  <c r="BJ147" i="3"/>
  <c r="BK147" i="3"/>
  <c r="BQ147" i="3"/>
  <c r="AV148" i="3"/>
  <c r="AW148" i="3"/>
  <c r="AX148" i="3"/>
  <c r="AY148" i="3"/>
  <c r="AZ148" i="3"/>
  <c r="BA148" i="3"/>
  <c r="BB148" i="3"/>
  <c r="BC148" i="3"/>
  <c r="BD148" i="3"/>
  <c r="BE148" i="3"/>
  <c r="BF148" i="3"/>
  <c r="BG148" i="3"/>
  <c r="BH148" i="3"/>
  <c r="BI148" i="3"/>
  <c r="BJ148" i="3"/>
  <c r="BK148" i="3"/>
  <c r="BQ148" i="3"/>
  <c r="AV149" i="3"/>
  <c r="AW149" i="3"/>
  <c r="AX149" i="3"/>
  <c r="AY149" i="3"/>
  <c r="AZ149" i="3"/>
  <c r="BA149" i="3"/>
  <c r="BB149" i="3"/>
  <c r="BC149" i="3"/>
  <c r="BD149" i="3"/>
  <c r="BE149" i="3"/>
  <c r="BF149" i="3"/>
  <c r="BG149" i="3"/>
  <c r="BH149" i="3"/>
  <c r="BI149" i="3"/>
  <c r="BJ149" i="3"/>
  <c r="BK149" i="3"/>
  <c r="BQ149" i="3"/>
  <c r="AV150" i="3"/>
  <c r="AW150" i="3"/>
  <c r="AX150" i="3"/>
  <c r="AY150" i="3"/>
  <c r="AZ150" i="3"/>
  <c r="BA150" i="3"/>
  <c r="BB150" i="3"/>
  <c r="BC150" i="3"/>
  <c r="BD150" i="3"/>
  <c r="BE150" i="3"/>
  <c r="BF150" i="3"/>
  <c r="BG150" i="3"/>
  <c r="BH150" i="3"/>
  <c r="BI150" i="3"/>
  <c r="BJ150" i="3"/>
  <c r="BK150" i="3"/>
  <c r="BQ150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BI151" i="3"/>
  <c r="BJ151" i="3"/>
  <c r="BK151" i="3"/>
  <c r="BQ151" i="3"/>
  <c r="AV153" i="3"/>
  <c r="AW153" i="3"/>
  <c r="AX153" i="3"/>
  <c r="AY153" i="3"/>
  <c r="AZ153" i="3"/>
  <c r="BA153" i="3"/>
  <c r="BB153" i="3"/>
  <c r="BC153" i="3"/>
  <c r="BD153" i="3"/>
  <c r="BE153" i="3"/>
  <c r="BF153" i="3"/>
  <c r="BG153" i="3"/>
  <c r="BH153" i="3"/>
  <c r="BI153" i="3"/>
  <c r="BJ153" i="3"/>
  <c r="BK153" i="3"/>
  <c r="BQ153" i="3"/>
  <c r="AV154" i="3"/>
  <c r="AW154" i="3"/>
  <c r="AX154" i="3"/>
  <c r="AY154" i="3"/>
  <c r="AZ154" i="3"/>
  <c r="BA154" i="3"/>
  <c r="BB154" i="3"/>
  <c r="BC154" i="3"/>
  <c r="BD154" i="3"/>
  <c r="BE154" i="3"/>
  <c r="BF154" i="3"/>
  <c r="BG154" i="3"/>
  <c r="BH154" i="3"/>
  <c r="BI154" i="3"/>
  <c r="BJ154" i="3"/>
  <c r="BK154" i="3"/>
  <c r="BQ154" i="3"/>
  <c r="AV155" i="3"/>
  <c r="AW155" i="3"/>
  <c r="AX155" i="3"/>
  <c r="AY155" i="3"/>
  <c r="AZ155" i="3"/>
  <c r="BA155" i="3"/>
  <c r="BB155" i="3"/>
  <c r="BC155" i="3"/>
  <c r="BD155" i="3"/>
  <c r="BE155" i="3"/>
  <c r="BF155" i="3"/>
  <c r="BG155" i="3"/>
  <c r="BH155" i="3"/>
  <c r="BI155" i="3"/>
  <c r="BJ155" i="3"/>
  <c r="BK155" i="3"/>
  <c r="BQ155" i="3"/>
  <c r="AV156" i="3"/>
  <c r="AW156" i="3"/>
  <c r="AX156" i="3"/>
  <c r="AY156" i="3"/>
  <c r="AZ156" i="3"/>
  <c r="BA156" i="3"/>
  <c r="BB156" i="3"/>
  <c r="BC156" i="3"/>
  <c r="BD156" i="3"/>
  <c r="BE156" i="3"/>
  <c r="BF156" i="3"/>
  <c r="BG156" i="3"/>
  <c r="BH156" i="3"/>
  <c r="BI156" i="3"/>
  <c r="BJ156" i="3"/>
  <c r="BK156" i="3"/>
  <c r="BQ156" i="3"/>
  <c r="AV279" i="3"/>
  <c r="AW279" i="3"/>
  <c r="AX279" i="3"/>
  <c r="AY279" i="3"/>
  <c r="AZ279" i="3"/>
  <c r="BA279" i="3"/>
  <c r="BB279" i="3"/>
  <c r="BC279" i="3"/>
  <c r="BD279" i="3"/>
  <c r="BE279" i="3"/>
  <c r="BF279" i="3"/>
  <c r="BG279" i="3"/>
  <c r="BH279" i="3"/>
  <c r="BI279" i="3"/>
  <c r="BJ279" i="3"/>
  <c r="BK279" i="3"/>
  <c r="BQ279" i="3"/>
  <c r="AV280" i="3"/>
  <c r="AW280" i="3"/>
  <c r="AX280" i="3"/>
  <c r="AY280" i="3"/>
  <c r="AZ280" i="3"/>
  <c r="BA280" i="3"/>
  <c r="BB280" i="3"/>
  <c r="BC280" i="3"/>
  <c r="BD280" i="3"/>
  <c r="BE280" i="3"/>
  <c r="BF280" i="3"/>
  <c r="BG280" i="3"/>
  <c r="BH280" i="3"/>
  <c r="BI280" i="3"/>
  <c r="BJ280" i="3"/>
  <c r="BK280" i="3"/>
  <c r="BQ280" i="3"/>
  <c r="AV281" i="3"/>
  <c r="AW281" i="3"/>
  <c r="AX281" i="3"/>
  <c r="AY281" i="3"/>
  <c r="AZ281" i="3"/>
  <c r="BA281" i="3"/>
  <c r="BB281" i="3"/>
  <c r="BC281" i="3"/>
  <c r="BD281" i="3"/>
  <c r="BE281" i="3"/>
  <c r="BF281" i="3"/>
  <c r="BG281" i="3"/>
  <c r="BH281" i="3"/>
  <c r="BI281" i="3"/>
  <c r="BJ281" i="3"/>
  <c r="BK281" i="3"/>
  <c r="BQ281" i="3"/>
  <c r="AV282" i="3"/>
  <c r="AW282" i="3"/>
  <c r="AX282" i="3"/>
  <c r="AY282" i="3"/>
  <c r="AZ282" i="3"/>
  <c r="BA282" i="3"/>
  <c r="BB282" i="3"/>
  <c r="BC282" i="3"/>
  <c r="BD282" i="3"/>
  <c r="BE282" i="3"/>
  <c r="BF282" i="3"/>
  <c r="BG282" i="3"/>
  <c r="BH282" i="3"/>
  <c r="BI282" i="3"/>
  <c r="BJ282" i="3"/>
  <c r="BK282" i="3"/>
  <c r="BQ282" i="3"/>
  <c r="AV283" i="3"/>
  <c r="AW283" i="3"/>
  <c r="AX283" i="3"/>
  <c r="AY283" i="3"/>
  <c r="AZ283" i="3"/>
  <c r="BA283" i="3"/>
  <c r="BB283" i="3"/>
  <c r="BC283" i="3"/>
  <c r="BD283" i="3"/>
  <c r="BE283" i="3"/>
  <c r="BF283" i="3"/>
  <c r="BG283" i="3"/>
  <c r="BH283" i="3"/>
  <c r="BI283" i="3"/>
  <c r="BJ283" i="3"/>
  <c r="BK283" i="3"/>
  <c r="BQ283" i="3"/>
  <c r="AV284" i="3"/>
  <c r="AW284" i="3"/>
  <c r="AX284" i="3"/>
  <c r="AY284" i="3"/>
  <c r="AZ284" i="3"/>
  <c r="BA284" i="3"/>
  <c r="BB284" i="3"/>
  <c r="BC284" i="3"/>
  <c r="BD284" i="3"/>
  <c r="BE284" i="3"/>
  <c r="BF284" i="3"/>
  <c r="BG284" i="3"/>
  <c r="BH284" i="3"/>
  <c r="BI284" i="3"/>
  <c r="BJ284" i="3"/>
  <c r="BK284" i="3"/>
  <c r="BQ284" i="3"/>
  <c r="AV285" i="3"/>
  <c r="AW285" i="3"/>
  <c r="AX285" i="3"/>
  <c r="AY285" i="3"/>
  <c r="AZ285" i="3"/>
  <c r="BA285" i="3"/>
  <c r="BB285" i="3"/>
  <c r="BC285" i="3"/>
  <c r="BD285" i="3"/>
  <c r="BE285" i="3"/>
  <c r="BF285" i="3"/>
  <c r="BG285" i="3"/>
  <c r="BH285" i="3"/>
  <c r="BI285" i="3"/>
  <c r="BJ285" i="3"/>
  <c r="BK285" i="3"/>
  <c r="BQ285" i="3"/>
  <c r="AV286" i="3"/>
  <c r="AW286" i="3"/>
  <c r="AX286" i="3"/>
  <c r="AY286" i="3"/>
  <c r="AZ286" i="3"/>
  <c r="BA286" i="3"/>
  <c r="BB286" i="3"/>
  <c r="BC286" i="3"/>
  <c r="BD286" i="3"/>
  <c r="BE286" i="3"/>
  <c r="BF286" i="3"/>
  <c r="BG286" i="3"/>
  <c r="BH286" i="3"/>
  <c r="BI286" i="3"/>
  <c r="BJ286" i="3"/>
  <c r="BK286" i="3"/>
  <c r="BQ286" i="3"/>
  <c r="AV287" i="3"/>
  <c r="AW287" i="3"/>
  <c r="AX287" i="3"/>
  <c r="AY287" i="3"/>
  <c r="AZ287" i="3"/>
  <c r="BA287" i="3"/>
  <c r="BB287" i="3"/>
  <c r="BC287" i="3"/>
  <c r="BD287" i="3"/>
  <c r="BE287" i="3"/>
  <c r="BF287" i="3"/>
  <c r="BG287" i="3"/>
  <c r="BH287" i="3"/>
  <c r="BI287" i="3"/>
  <c r="BJ287" i="3"/>
  <c r="BK287" i="3"/>
  <c r="BQ287" i="3"/>
  <c r="AV288" i="3"/>
  <c r="AW288" i="3"/>
  <c r="AX288" i="3"/>
  <c r="AY288" i="3"/>
  <c r="AZ288" i="3"/>
  <c r="BA288" i="3"/>
  <c r="BB288" i="3"/>
  <c r="BC288" i="3"/>
  <c r="BD288" i="3"/>
  <c r="BE288" i="3"/>
  <c r="BF288" i="3"/>
  <c r="BG288" i="3"/>
  <c r="BH288" i="3"/>
  <c r="BI288" i="3"/>
  <c r="BJ288" i="3"/>
  <c r="BK288" i="3"/>
  <c r="BQ288" i="3"/>
  <c r="AV289" i="3"/>
  <c r="AW289" i="3"/>
  <c r="AX289" i="3"/>
  <c r="AY289" i="3"/>
  <c r="AZ289" i="3"/>
  <c r="BA289" i="3"/>
  <c r="BB289" i="3"/>
  <c r="BC289" i="3"/>
  <c r="BD289" i="3"/>
  <c r="BE289" i="3"/>
  <c r="BF289" i="3"/>
  <c r="BG289" i="3"/>
  <c r="BH289" i="3"/>
  <c r="BI289" i="3"/>
  <c r="BJ289" i="3"/>
  <c r="BK289" i="3"/>
  <c r="BQ289" i="3"/>
  <c r="AV290" i="3"/>
  <c r="AW290" i="3"/>
  <c r="AX290" i="3"/>
  <c r="AY290" i="3"/>
  <c r="AZ290" i="3"/>
  <c r="BA290" i="3"/>
  <c r="BB290" i="3"/>
  <c r="BC290" i="3"/>
  <c r="BD290" i="3"/>
  <c r="BE290" i="3"/>
  <c r="BF290" i="3"/>
  <c r="BG290" i="3"/>
  <c r="BH290" i="3"/>
  <c r="BI290" i="3"/>
  <c r="BJ290" i="3"/>
  <c r="BK290" i="3"/>
  <c r="BQ290" i="3"/>
  <c r="AV291" i="3"/>
  <c r="AW291" i="3"/>
  <c r="AX291" i="3"/>
  <c r="AY291" i="3"/>
  <c r="AZ291" i="3"/>
  <c r="BA291" i="3"/>
  <c r="BB291" i="3"/>
  <c r="BC291" i="3"/>
  <c r="BD291" i="3"/>
  <c r="BE291" i="3"/>
  <c r="BF291" i="3"/>
  <c r="BG291" i="3"/>
  <c r="BH291" i="3"/>
  <c r="BI291" i="3"/>
  <c r="BJ291" i="3"/>
  <c r="BK291" i="3"/>
  <c r="BQ291" i="3"/>
  <c r="AV292" i="3"/>
  <c r="AW292" i="3"/>
  <c r="AX292" i="3"/>
  <c r="AY292" i="3"/>
  <c r="AZ292" i="3"/>
  <c r="BA292" i="3"/>
  <c r="BB292" i="3"/>
  <c r="BC292" i="3"/>
  <c r="BD292" i="3"/>
  <c r="BE292" i="3"/>
  <c r="BF292" i="3"/>
  <c r="BG292" i="3"/>
  <c r="BH292" i="3"/>
  <c r="BI292" i="3"/>
  <c r="BJ292" i="3"/>
  <c r="BK292" i="3"/>
  <c r="BQ292" i="3"/>
  <c r="AV293" i="3"/>
  <c r="AW293" i="3"/>
  <c r="AX293" i="3"/>
  <c r="AY293" i="3"/>
  <c r="AZ293" i="3"/>
  <c r="BA293" i="3"/>
  <c r="BB293" i="3"/>
  <c r="BC293" i="3"/>
  <c r="BD293" i="3"/>
  <c r="BE293" i="3"/>
  <c r="BF293" i="3"/>
  <c r="BG293" i="3"/>
  <c r="BH293" i="3"/>
  <c r="BI293" i="3"/>
  <c r="BJ293" i="3"/>
  <c r="BK293" i="3"/>
  <c r="BQ293" i="3"/>
  <c r="AV294" i="3"/>
  <c r="AW294" i="3"/>
  <c r="AX294" i="3"/>
  <c r="AY294" i="3"/>
  <c r="AZ294" i="3"/>
  <c r="BA294" i="3"/>
  <c r="BB294" i="3"/>
  <c r="BC294" i="3"/>
  <c r="BD294" i="3"/>
  <c r="BE294" i="3"/>
  <c r="BF294" i="3"/>
  <c r="BG294" i="3"/>
  <c r="BH294" i="3"/>
  <c r="BI294" i="3"/>
  <c r="BJ294" i="3"/>
  <c r="BK294" i="3"/>
  <c r="BQ294" i="3"/>
  <c r="AV295" i="3"/>
  <c r="AW295" i="3"/>
  <c r="AX295" i="3"/>
  <c r="AY295" i="3"/>
  <c r="AZ295" i="3"/>
  <c r="BA295" i="3"/>
  <c r="BB295" i="3"/>
  <c r="BC295" i="3"/>
  <c r="BD295" i="3"/>
  <c r="BE295" i="3"/>
  <c r="BF295" i="3"/>
  <c r="BG295" i="3"/>
  <c r="BH295" i="3"/>
  <c r="BI295" i="3"/>
  <c r="BJ295" i="3"/>
  <c r="BK295" i="3"/>
  <c r="BQ295" i="3"/>
  <c r="AV296" i="3"/>
  <c r="AW296" i="3"/>
  <c r="AX296" i="3"/>
  <c r="AY296" i="3"/>
  <c r="AZ296" i="3"/>
  <c r="BA296" i="3"/>
  <c r="BB296" i="3"/>
  <c r="BC296" i="3"/>
  <c r="BD296" i="3"/>
  <c r="BE296" i="3"/>
  <c r="BF296" i="3"/>
  <c r="BG296" i="3"/>
  <c r="BH296" i="3"/>
  <c r="BI296" i="3"/>
  <c r="BJ296" i="3"/>
  <c r="BK296" i="3"/>
  <c r="BQ296" i="3"/>
  <c r="AV297" i="3"/>
  <c r="AW297" i="3"/>
  <c r="AX297" i="3"/>
  <c r="AY297" i="3"/>
  <c r="AZ297" i="3"/>
  <c r="BA297" i="3"/>
  <c r="BB297" i="3"/>
  <c r="BC297" i="3"/>
  <c r="BD297" i="3"/>
  <c r="BE297" i="3"/>
  <c r="BF297" i="3"/>
  <c r="BG297" i="3"/>
  <c r="BH297" i="3"/>
  <c r="BI297" i="3"/>
  <c r="BJ297" i="3"/>
  <c r="BK297" i="3"/>
  <c r="BQ297" i="3"/>
  <c r="AV298" i="3"/>
  <c r="AW298" i="3"/>
  <c r="AX298" i="3"/>
  <c r="AY298" i="3"/>
  <c r="AZ298" i="3"/>
  <c r="BA298" i="3"/>
  <c r="BB298" i="3"/>
  <c r="BC298" i="3"/>
  <c r="BD298" i="3"/>
  <c r="BE298" i="3"/>
  <c r="BF298" i="3"/>
  <c r="BG298" i="3"/>
  <c r="BH298" i="3"/>
  <c r="BI298" i="3"/>
  <c r="BJ298" i="3"/>
  <c r="BK298" i="3"/>
  <c r="BQ298" i="3"/>
  <c r="AV299" i="3"/>
  <c r="AW299" i="3"/>
  <c r="AX299" i="3"/>
  <c r="AY299" i="3"/>
  <c r="AZ299" i="3"/>
  <c r="BA299" i="3"/>
  <c r="BB299" i="3"/>
  <c r="BC299" i="3"/>
  <c r="BD299" i="3"/>
  <c r="BE299" i="3"/>
  <c r="BF299" i="3"/>
  <c r="BG299" i="3"/>
  <c r="BH299" i="3"/>
  <c r="BI299" i="3"/>
  <c r="BJ299" i="3"/>
  <c r="BK299" i="3"/>
  <c r="BQ299" i="3"/>
  <c r="AV300" i="3"/>
  <c r="AW300" i="3"/>
  <c r="AX300" i="3"/>
  <c r="AY300" i="3"/>
  <c r="AZ300" i="3"/>
  <c r="BA300" i="3"/>
  <c r="BB300" i="3"/>
  <c r="BC300" i="3"/>
  <c r="BD300" i="3"/>
  <c r="BE300" i="3"/>
  <c r="BF300" i="3"/>
  <c r="BG300" i="3"/>
  <c r="BH300" i="3"/>
  <c r="BI300" i="3"/>
  <c r="BJ300" i="3"/>
  <c r="BK300" i="3"/>
  <c r="BQ300" i="3"/>
  <c r="AV301" i="3"/>
  <c r="AW301" i="3"/>
  <c r="AX301" i="3"/>
  <c r="AY301" i="3"/>
  <c r="AZ301" i="3"/>
  <c r="BA301" i="3"/>
  <c r="BB301" i="3"/>
  <c r="BC301" i="3"/>
  <c r="BD301" i="3"/>
  <c r="BE301" i="3"/>
  <c r="BF301" i="3"/>
  <c r="BG301" i="3"/>
  <c r="BH301" i="3"/>
  <c r="BI301" i="3"/>
  <c r="BJ301" i="3"/>
  <c r="BK301" i="3"/>
  <c r="BQ301" i="3"/>
  <c r="AV302" i="3"/>
  <c r="AW302" i="3"/>
  <c r="AX302" i="3"/>
  <c r="AY302" i="3"/>
  <c r="AZ302" i="3"/>
  <c r="BA302" i="3"/>
  <c r="BB302" i="3"/>
  <c r="BC302" i="3"/>
  <c r="BD302" i="3"/>
  <c r="BE302" i="3"/>
  <c r="BF302" i="3"/>
  <c r="BG302" i="3"/>
  <c r="BH302" i="3"/>
  <c r="BI302" i="3"/>
  <c r="BJ302" i="3"/>
  <c r="BK302" i="3"/>
  <c r="BQ302" i="3"/>
  <c r="AV303" i="3"/>
  <c r="AW303" i="3"/>
  <c r="AX303" i="3"/>
  <c r="AY303" i="3"/>
  <c r="AZ303" i="3"/>
  <c r="BA303" i="3"/>
  <c r="BB303" i="3"/>
  <c r="BC303" i="3"/>
  <c r="BD303" i="3"/>
  <c r="BE303" i="3"/>
  <c r="BF303" i="3"/>
  <c r="BG303" i="3"/>
  <c r="BH303" i="3"/>
  <c r="BI303" i="3"/>
  <c r="BJ303" i="3"/>
  <c r="BK303" i="3"/>
  <c r="BQ303" i="3"/>
  <c r="AV304" i="3"/>
  <c r="AW304" i="3"/>
  <c r="AX304" i="3"/>
  <c r="AY304" i="3"/>
  <c r="AZ304" i="3"/>
  <c r="BA304" i="3"/>
  <c r="BB304" i="3"/>
  <c r="BC304" i="3"/>
  <c r="BD304" i="3"/>
  <c r="BE304" i="3"/>
  <c r="BF304" i="3"/>
  <c r="BG304" i="3"/>
  <c r="BH304" i="3"/>
  <c r="BI304" i="3"/>
  <c r="BJ304" i="3"/>
  <c r="BK304" i="3"/>
  <c r="BQ304" i="3"/>
  <c r="AV305" i="3"/>
  <c r="AW305" i="3"/>
  <c r="AX305" i="3"/>
  <c r="AY305" i="3"/>
  <c r="AZ305" i="3"/>
  <c r="BA305" i="3"/>
  <c r="BB305" i="3"/>
  <c r="BC305" i="3"/>
  <c r="BD305" i="3"/>
  <c r="BE305" i="3"/>
  <c r="BF305" i="3"/>
  <c r="BG305" i="3"/>
  <c r="BH305" i="3"/>
  <c r="BI305" i="3"/>
  <c r="BJ305" i="3"/>
  <c r="BK305" i="3"/>
  <c r="BQ305" i="3"/>
  <c r="AV306" i="3"/>
  <c r="AW306" i="3"/>
  <c r="AX306" i="3"/>
  <c r="AY306" i="3"/>
  <c r="AZ306" i="3"/>
  <c r="BA306" i="3"/>
  <c r="BB306" i="3"/>
  <c r="BC306" i="3"/>
  <c r="BD306" i="3"/>
  <c r="BE306" i="3"/>
  <c r="BF306" i="3"/>
  <c r="BG306" i="3"/>
  <c r="BH306" i="3"/>
  <c r="BI306" i="3"/>
  <c r="BJ306" i="3"/>
  <c r="BK306" i="3"/>
  <c r="BQ306" i="3"/>
  <c r="AV307" i="3"/>
  <c r="AW307" i="3"/>
  <c r="AX307" i="3"/>
  <c r="AY307" i="3"/>
  <c r="AZ307" i="3"/>
  <c r="BA307" i="3"/>
  <c r="BB307" i="3"/>
  <c r="BC307" i="3"/>
  <c r="BD307" i="3"/>
  <c r="BE307" i="3"/>
  <c r="BF307" i="3"/>
  <c r="BG307" i="3"/>
  <c r="BH307" i="3"/>
  <c r="BI307" i="3"/>
  <c r="BJ307" i="3"/>
  <c r="BK307" i="3"/>
  <c r="BQ307" i="3"/>
  <c r="AV310" i="3"/>
  <c r="AW310" i="3"/>
  <c r="AX310" i="3"/>
  <c r="AY310" i="3"/>
  <c r="AZ310" i="3"/>
  <c r="BA310" i="3"/>
  <c r="BB310" i="3"/>
  <c r="BC310" i="3"/>
  <c r="BD310" i="3"/>
  <c r="BE310" i="3"/>
  <c r="BF310" i="3"/>
  <c r="BG310" i="3"/>
  <c r="BH310" i="3"/>
  <c r="BI310" i="3"/>
  <c r="BJ310" i="3"/>
  <c r="BK310" i="3"/>
  <c r="BQ310" i="3"/>
  <c r="AV311" i="3"/>
  <c r="AW311" i="3"/>
  <c r="AX311" i="3"/>
  <c r="AY311" i="3"/>
  <c r="AZ311" i="3"/>
  <c r="BA311" i="3"/>
  <c r="BB311" i="3"/>
  <c r="BC311" i="3"/>
  <c r="BD311" i="3"/>
  <c r="BE311" i="3"/>
  <c r="BF311" i="3"/>
  <c r="BG311" i="3"/>
  <c r="BH311" i="3"/>
  <c r="BI311" i="3"/>
  <c r="BJ311" i="3"/>
  <c r="BK311" i="3"/>
  <c r="BQ311" i="3"/>
  <c r="AV312" i="3"/>
  <c r="AW312" i="3"/>
  <c r="AX312" i="3"/>
  <c r="AY312" i="3"/>
  <c r="AZ312" i="3"/>
  <c r="BA312" i="3"/>
  <c r="BB312" i="3"/>
  <c r="BC312" i="3"/>
  <c r="BD312" i="3"/>
  <c r="BE312" i="3"/>
  <c r="BF312" i="3"/>
  <c r="BG312" i="3"/>
  <c r="BH312" i="3"/>
  <c r="BI312" i="3"/>
  <c r="BJ312" i="3"/>
  <c r="BK312" i="3"/>
  <c r="BQ312" i="3"/>
  <c r="AV313" i="3"/>
  <c r="AW313" i="3"/>
  <c r="AX313" i="3"/>
  <c r="AY313" i="3"/>
  <c r="AZ313" i="3"/>
  <c r="BA313" i="3"/>
  <c r="BB313" i="3"/>
  <c r="BC313" i="3"/>
  <c r="BD313" i="3"/>
  <c r="BE313" i="3"/>
  <c r="BF313" i="3"/>
  <c r="BG313" i="3"/>
  <c r="BH313" i="3"/>
  <c r="BI313" i="3"/>
  <c r="BJ313" i="3"/>
  <c r="BK313" i="3"/>
  <c r="BQ313" i="3"/>
  <c r="Q177" i="2" a="1"/>
  <c r="Q177" i="2" s="1"/>
  <c r="P177" i="2" a="1"/>
  <c r="P177" i="2" s="1"/>
  <c r="Q172" i="2" a="1"/>
  <c r="Q172" i="2" s="1"/>
  <c r="P172" i="2" a="1"/>
  <c r="P172" i="2" s="1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D156" i="2"/>
  <c r="E156" i="3" s="1"/>
  <c r="B156" i="2"/>
  <c r="D155" i="2"/>
  <c r="E155" i="3" s="1"/>
  <c r="B155" i="2"/>
  <c r="D154" i="2"/>
  <c r="B154" i="2"/>
  <c r="D153" i="2"/>
  <c r="E153" i="3" s="1"/>
  <c r="B153" i="2"/>
  <c r="D152" i="2"/>
  <c r="C152" i="2" s="1"/>
  <c r="B152" i="2"/>
  <c r="D151" i="2"/>
  <c r="E150" i="3" s="1"/>
  <c r="B151" i="2"/>
  <c r="D150" i="2"/>
  <c r="B150" i="2"/>
  <c r="D149" i="2"/>
  <c r="B149" i="2"/>
  <c r="D148" i="2"/>
  <c r="E147" i="3" s="1"/>
  <c r="B148" i="2"/>
  <c r="D147" i="2"/>
  <c r="E146" i="3" s="1"/>
  <c r="B147" i="2"/>
  <c r="D146" i="2"/>
  <c r="E145" i="3" s="1"/>
  <c r="B146" i="2"/>
  <c r="D145" i="2"/>
  <c r="E144" i="3" s="1"/>
  <c r="B145" i="2"/>
  <c r="D144" i="2"/>
  <c r="E143" i="3" s="1"/>
  <c r="B144" i="2"/>
  <c r="D143" i="2"/>
  <c r="B143" i="2"/>
  <c r="D142" i="2"/>
  <c r="B142" i="2"/>
  <c r="D141" i="2"/>
  <c r="E140" i="3" s="1"/>
  <c r="B141" i="2"/>
  <c r="D140" i="2"/>
  <c r="B140" i="2"/>
  <c r="D139" i="2"/>
  <c r="B139" i="2"/>
  <c r="D138" i="2"/>
  <c r="E137" i="3" s="1"/>
  <c r="B138" i="2"/>
  <c r="D137" i="2"/>
  <c r="E136" i="3" s="1"/>
  <c r="B137" i="2"/>
  <c r="D136" i="2"/>
  <c r="B136" i="2"/>
  <c r="D135" i="2"/>
  <c r="C135" i="2" s="1"/>
  <c r="B135" i="2"/>
  <c r="D134" i="2"/>
  <c r="B134" i="2"/>
  <c r="D133" i="2"/>
  <c r="C133" i="2" s="1"/>
  <c r="B133" i="2"/>
  <c r="D132" i="2"/>
  <c r="B132" i="2"/>
  <c r="D131" i="2"/>
  <c r="B131" i="2"/>
  <c r="D130" i="2"/>
  <c r="B130" i="2"/>
  <c r="D129" i="2"/>
  <c r="B129" i="2"/>
  <c r="D128" i="2"/>
  <c r="B128" i="2"/>
  <c r="D127" i="2"/>
  <c r="B127" i="2"/>
  <c r="D126" i="2"/>
  <c r="B126" i="2"/>
  <c r="D125" i="2"/>
  <c r="B125" i="2"/>
  <c r="D124" i="2"/>
  <c r="B124" i="2"/>
  <c r="D123" i="2"/>
  <c r="C123" i="2" s="1"/>
  <c r="B123" i="2"/>
  <c r="D122" i="2"/>
  <c r="E122" i="2" s="1"/>
  <c r="F277" i="3" s="1"/>
  <c r="B122" i="2"/>
  <c r="D121" i="2"/>
  <c r="B121" i="2"/>
  <c r="D120" i="2"/>
  <c r="B120" i="2"/>
  <c r="D119" i="2"/>
  <c r="C119" i="2" s="1"/>
  <c r="B119" i="2"/>
  <c r="D118" i="2"/>
  <c r="E117" i="3" s="1"/>
  <c r="B118" i="2"/>
  <c r="D117" i="2"/>
  <c r="C117" i="2" s="1"/>
  <c r="B117" i="2"/>
  <c r="D116" i="2"/>
  <c r="B116" i="2"/>
  <c r="D115" i="2"/>
  <c r="E114" i="3" s="1"/>
  <c r="B115" i="2"/>
  <c r="D114" i="2"/>
  <c r="E113" i="3" s="1"/>
  <c r="B114" i="2"/>
  <c r="D113" i="2"/>
  <c r="E112" i="3" s="1"/>
  <c r="B113" i="2"/>
  <c r="D112" i="2"/>
  <c r="E111" i="3" s="1"/>
  <c r="B112" i="2"/>
  <c r="D111" i="2"/>
  <c r="B111" i="2"/>
  <c r="D110" i="2"/>
  <c r="B110" i="2"/>
  <c r="D109" i="2"/>
  <c r="B109" i="2"/>
  <c r="D108" i="2"/>
  <c r="C108" i="2" s="1"/>
  <c r="B108" i="2"/>
  <c r="D107" i="2"/>
  <c r="B107" i="2"/>
  <c r="D106" i="2"/>
  <c r="B106" i="2"/>
  <c r="D105" i="2"/>
  <c r="B105" i="2"/>
  <c r="D104" i="2"/>
  <c r="B104" i="2"/>
  <c r="D103" i="2"/>
  <c r="B103" i="2"/>
  <c r="D102" i="2"/>
  <c r="E102" i="2" s="1"/>
  <c r="B102" i="2"/>
  <c r="D101" i="2"/>
  <c r="B101" i="2"/>
  <c r="D100" i="2"/>
  <c r="B100" i="2"/>
  <c r="D99" i="2"/>
  <c r="B99" i="2"/>
  <c r="D98" i="2"/>
  <c r="B98" i="2"/>
  <c r="D97" i="2"/>
  <c r="B97" i="2"/>
  <c r="D96" i="2"/>
  <c r="B96" i="2"/>
  <c r="D95" i="2"/>
  <c r="B95" i="2"/>
  <c r="D94" i="2"/>
  <c r="B94" i="2"/>
  <c r="D93" i="2"/>
  <c r="C93" i="2" s="1"/>
  <c r="B93" i="2"/>
  <c r="D92" i="2"/>
  <c r="B92" i="2"/>
  <c r="D91" i="2"/>
  <c r="B91" i="2"/>
  <c r="D90" i="2"/>
  <c r="B90" i="2"/>
  <c r="D89" i="2"/>
  <c r="B89" i="2"/>
  <c r="D88" i="2"/>
  <c r="B88" i="2"/>
  <c r="D87" i="2"/>
  <c r="B87" i="2"/>
  <c r="D86" i="2"/>
  <c r="E86" i="2" s="1"/>
  <c r="B86" i="2"/>
  <c r="D85" i="2"/>
  <c r="E240" i="3" s="1"/>
  <c r="B85" i="2"/>
  <c r="D84" i="2"/>
  <c r="B84" i="2"/>
  <c r="D83" i="2"/>
  <c r="E238" i="3" s="1"/>
  <c r="B83" i="2"/>
  <c r="D82" i="2"/>
  <c r="E237" i="3" s="1"/>
  <c r="B82" i="2"/>
  <c r="D81" i="2"/>
  <c r="E236" i="3" s="1"/>
  <c r="B81" i="2"/>
  <c r="D80" i="2"/>
  <c r="E235" i="3" s="1"/>
  <c r="B80" i="2"/>
  <c r="D79" i="2"/>
  <c r="E234" i="3" s="1"/>
  <c r="B79" i="2"/>
  <c r="D78" i="2"/>
  <c r="B78" i="2"/>
  <c r="D77" i="2"/>
  <c r="C77" i="2" s="1"/>
  <c r="B77" i="2"/>
  <c r="D76" i="2"/>
  <c r="B76" i="2"/>
  <c r="D75" i="2"/>
  <c r="B75" i="2"/>
  <c r="D74" i="2"/>
  <c r="B74" i="2"/>
  <c r="D73" i="2"/>
  <c r="B73" i="2"/>
  <c r="D72" i="2"/>
  <c r="B72" i="2"/>
  <c r="D71" i="2"/>
  <c r="B71" i="2"/>
  <c r="D70" i="2"/>
  <c r="C70" i="2" s="1"/>
  <c r="B70" i="2"/>
  <c r="D69" i="2"/>
  <c r="B69" i="2"/>
  <c r="D68" i="2"/>
  <c r="C68" i="2" s="1"/>
  <c r="B68" i="2"/>
  <c r="D67" i="2"/>
  <c r="E67" i="2" s="1"/>
  <c r="B67" i="2"/>
  <c r="D66" i="2"/>
  <c r="B66" i="2"/>
  <c r="D65" i="2"/>
  <c r="E64" i="3" s="1"/>
  <c r="B65" i="2"/>
  <c r="D64" i="2"/>
  <c r="E63" i="3" s="1"/>
  <c r="B64" i="2"/>
  <c r="D63" i="2"/>
  <c r="B63" i="2"/>
  <c r="D62" i="2"/>
  <c r="E62" i="2" s="1"/>
  <c r="B62" i="2"/>
  <c r="D61" i="2"/>
  <c r="B61" i="2"/>
  <c r="D60" i="2"/>
  <c r="E59" i="3" s="1"/>
  <c r="B60" i="2"/>
  <c r="D59" i="2"/>
  <c r="B59" i="2"/>
  <c r="D58" i="2"/>
  <c r="E57" i="3" s="1"/>
  <c r="B58" i="2"/>
  <c r="D57" i="2"/>
  <c r="B57" i="2"/>
  <c r="D56" i="2"/>
  <c r="C56" i="2" s="1"/>
  <c r="B56" i="2"/>
  <c r="D55" i="2"/>
  <c r="E54" i="3" s="1"/>
  <c r="B55" i="2"/>
  <c r="D54" i="2"/>
  <c r="E53" i="3" s="1"/>
  <c r="B54" i="2"/>
  <c r="D53" i="2"/>
  <c r="B53" i="2"/>
  <c r="D52" i="2"/>
  <c r="B52" i="2"/>
  <c r="D51" i="2"/>
  <c r="E50" i="3" s="1"/>
  <c r="B51" i="2"/>
  <c r="D50" i="2"/>
  <c r="E49" i="3" s="1"/>
  <c r="B50" i="2"/>
  <c r="D49" i="2"/>
  <c r="B49" i="2"/>
  <c r="D48" i="2"/>
  <c r="E47" i="3" s="1"/>
  <c r="B48" i="2"/>
  <c r="D47" i="2"/>
  <c r="E46" i="3" s="1"/>
  <c r="B47" i="2"/>
  <c r="D46" i="2"/>
  <c r="B46" i="2"/>
  <c r="D45" i="2"/>
  <c r="E44" i="3" s="1"/>
  <c r="B45" i="2"/>
  <c r="D44" i="2"/>
  <c r="B44" i="2"/>
  <c r="D43" i="2"/>
  <c r="B43" i="2"/>
  <c r="D42" i="2"/>
  <c r="E41" i="3" s="1"/>
  <c r="B42" i="2"/>
  <c r="D41" i="2"/>
  <c r="B41" i="2"/>
  <c r="D40" i="2"/>
  <c r="B40" i="2"/>
  <c r="D39" i="2"/>
  <c r="E38" i="3" s="1"/>
  <c r="B39" i="2"/>
  <c r="D38" i="2"/>
  <c r="E38" i="2" s="1"/>
  <c r="B38" i="2"/>
  <c r="D37" i="2"/>
  <c r="B37" i="2"/>
  <c r="D36" i="2"/>
  <c r="B36" i="2"/>
  <c r="D35" i="2"/>
  <c r="E34" i="3" s="1"/>
  <c r="B35" i="2"/>
  <c r="D34" i="2"/>
  <c r="E33" i="3" s="1"/>
  <c r="B34" i="2"/>
  <c r="D33" i="2"/>
  <c r="C33" i="2" s="1"/>
  <c r="B33" i="2"/>
  <c r="D32" i="2"/>
  <c r="B32" i="2"/>
  <c r="D31" i="2"/>
  <c r="E30" i="3" s="1"/>
  <c r="B31" i="2"/>
  <c r="D30" i="2"/>
  <c r="E29" i="3" s="1"/>
  <c r="B30" i="2"/>
  <c r="D29" i="2"/>
  <c r="B29" i="2"/>
  <c r="D28" i="2"/>
  <c r="B28" i="2"/>
  <c r="D27" i="2"/>
  <c r="B27" i="2"/>
  <c r="D26" i="2"/>
  <c r="B26" i="2"/>
  <c r="D25" i="2"/>
  <c r="B25" i="2"/>
  <c r="D24" i="2"/>
  <c r="E23" i="3" s="1"/>
  <c r="B24" i="2"/>
  <c r="D23" i="2"/>
  <c r="E23" i="2" s="1"/>
  <c r="F178" i="3" s="1"/>
  <c r="B23" i="2"/>
  <c r="D22" i="2"/>
  <c r="E177" i="3" s="1"/>
  <c r="B22" i="2"/>
  <c r="D21" i="2"/>
  <c r="B21" i="2"/>
  <c r="D20" i="2"/>
  <c r="E175" i="3" s="1"/>
  <c r="B20" i="2"/>
  <c r="D19" i="2"/>
  <c r="C19" i="2" s="1"/>
  <c r="B19" i="2"/>
  <c r="D18" i="2"/>
  <c r="B18" i="2"/>
  <c r="D17" i="2"/>
  <c r="E172" i="3" s="1"/>
  <c r="B17" i="2"/>
  <c r="D16" i="2"/>
  <c r="E171" i="3" s="1"/>
  <c r="B16" i="2"/>
  <c r="D15" i="2"/>
  <c r="E170" i="3" s="1"/>
  <c r="B15" i="2"/>
  <c r="D14" i="2"/>
  <c r="E169" i="3" s="1"/>
  <c r="B14" i="2"/>
  <c r="D13" i="2"/>
  <c r="B13" i="2"/>
  <c r="D12" i="2"/>
  <c r="E167" i="3" s="1"/>
  <c r="B12" i="2"/>
  <c r="D11" i="2"/>
  <c r="E166" i="3" s="1"/>
  <c r="B11" i="2"/>
  <c r="D10" i="2"/>
  <c r="B10" i="2"/>
  <c r="D9" i="2"/>
  <c r="E164" i="3" s="1"/>
  <c r="B9" i="2"/>
  <c r="D8" i="2"/>
  <c r="C8" i="2" s="1"/>
  <c r="D7" i="3" s="1"/>
  <c r="B8" i="2"/>
  <c r="D7" i="2"/>
  <c r="B7" i="2"/>
  <c r="D6" i="2"/>
  <c r="E161" i="3" s="1"/>
  <c r="B6" i="2"/>
  <c r="D5" i="2"/>
  <c r="E160" i="3" s="1"/>
  <c r="B5" i="2"/>
  <c r="D4" i="2"/>
  <c r="B4" i="2"/>
  <c r="D3" i="2"/>
  <c r="B3" i="2"/>
  <c r="C35" i="139"/>
  <c r="B35" i="139"/>
  <c r="C34" i="139"/>
  <c r="B34" i="139"/>
  <c r="C33" i="139"/>
  <c r="B33" i="139"/>
  <c r="C32" i="139"/>
  <c r="B32" i="139"/>
  <c r="C31" i="139"/>
  <c r="B31" i="139"/>
  <c r="C30" i="139"/>
  <c r="B30" i="139"/>
  <c r="C29" i="139"/>
  <c r="B29" i="139"/>
  <c r="C28" i="139"/>
  <c r="B28" i="139"/>
  <c r="C27" i="139"/>
  <c r="B27" i="139"/>
  <c r="C26" i="139"/>
  <c r="B26" i="139"/>
  <c r="C25" i="139"/>
  <c r="B25" i="139"/>
  <c r="C24" i="139"/>
  <c r="B24" i="139"/>
  <c r="T35" i="123"/>
  <c r="R35" i="123"/>
  <c r="Q35" i="123"/>
  <c r="P35" i="123"/>
  <c r="O35" i="123"/>
  <c r="N35" i="123"/>
  <c r="M35" i="123"/>
  <c r="L35" i="123"/>
  <c r="K35" i="123"/>
  <c r="J35" i="123"/>
  <c r="I35" i="123"/>
  <c r="H35" i="123"/>
  <c r="G35" i="123"/>
  <c r="F35" i="123"/>
  <c r="E35" i="123"/>
  <c r="D35" i="123"/>
  <c r="T34" i="123"/>
  <c r="R34" i="123"/>
  <c r="Q34" i="123"/>
  <c r="P34" i="123"/>
  <c r="O34" i="123"/>
  <c r="N34" i="123"/>
  <c r="M34" i="123"/>
  <c r="L34" i="123"/>
  <c r="K34" i="123"/>
  <c r="J34" i="123"/>
  <c r="I34" i="123"/>
  <c r="H34" i="123"/>
  <c r="G34" i="123"/>
  <c r="F34" i="123"/>
  <c r="E34" i="123"/>
  <c r="D34" i="123"/>
  <c r="T33" i="123"/>
  <c r="R33" i="123"/>
  <c r="Q33" i="123"/>
  <c r="P33" i="123"/>
  <c r="O33" i="123"/>
  <c r="N33" i="123"/>
  <c r="M33" i="123"/>
  <c r="L33" i="123"/>
  <c r="K33" i="123"/>
  <c r="J33" i="123"/>
  <c r="I33" i="123"/>
  <c r="H33" i="123"/>
  <c r="G33" i="123"/>
  <c r="F33" i="123"/>
  <c r="E33" i="123"/>
  <c r="D33" i="123"/>
  <c r="T32" i="123"/>
  <c r="R32" i="123"/>
  <c r="Q32" i="123"/>
  <c r="P32" i="123"/>
  <c r="O32" i="123"/>
  <c r="N32" i="123"/>
  <c r="M32" i="123"/>
  <c r="L32" i="123"/>
  <c r="K32" i="123"/>
  <c r="J32" i="123"/>
  <c r="I32" i="123"/>
  <c r="H32" i="123"/>
  <c r="G32" i="123"/>
  <c r="F32" i="123"/>
  <c r="E32" i="123"/>
  <c r="D32" i="123"/>
  <c r="T31" i="123"/>
  <c r="R31" i="123"/>
  <c r="Q31" i="123"/>
  <c r="P31" i="123"/>
  <c r="O31" i="123"/>
  <c r="N31" i="123"/>
  <c r="M31" i="123"/>
  <c r="L31" i="123"/>
  <c r="K31" i="123"/>
  <c r="J31" i="123"/>
  <c r="I31" i="123"/>
  <c r="H31" i="123"/>
  <c r="G31" i="123"/>
  <c r="F31" i="123"/>
  <c r="E31" i="123"/>
  <c r="D31" i="123"/>
  <c r="T30" i="123"/>
  <c r="R30" i="123"/>
  <c r="Q30" i="123"/>
  <c r="P30" i="123"/>
  <c r="O30" i="123"/>
  <c r="N30" i="123"/>
  <c r="M30" i="123"/>
  <c r="L30" i="123"/>
  <c r="K30" i="123"/>
  <c r="J30" i="123"/>
  <c r="I30" i="123"/>
  <c r="H30" i="123"/>
  <c r="G30" i="123"/>
  <c r="F30" i="123"/>
  <c r="E30" i="123"/>
  <c r="D30" i="123"/>
  <c r="T29" i="123"/>
  <c r="R29" i="123"/>
  <c r="Q29" i="123"/>
  <c r="P29" i="123"/>
  <c r="O29" i="123"/>
  <c r="N29" i="123"/>
  <c r="M29" i="123"/>
  <c r="L29" i="123"/>
  <c r="K29" i="123"/>
  <c r="J29" i="123"/>
  <c r="I29" i="123"/>
  <c r="H29" i="123"/>
  <c r="G29" i="123"/>
  <c r="F29" i="123"/>
  <c r="E29" i="123"/>
  <c r="D29" i="123"/>
  <c r="T28" i="123"/>
  <c r="R28" i="123"/>
  <c r="Q28" i="123"/>
  <c r="P28" i="123"/>
  <c r="O28" i="123"/>
  <c r="N28" i="123"/>
  <c r="M28" i="123"/>
  <c r="L28" i="123"/>
  <c r="K28" i="123"/>
  <c r="J28" i="123"/>
  <c r="I28" i="123"/>
  <c r="H28" i="123"/>
  <c r="G28" i="123"/>
  <c r="F28" i="123"/>
  <c r="E28" i="123"/>
  <c r="D28" i="123"/>
  <c r="T27" i="123"/>
  <c r="R27" i="123"/>
  <c r="Q27" i="123"/>
  <c r="P27" i="123"/>
  <c r="O27" i="123"/>
  <c r="N27" i="123"/>
  <c r="M27" i="123"/>
  <c r="L27" i="123"/>
  <c r="K27" i="123"/>
  <c r="J27" i="123"/>
  <c r="I27" i="123"/>
  <c r="H27" i="123"/>
  <c r="G27" i="123"/>
  <c r="F27" i="123"/>
  <c r="E27" i="123"/>
  <c r="D27" i="123"/>
  <c r="T26" i="123"/>
  <c r="R26" i="123"/>
  <c r="Q26" i="123"/>
  <c r="P26" i="123"/>
  <c r="O26" i="123"/>
  <c r="N26" i="123"/>
  <c r="M26" i="123"/>
  <c r="L26" i="123"/>
  <c r="K26" i="123"/>
  <c r="J26" i="123"/>
  <c r="I26" i="123"/>
  <c r="H26" i="123"/>
  <c r="G26" i="123"/>
  <c r="F26" i="123"/>
  <c r="E26" i="123"/>
  <c r="D26" i="123"/>
  <c r="T25" i="123"/>
  <c r="R25" i="123"/>
  <c r="Q25" i="123"/>
  <c r="P25" i="123"/>
  <c r="O25" i="123"/>
  <c r="N25" i="123"/>
  <c r="M25" i="123"/>
  <c r="L25" i="123"/>
  <c r="K25" i="123"/>
  <c r="J25" i="123"/>
  <c r="I25" i="123"/>
  <c r="H25" i="123"/>
  <c r="G25" i="123"/>
  <c r="F25" i="123"/>
  <c r="E25" i="123"/>
  <c r="D25" i="123"/>
  <c r="T24" i="123"/>
  <c r="R24" i="123"/>
  <c r="Q24" i="123"/>
  <c r="P24" i="123"/>
  <c r="O24" i="123"/>
  <c r="N24" i="123"/>
  <c r="M24" i="123"/>
  <c r="L24" i="123"/>
  <c r="K24" i="123"/>
  <c r="J24" i="123"/>
  <c r="I24" i="123"/>
  <c r="H24" i="123"/>
  <c r="G24" i="123"/>
  <c r="F24" i="123"/>
  <c r="E24" i="123"/>
  <c r="D24" i="123"/>
  <c r="T23" i="123"/>
  <c r="R23" i="123"/>
  <c r="Q23" i="123"/>
  <c r="P23" i="123"/>
  <c r="O23" i="123"/>
  <c r="N23" i="123"/>
  <c r="M23" i="123"/>
  <c r="L23" i="123"/>
  <c r="K23" i="123"/>
  <c r="J23" i="123"/>
  <c r="I23" i="123"/>
  <c r="H23" i="123"/>
  <c r="G23" i="123"/>
  <c r="F23" i="123"/>
  <c r="E23" i="123"/>
  <c r="D23" i="123"/>
  <c r="T22" i="123"/>
  <c r="S22" i="123"/>
  <c r="R22" i="123"/>
  <c r="Q22" i="123"/>
  <c r="P22" i="123"/>
  <c r="O22" i="123"/>
  <c r="N22" i="123"/>
  <c r="M22" i="123"/>
  <c r="L22" i="123"/>
  <c r="K22" i="123"/>
  <c r="J22" i="123"/>
  <c r="I22" i="123"/>
  <c r="H22" i="123"/>
  <c r="G22" i="123"/>
  <c r="F22" i="123"/>
  <c r="E22" i="123"/>
  <c r="D22" i="123"/>
  <c r="BQ278" i="3"/>
  <c r="BK278" i="3"/>
  <c r="BJ278" i="3"/>
  <c r="BI278" i="3"/>
  <c r="BH278" i="3"/>
  <c r="BG278" i="3"/>
  <c r="BF278" i="3"/>
  <c r="BE278" i="3"/>
  <c r="BD278" i="3"/>
  <c r="BC278" i="3"/>
  <c r="BB278" i="3"/>
  <c r="BA278" i="3"/>
  <c r="AZ278" i="3"/>
  <c r="AY278" i="3"/>
  <c r="AX278" i="3"/>
  <c r="AW278" i="3"/>
  <c r="AV278" i="3"/>
  <c r="BQ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BQ276" i="3"/>
  <c r="BK276" i="3"/>
  <c r="BJ276" i="3"/>
  <c r="BI276" i="3"/>
  <c r="BH276" i="3"/>
  <c r="BG276" i="3"/>
  <c r="BF276" i="3"/>
  <c r="BE276" i="3"/>
  <c r="BD276" i="3"/>
  <c r="BC276" i="3"/>
  <c r="BB276" i="3"/>
  <c r="BA276" i="3"/>
  <c r="AZ276" i="3"/>
  <c r="AY276" i="3"/>
  <c r="AX276" i="3"/>
  <c r="AW276" i="3"/>
  <c r="AV276" i="3"/>
  <c r="BQ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BQ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BQ273" i="3"/>
  <c r="BK273" i="3"/>
  <c r="BJ273" i="3"/>
  <c r="BI273" i="3"/>
  <c r="BH273" i="3"/>
  <c r="BG273" i="3"/>
  <c r="BF273" i="3"/>
  <c r="BE273" i="3"/>
  <c r="BD273" i="3"/>
  <c r="BC273" i="3"/>
  <c r="BB273" i="3"/>
  <c r="BA273" i="3"/>
  <c r="AZ273" i="3"/>
  <c r="AY273" i="3"/>
  <c r="AX273" i="3"/>
  <c r="AW273" i="3"/>
  <c r="AV273" i="3"/>
  <c r="BQ272" i="3"/>
  <c r="BK272" i="3"/>
  <c r="BJ272" i="3"/>
  <c r="BI272" i="3"/>
  <c r="BH272" i="3"/>
  <c r="BG272" i="3"/>
  <c r="BF272" i="3"/>
  <c r="BE272" i="3"/>
  <c r="BD272" i="3"/>
  <c r="BC272" i="3"/>
  <c r="BB272" i="3"/>
  <c r="BA272" i="3"/>
  <c r="AZ272" i="3"/>
  <c r="AY272" i="3"/>
  <c r="AX272" i="3"/>
  <c r="AW272" i="3"/>
  <c r="AV272" i="3"/>
  <c r="BQ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BQ270" i="3"/>
  <c r="BK270" i="3"/>
  <c r="BJ270" i="3"/>
  <c r="BI270" i="3"/>
  <c r="BH270" i="3"/>
  <c r="BG270" i="3"/>
  <c r="BF270" i="3"/>
  <c r="BE270" i="3"/>
  <c r="BD270" i="3"/>
  <c r="BC270" i="3"/>
  <c r="BB270" i="3"/>
  <c r="BA270" i="3"/>
  <c r="AZ270" i="3"/>
  <c r="AY270" i="3"/>
  <c r="AX270" i="3"/>
  <c r="AW270" i="3"/>
  <c r="AV270" i="3"/>
  <c r="BQ269" i="3"/>
  <c r="BK269" i="3"/>
  <c r="BJ269" i="3"/>
  <c r="BI269" i="3"/>
  <c r="BH269" i="3"/>
  <c r="BG269" i="3"/>
  <c r="BF269" i="3"/>
  <c r="BE269" i="3"/>
  <c r="BD269" i="3"/>
  <c r="BC269" i="3"/>
  <c r="BB269" i="3"/>
  <c r="BA269" i="3"/>
  <c r="AZ269" i="3"/>
  <c r="AY269" i="3"/>
  <c r="AX269" i="3"/>
  <c r="AW269" i="3"/>
  <c r="AV269" i="3"/>
  <c r="BQ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BQ267" i="3"/>
  <c r="BK267" i="3"/>
  <c r="BJ267" i="3"/>
  <c r="BI267" i="3"/>
  <c r="BH267" i="3"/>
  <c r="BG267" i="3"/>
  <c r="BF267" i="3"/>
  <c r="BE267" i="3"/>
  <c r="BD267" i="3"/>
  <c r="BC267" i="3"/>
  <c r="BB267" i="3"/>
  <c r="BA267" i="3"/>
  <c r="AZ267" i="3"/>
  <c r="AY267" i="3"/>
  <c r="AX267" i="3"/>
  <c r="AW267" i="3"/>
  <c r="AV267" i="3"/>
  <c r="BQ266" i="3"/>
  <c r="BK266" i="3"/>
  <c r="BJ266" i="3"/>
  <c r="BI266" i="3"/>
  <c r="BH266" i="3"/>
  <c r="BG266" i="3"/>
  <c r="BF266" i="3"/>
  <c r="BE266" i="3"/>
  <c r="BD266" i="3"/>
  <c r="BC266" i="3"/>
  <c r="BB266" i="3"/>
  <c r="BA266" i="3"/>
  <c r="AZ266" i="3"/>
  <c r="AY266" i="3"/>
  <c r="AX266" i="3"/>
  <c r="AW266" i="3"/>
  <c r="AV266" i="3"/>
  <c r="BQ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BQ264" i="3"/>
  <c r="BK264" i="3"/>
  <c r="BJ264" i="3"/>
  <c r="BI264" i="3"/>
  <c r="BH264" i="3"/>
  <c r="BG264" i="3"/>
  <c r="BF264" i="3"/>
  <c r="BE264" i="3"/>
  <c r="BD264" i="3"/>
  <c r="BC264" i="3"/>
  <c r="BB264" i="3"/>
  <c r="BA264" i="3"/>
  <c r="AZ264" i="3"/>
  <c r="AY264" i="3"/>
  <c r="AX264" i="3"/>
  <c r="AW264" i="3"/>
  <c r="AV264" i="3"/>
  <c r="BQ263" i="3"/>
  <c r="BK263" i="3"/>
  <c r="BJ263" i="3"/>
  <c r="BI263" i="3"/>
  <c r="BH263" i="3"/>
  <c r="BG263" i="3"/>
  <c r="BF263" i="3"/>
  <c r="BE263" i="3"/>
  <c r="BD263" i="3"/>
  <c r="BC263" i="3"/>
  <c r="BB263" i="3"/>
  <c r="BA263" i="3"/>
  <c r="AZ263" i="3"/>
  <c r="AY263" i="3"/>
  <c r="AX263" i="3"/>
  <c r="AW263" i="3"/>
  <c r="AV263" i="3"/>
  <c r="BQ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BQ261" i="3"/>
  <c r="BK261" i="3"/>
  <c r="BJ261" i="3"/>
  <c r="BI261" i="3"/>
  <c r="BH261" i="3"/>
  <c r="BG261" i="3"/>
  <c r="BF261" i="3"/>
  <c r="BE261" i="3"/>
  <c r="BD261" i="3"/>
  <c r="BC261" i="3"/>
  <c r="BB261" i="3"/>
  <c r="BA261" i="3"/>
  <c r="AZ261" i="3"/>
  <c r="AY261" i="3"/>
  <c r="AX261" i="3"/>
  <c r="AW261" i="3"/>
  <c r="AV261" i="3"/>
  <c r="BQ260" i="3"/>
  <c r="BK260" i="3"/>
  <c r="BJ260" i="3"/>
  <c r="BI260" i="3"/>
  <c r="BH260" i="3"/>
  <c r="BG260" i="3"/>
  <c r="BF260" i="3"/>
  <c r="BE260" i="3"/>
  <c r="BD260" i="3"/>
  <c r="BC260" i="3"/>
  <c r="BB260" i="3"/>
  <c r="BA260" i="3"/>
  <c r="AZ260" i="3"/>
  <c r="AY260" i="3"/>
  <c r="AX260" i="3"/>
  <c r="AW260" i="3"/>
  <c r="AV260" i="3"/>
  <c r="BQ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BQ258" i="3"/>
  <c r="BK258" i="3"/>
  <c r="BJ258" i="3"/>
  <c r="BI258" i="3"/>
  <c r="BH258" i="3"/>
  <c r="BG258" i="3"/>
  <c r="BF258" i="3"/>
  <c r="BE258" i="3"/>
  <c r="BD258" i="3"/>
  <c r="BC258" i="3"/>
  <c r="BB258" i="3"/>
  <c r="BA258" i="3"/>
  <c r="AZ258" i="3"/>
  <c r="AY258" i="3"/>
  <c r="AX258" i="3"/>
  <c r="AW258" i="3"/>
  <c r="AV258" i="3"/>
  <c r="BQ257" i="3"/>
  <c r="BK257" i="3"/>
  <c r="BJ257" i="3"/>
  <c r="BI257" i="3"/>
  <c r="BH257" i="3"/>
  <c r="BG257" i="3"/>
  <c r="BF257" i="3"/>
  <c r="BE257" i="3"/>
  <c r="BD257" i="3"/>
  <c r="BC257" i="3"/>
  <c r="BB257" i="3"/>
  <c r="BA257" i="3"/>
  <c r="AZ257" i="3"/>
  <c r="AY257" i="3"/>
  <c r="AX257" i="3"/>
  <c r="AW257" i="3"/>
  <c r="AV257" i="3"/>
  <c r="BQ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BQ255" i="3"/>
  <c r="BK255" i="3"/>
  <c r="BJ255" i="3"/>
  <c r="BI255" i="3"/>
  <c r="BH255" i="3"/>
  <c r="BG255" i="3"/>
  <c r="BF255" i="3"/>
  <c r="BE255" i="3"/>
  <c r="BD255" i="3"/>
  <c r="BC255" i="3"/>
  <c r="BB255" i="3"/>
  <c r="BA255" i="3"/>
  <c r="AZ255" i="3"/>
  <c r="AY255" i="3"/>
  <c r="AX255" i="3"/>
  <c r="AW255" i="3"/>
  <c r="AV255" i="3"/>
  <c r="BQ254" i="3"/>
  <c r="BK254" i="3"/>
  <c r="BJ254" i="3"/>
  <c r="BI254" i="3"/>
  <c r="BH254" i="3"/>
  <c r="BG254" i="3"/>
  <c r="BF254" i="3"/>
  <c r="BE254" i="3"/>
  <c r="BD254" i="3"/>
  <c r="BC254" i="3"/>
  <c r="BB254" i="3"/>
  <c r="BA254" i="3"/>
  <c r="AZ254" i="3"/>
  <c r="AY254" i="3"/>
  <c r="AX254" i="3"/>
  <c r="AW254" i="3"/>
  <c r="AV254" i="3"/>
  <c r="BQ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BQ252" i="3"/>
  <c r="BK252" i="3"/>
  <c r="BJ252" i="3"/>
  <c r="BI252" i="3"/>
  <c r="BH252" i="3"/>
  <c r="BG252" i="3"/>
  <c r="BF252" i="3"/>
  <c r="BE252" i="3"/>
  <c r="BD252" i="3"/>
  <c r="BC252" i="3"/>
  <c r="BB252" i="3"/>
  <c r="BA252" i="3"/>
  <c r="AZ252" i="3"/>
  <c r="AY252" i="3"/>
  <c r="AX252" i="3"/>
  <c r="AW252" i="3"/>
  <c r="AV252" i="3"/>
  <c r="BQ251" i="3"/>
  <c r="BK251" i="3"/>
  <c r="BJ251" i="3"/>
  <c r="BI251" i="3"/>
  <c r="BH251" i="3"/>
  <c r="BG251" i="3"/>
  <c r="BF251" i="3"/>
  <c r="BE251" i="3"/>
  <c r="BD251" i="3"/>
  <c r="BC251" i="3"/>
  <c r="BB251" i="3"/>
  <c r="BA251" i="3"/>
  <c r="AZ251" i="3"/>
  <c r="AY251" i="3"/>
  <c r="AX251" i="3"/>
  <c r="AW251" i="3"/>
  <c r="AV251" i="3"/>
  <c r="BQ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BQ249" i="3"/>
  <c r="BK249" i="3"/>
  <c r="BJ249" i="3"/>
  <c r="BI249" i="3"/>
  <c r="BH249" i="3"/>
  <c r="BG249" i="3"/>
  <c r="BF249" i="3"/>
  <c r="BE249" i="3"/>
  <c r="BD249" i="3"/>
  <c r="BC249" i="3"/>
  <c r="BB249" i="3"/>
  <c r="BA249" i="3"/>
  <c r="AZ249" i="3"/>
  <c r="AY249" i="3"/>
  <c r="AX249" i="3"/>
  <c r="AW249" i="3"/>
  <c r="AV249" i="3"/>
  <c r="BQ248" i="3"/>
  <c r="BK248" i="3"/>
  <c r="BJ248" i="3"/>
  <c r="BI248" i="3"/>
  <c r="BH248" i="3"/>
  <c r="BG248" i="3"/>
  <c r="BF248" i="3"/>
  <c r="BE248" i="3"/>
  <c r="BD248" i="3"/>
  <c r="BC248" i="3"/>
  <c r="BB248" i="3"/>
  <c r="BA248" i="3"/>
  <c r="AZ248" i="3"/>
  <c r="AY248" i="3"/>
  <c r="AX248" i="3"/>
  <c r="AW248" i="3"/>
  <c r="AV248" i="3"/>
  <c r="BQ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BQ246" i="3"/>
  <c r="BK246" i="3"/>
  <c r="BJ246" i="3"/>
  <c r="BI246" i="3"/>
  <c r="BH246" i="3"/>
  <c r="BG246" i="3"/>
  <c r="BF246" i="3"/>
  <c r="BE246" i="3"/>
  <c r="BD246" i="3"/>
  <c r="BC246" i="3"/>
  <c r="BB246" i="3"/>
  <c r="BA246" i="3"/>
  <c r="AZ246" i="3"/>
  <c r="AY246" i="3"/>
  <c r="AX246" i="3"/>
  <c r="AW246" i="3"/>
  <c r="AV246" i="3"/>
  <c r="BQ245" i="3"/>
  <c r="BK245" i="3"/>
  <c r="BJ245" i="3"/>
  <c r="BI245" i="3"/>
  <c r="BH245" i="3"/>
  <c r="BG245" i="3"/>
  <c r="BF245" i="3"/>
  <c r="BE245" i="3"/>
  <c r="BD245" i="3"/>
  <c r="BC245" i="3"/>
  <c r="BB245" i="3"/>
  <c r="BA245" i="3"/>
  <c r="AZ245" i="3"/>
  <c r="AY245" i="3"/>
  <c r="AX245" i="3"/>
  <c r="AW245" i="3"/>
  <c r="AV245" i="3"/>
  <c r="BQ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BQ243" i="3"/>
  <c r="BK243" i="3"/>
  <c r="BJ243" i="3"/>
  <c r="BI243" i="3"/>
  <c r="BH243" i="3"/>
  <c r="BG243" i="3"/>
  <c r="BF243" i="3"/>
  <c r="BE243" i="3"/>
  <c r="BD243" i="3"/>
  <c r="BC243" i="3"/>
  <c r="BB243" i="3"/>
  <c r="BA243" i="3"/>
  <c r="AZ243" i="3"/>
  <c r="AY243" i="3"/>
  <c r="AX243" i="3"/>
  <c r="AW243" i="3"/>
  <c r="AV243" i="3"/>
  <c r="BQ242" i="3"/>
  <c r="BK242" i="3"/>
  <c r="BJ242" i="3"/>
  <c r="BI242" i="3"/>
  <c r="BH242" i="3"/>
  <c r="BG242" i="3"/>
  <c r="BF242" i="3"/>
  <c r="BE242" i="3"/>
  <c r="BD242" i="3"/>
  <c r="BC242" i="3"/>
  <c r="BB242" i="3"/>
  <c r="BA242" i="3"/>
  <c r="AZ242" i="3"/>
  <c r="AY242" i="3"/>
  <c r="AX242" i="3"/>
  <c r="AW242" i="3"/>
  <c r="AV242" i="3"/>
  <c r="BQ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BQ240" i="3"/>
  <c r="BK240" i="3"/>
  <c r="BJ240" i="3"/>
  <c r="BI240" i="3"/>
  <c r="BH240" i="3"/>
  <c r="BG240" i="3"/>
  <c r="BF240" i="3"/>
  <c r="BE240" i="3"/>
  <c r="BD240" i="3"/>
  <c r="BC240" i="3"/>
  <c r="BB240" i="3"/>
  <c r="BA240" i="3"/>
  <c r="AZ240" i="3"/>
  <c r="AY240" i="3"/>
  <c r="AX240" i="3"/>
  <c r="AW240" i="3"/>
  <c r="AV240" i="3"/>
  <c r="BQ239" i="3"/>
  <c r="BK239" i="3"/>
  <c r="BJ239" i="3"/>
  <c r="BI239" i="3"/>
  <c r="BH239" i="3"/>
  <c r="BG239" i="3"/>
  <c r="BF239" i="3"/>
  <c r="BE239" i="3"/>
  <c r="BD239" i="3"/>
  <c r="BC239" i="3"/>
  <c r="BB239" i="3"/>
  <c r="BA239" i="3"/>
  <c r="AZ239" i="3"/>
  <c r="AY239" i="3"/>
  <c r="AX239" i="3"/>
  <c r="AW239" i="3"/>
  <c r="AV239" i="3"/>
  <c r="BQ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BQ237" i="3"/>
  <c r="BK237" i="3"/>
  <c r="BJ237" i="3"/>
  <c r="BI237" i="3"/>
  <c r="BH237" i="3"/>
  <c r="BG237" i="3"/>
  <c r="BF237" i="3"/>
  <c r="BE237" i="3"/>
  <c r="BD237" i="3"/>
  <c r="BC237" i="3"/>
  <c r="BB237" i="3"/>
  <c r="BA237" i="3"/>
  <c r="AZ237" i="3"/>
  <c r="AY237" i="3"/>
  <c r="AX237" i="3"/>
  <c r="AW237" i="3"/>
  <c r="AV237" i="3"/>
  <c r="BQ236" i="3"/>
  <c r="BK236" i="3"/>
  <c r="BJ236" i="3"/>
  <c r="BI236" i="3"/>
  <c r="BH236" i="3"/>
  <c r="BG236" i="3"/>
  <c r="BF236" i="3"/>
  <c r="BE236" i="3"/>
  <c r="BD236" i="3"/>
  <c r="BC236" i="3"/>
  <c r="BB236" i="3"/>
  <c r="BA236" i="3"/>
  <c r="AZ236" i="3"/>
  <c r="AY236" i="3"/>
  <c r="AX236" i="3"/>
  <c r="AW236" i="3"/>
  <c r="AV236" i="3"/>
  <c r="BQ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BQ234" i="3"/>
  <c r="BK234" i="3"/>
  <c r="BJ234" i="3"/>
  <c r="BI234" i="3"/>
  <c r="BH234" i="3"/>
  <c r="BG234" i="3"/>
  <c r="BF234" i="3"/>
  <c r="BE234" i="3"/>
  <c r="BD234" i="3"/>
  <c r="BC234" i="3"/>
  <c r="BB234" i="3"/>
  <c r="BA234" i="3"/>
  <c r="AZ234" i="3"/>
  <c r="AY234" i="3"/>
  <c r="AX234" i="3"/>
  <c r="AW234" i="3"/>
  <c r="AV234" i="3"/>
  <c r="BQ233" i="3"/>
  <c r="BK233" i="3"/>
  <c r="BJ233" i="3"/>
  <c r="BI233" i="3"/>
  <c r="BH233" i="3"/>
  <c r="BG233" i="3"/>
  <c r="BF233" i="3"/>
  <c r="BE233" i="3"/>
  <c r="BD233" i="3"/>
  <c r="BC233" i="3"/>
  <c r="BB233" i="3"/>
  <c r="BA233" i="3"/>
  <c r="AZ233" i="3"/>
  <c r="AY233" i="3"/>
  <c r="AX233" i="3"/>
  <c r="AW233" i="3"/>
  <c r="AV233" i="3"/>
  <c r="BQ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BQ231" i="3"/>
  <c r="BK231" i="3"/>
  <c r="BJ231" i="3"/>
  <c r="BI231" i="3"/>
  <c r="BH231" i="3"/>
  <c r="BG231" i="3"/>
  <c r="BF231" i="3"/>
  <c r="BE231" i="3"/>
  <c r="BD231" i="3"/>
  <c r="BC231" i="3"/>
  <c r="BB231" i="3"/>
  <c r="BA231" i="3"/>
  <c r="AZ231" i="3"/>
  <c r="AY231" i="3"/>
  <c r="AX231" i="3"/>
  <c r="AW231" i="3"/>
  <c r="AV231" i="3"/>
  <c r="BQ230" i="3"/>
  <c r="BK230" i="3"/>
  <c r="BJ230" i="3"/>
  <c r="BI230" i="3"/>
  <c r="BH230" i="3"/>
  <c r="BG230" i="3"/>
  <c r="BF230" i="3"/>
  <c r="BE230" i="3"/>
  <c r="BD230" i="3"/>
  <c r="BC230" i="3"/>
  <c r="BB230" i="3"/>
  <c r="BA230" i="3"/>
  <c r="AZ230" i="3"/>
  <c r="AY230" i="3"/>
  <c r="AX230" i="3"/>
  <c r="AW230" i="3"/>
  <c r="AV230" i="3"/>
  <c r="BQ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BQ228" i="3"/>
  <c r="BK228" i="3"/>
  <c r="BJ228" i="3"/>
  <c r="BI228" i="3"/>
  <c r="BH228" i="3"/>
  <c r="BG228" i="3"/>
  <c r="BF228" i="3"/>
  <c r="BE228" i="3"/>
  <c r="BD228" i="3"/>
  <c r="BC228" i="3"/>
  <c r="BB228" i="3"/>
  <c r="BA228" i="3"/>
  <c r="AZ228" i="3"/>
  <c r="AY228" i="3"/>
  <c r="AX228" i="3"/>
  <c r="AW228" i="3"/>
  <c r="AV228" i="3"/>
  <c r="BQ227" i="3"/>
  <c r="BK227" i="3"/>
  <c r="BJ227" i="3"/>
  <c r="BI227" i="3"/>
  <c r="BH227" i="3"/>
  <c r="BG227" i="3"/>
  <c r="BF227" i="3"/>
  <c r="BE227" i="3"/>
  <c r="BD227" i="3"/>
  <c r="BC227" i="3"/>
  <c r="BB227" i="3"/>
  <c r="BA227" i="3"/>
  <c r="AZ227" i="3"/>
  <c r="AY227" i="3"/>
  <c r="AX227" i="3"/>
  <c r="AW227" i="3"/>
  <c r="AV227" i="3"/>
  <c r="BQ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BQ225" i="3"/>
  <c r="BK225" i="3"/>
  <c r="BJ225" i="3"/>
  <c r="BI225" i="3"/>
  <c r="BH225" i="3"/>
  <c r="BG225" i="3"/>
  <c r="BF225" i="3"/>
  <c r="BE225" i="3"/>
  <c r="BD225" i="3"/>
  <c r="BC225" i="3"/>
  <c r="BB225" i="3"/>
  <c r="BA225" i="3"/>
  <c r="AZ225" i="3"/>
  <c r="AY225" i="3"/>
  <c r="AX225" i="3"/>
  <c r="AW225" i="3"/>
  <c r="AV225" i="3"/>
  <c r="BQ224" i="3"/>
  <c r="BK224" i="3"/>
  <c r="BJ224" i="3"/>
  <c r="BI224" i="3"/>
  <c r="BH224" i="3"/>
  <c r="BG224" i="3"/>
  <c r="BF224" i="3"/>
  <c r="BE224" i="3"/>
  <c r="BD224" i="3"/>
  <c r="BC224" i="3"/>
  <c r="BB224" i="3"/>
  <c r="BA224" i="3"/>
  <c r="AZ224" i="3"/>
  <c r="AY224" i="3"/>
  <c r="AX224" i="3"/>
  <c r="AW224" i="3"/>
  <c r="AV224" i="3"/>
  <c r="BQ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BQ222" i="3"/>
  <c r="BK222" i="3"/>
  <c r="BJ222" i="3"/>
  <c r="BI222" i="3"/>
  <c r="BH222" i="3"/>
  <c r="BG222" i="3"/>
  <c r="BF222" i="3"/>
  <c r="BE222" i="3"/>
  <c r="BD222" i="3"/>
  <c r="BC222" i="3"/>
  <c r="BB222" i="3"/>
  <c r="BA222" i="3"/>
  <c r="AZ222" i="3"/>
  <c r="AY222" i="3"/>
  <c r="AX222" i="3"/>
  <c r="AW222" i="3"/>
  <c r="AV222" i="3"/>
  <c r="BQ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AW221" i="3"/>
  <c r="AV221" i="3"/>
  <c r="BQ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BQ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AW219" i="3"/>
  <c r="AV219" i="3"/>
  <c r="BQ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AW218" i="3"/>
  <c r="AV218" i="3"/>
  <c r="BQ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BQ216" i="3"/>
  <c r="BK216" i="3"/>
  <c r="BJ216" i="3"/>
  <c r="BI216" i="3"/>
  <c r="BH216" i="3"/>
  <c r="BG216" i="3"/>
  <c r="BF216" i="3"/>
  <c r="BE216" i="3"/>
  <c r="BD216" i="3"/>
  <c r="BC216" i="3"/>
  <c r="BB216" i="3"/>
  <c r="BA216" i="3"/>
  <c r="AZ216" i="3"/>
  <c r="AY216" i="3"/>
  <c r="AX216" i="3"/>
  <c r="AW216" i="3"/>
  <c r="AV216" i="3"/>
  <c r="BQ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AW215" i="3"/>
  <c r="AV215" i="3"/>
  <c r="BQ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BQ213" i="3"/>
  <c r="BK213" i="3"/>
  <c r="BJ213" i="3"/>
  <c r="BI213" i="3"/>
  <c r="BH213" i="3"/>
  <c r="BG213" i="3"/>
  <c r="BF213" i="3"/>
  <c r="BE213" i="3"/>
  <c r="BD213" i="3"/>
  <c r="BC213" i="3"/>
  <c r="BB213" i="3"/>
  <c r="BA213" i="3"/>
  <c r="AZ213" i="3"/>
  <c r="AY213" i="3"/>
  <c r="AX213" i="3"/>
  <c r="AW213" i="3"/>
  <c r="AV213" i="3"/>
  <c r="BQ212" i="3"/>
  <c r="BK212" i="3"/>
  <c r="BJ212" i="3"/>
  <c r="BI212" i="3"/>
  <c r="BH212" i="3"/>
  <c r="BG212" i="3"/>
  <c r="BF212" i="3"/>
  <c r="BE212" i="3"/>
  <c r="BD212" i="3"/>
  <c r="BC212" i="3"/>
  <c r="BB212" i="3"/>
  <c r="BA212" i="3"/>
  <c r="AZ212" i="3"/>
  <c r="AY212" i="3"/>
  <c r="AX212" i="3"/>
  <c r="AW212" i="3"/>
  <c r="AV212" i="3"/>
  <c r="BQ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BQ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W210" i="3"/>
  <c r="AV210" i="3"/>
  <c r="BQ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W209" i="3"/>
  <c r="AV209" i="3"/>
  <c r="BQ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BQ207" i="3"/>
  <c r="BK207" i="3"/>
  <c r="BJ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BQ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AW206" i="3"/>
  <c r="AV206" i="3"/>
  <c r="BQ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BQ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AW204" i="3"/>
  <c r="AV204" i="3"/>
  <c r="BQ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BQ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BQ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W201" i="3"/>
  <c r="AV201" i="3"/>
  <c r="BQ200" i="3"/>
  <c r="BK200" i="3"/>
  <c r="BJ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BQ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BQ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BQ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BQ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BQ195" i="3"/>
  <c r="BK195" i="3"/>
  <c r="BJ195" i="3"/>
  <c r="BI195" i="3"/>
  <c r="BH195" i="3"/>
  <c r="BG195" i="3"/>
  <c r="BF195" i="3"/>
  <c r="BE195" i="3"/>
  <c r="BD195" i="3"/>
  <c r="BC195" i="3"/>
  <c r="BB195" i="3"/>
  <c r="BA195" i="3"/>
  <c r="AZ195" i="3"/>
  <c r="AY195" i="3"/>
  <c r="AX195" i="3"/>
  <c r="AW195" i="3"/>
  <c r="AV195" i="3"/>
  <c r="BQ194" i="3"/>
  <c r="BK194" i="3"/>
  <c r="BJ194" i="3"/>
  <c r="BI194" i="3"/>
  <c r="BH194" i="3"/>
  <c r="BG194" i="3"/>
  <c r="BF194" i="3"/>
  <c r="BE194" i="3"/>
  <c r="BD194" i="3"/>
  <c r="BC194" i="3"/>
  <c r="BB194" i="3"/>
  <c r="BA194" i="3"/>
  <c r="AZ194" i="3"/>
  <c r="AY194" i="3"/>
  <c r="AX194" i="3"/>
  <c r="AW194" i="3"/>
  <c r="AV194" i="3"/>
  <c r="BQ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BQ192" i="3"/>
  <c r="BK192" i="3"/>
  <c r="BJ192" i="3"/>
  <c r="BI192" i="3"/>
  <c r="BH192" i="3"/>
  <c r="BG192" i="3"/>
  <c r="BF192" i="3"/>
  <c r="BE192" i="3"/>
  <c r="BD192" i="3"/>
  <c r="BC192" i="3"/>
  <c r="BB192" i="3"/>
  <c r="BA192" i="3"/>
  <c r="AZ192" i="3"/>
  <c r="AY192" i="3"/>
  <c r="AX192" i="3"/>
  <c r="AW192" i="3"/>
  <c r="AV192" i="3"/>
  <c r="BQ191" i="3"/>
  <c r="BK191" i="3"/>
  <c r="BJ191" i="3"/>
  <c r="BI191" i="3"/>
  <c r="BH191" i="3"/>
  <c r="BG191" i="3"/>
  <c r="BF191" i="3"/>
  <c r="BE191" i="3"/>
  <c r="BD191" i="3"/>
  <c r="BC191" i="3"/>
  <c r="BB191" i="3"/>
  <c r="BA191" i="3"/>
  <c r="AZ191" i="3"/>
  <c r="AY191" i="3"/>
  <c r="AX191" i="3"/>
  <c r="AW191" i="3"/>
  <c r="AV191" i="3"/>
  <c r="BQ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BQ189" i="3"/>
  <c r="BK189" i="3"/>
  <c r="BJ189" i="3"/>
  <c r="BI189" i="3"/>
  <c r="BH189" i="3"/>
  <c r="BG189" i="3"/>
  <c r="BF189" i="3"/>
  <c r="BE189" i="3"/>
  <c r="BD189" i="3"/>
  <c r="BC189" i="3"/>
  <c r="BB189" i="3"/>
  <c r="BA189" i="3"/>
  <c r="AZ189" i="3"/>
  <c r="AY189" i="3"/>
  <c r="AX189" i="3"/>
  <c r="AW189" i="3"/>
  <c r="AV189" i="3"/>
  <c r="BQ188" i="3"/>
  <c r="BK188" i="3"/>
  <c r="BJ188" i="3"/>
  <c r="BI188" i="3"/>
  <c r="BH188" i="3"/>
  <c r="BG188" i="3"/>
  <c r="BF188" i="3"/>
  <c r="BE188" i="3"/>
  <c r="BD188" i="3"/>
  <c r="BC188" i="3"/>
  <c r="BB188" i="3"/>
  <c r="BA188" i="3"/>
  <c r="AZ188" i="3"/>
  <c r="AY188" i="3"/>
  <c r="AX188" i="3"/>
  <c r="AW188" i="3"/>
  <c r="AV188" i="3"/>
  <c r="BQ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BQ186" i="3"/>
  <c r="BK186" i="3"/>
  <c r="BJ186" i="3"/>
  <c r="BI186" i="3"/>
  <c r="BH186" i="3"/>
  <c r="BG186" i="3"/>
  <c r="BF186" i="3"/>
  <c r="BE186" i="3"/>
  <c r="BD186" i="3"/>
  <c r="BC186" i="3"/>
  <c r="BB186" i="3"/>
  <c r="BA186" i="3"/>
  <c r="AZ186" i="3"/>
  <c r="AY186" i="3"/>
  <c r="AX186" i="3"/>
  <c r="AW186" i="3"/>
  <c r="AV186" i="3"/>
  <c r="BQ185" i="3"/>
  <c r="BK185" i="3"/>
  <c r="BJ185" i="3"/>
  <c r="BI185" i="3"/>
  <c r="BH185" i="3"/>
  <c r="BG185" i="3"/>
  <c r="BF185" i="3"/>
  <c r="BE185" i="3"/>
  <c r="BD185" i="3"/>
  <c r="BC185" i="3"/>
  <c r="BB185" i="3"/>
  <c r="BA185" i="3"/>
  <c r="AZ185" i="3"/>
  <c r="AY185" i="3"/>
  <c r="AX185" i="3"/>
  <c r="AW185" i="3"/>
  <c r="AV185" i="3"/>
  <c r="BQ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BQ183" i="3"/>
  <c r="BK183" i="3"/>
  <c r="BJ183" i="3"/>
  <c r="BI183" i="3"/>
  <c r="BH183" i="3"/>
  <c r="BG183" i="3"/>
  <c r="BF183" i="3"/>
  <c r="BE183" i="3"/>
  <c r="BD183" i="3"/>
  <c r="BC183" i="3"/>
  <c r="BB183" i="3"/>
  <c r="BA183" i="3"/>
  <c r="AZ183" i="3"/>
  <c r="AY183" i="3"/>
  <c r="AX183" i="3"/>
  <c r="AW183" i="3"/>
  <c r="AV183" i="3"/>
  <c r="BQ182" i="3"/>
  <c r="BK182" i="3"/>
  <c r="BJ182" i="3"/>
  <c r="BI182" i="3"/>
  <c r="BH182" i="3"/>
  <c r="BG182" i="3"/>
  <c r="BF182" i="3"/>
  <c r="BE182" i="3"/>
  <c r="BD182" i="3"/>
  <c r="BC182" i="3"/>
  <c r="BB182" i="3"/>
  <c r="BA182" i="3"/>
  <c r="AZ182" i="3"/>
  <c r="AY182" i="3"/>
  <c r="AX182" i="3"/>
  <c r="AW182" i="3"/>
  <c r="AV182" i="3"/>
  <c r="BQ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BQ180" i="3"/>
  <c r="BK180" i="3"/>
  <c r="BJ180" i="3"/>
  <c r="BI180" i="3"/>
  <c r="BH180" i="3"/>
  <c r="BG180" i="3"/>
  <c r="BF180" i="3"/>
  <c r="BE180" i="3"/>
  <c r="BD180" i="3"/>
  <c r="BC180" i="3"/>
  <c r="BB180" i="3"/>
  <c r="BA180" i="3"/>
  <c r="AZ180" i="3"/>
  <c r="AY180" i="3"/>
  <c r="AX180" i="3"/>
  <c r="AW180" i="3"/>
  <c r="AV180" i="3"/>
  <c r="BQ179" i="3"/>
  <c r="BK179" i="3"/>
  <c r="BJ179" i="3"/>
  <c r="BI179" i="3"/>
  <c r="BH179" i="3"/>
  <c r="BG179" i="3"/>
  <c r="BF179" i="3"/>
  <c r="BE179" i="3"/>
  <c r="BD179" i="3"/>
  <c r="BC179" i="3"/>
  <c r="BB179" i="3"/>
  <c r="BA179" i="3"/>
  <c r="AZ179" i="3"/>
  <c r="AY179" i="3"/>
  <c r="AX179" i="3"/>
  <c r="AW179" i="3"/>
  <c r="AV179" i="3"/>
  <c r="BQ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BQ177" i="3"/>
  <c r="BK177" i="3"/>
  <c r="BJ177" i="3"/>
  <c r="BI177" i="3"/>
  <c r="BH177" i="3"/>
  <c r="BG177" i="3"/>
  <c r="BF177" i="3"/>
  <c r="BE177" i="3"/>
  <c r="BD177" i="3"/>
  <c r="BC177" i="3"/>
  <c r="BB177" i="3"/>
  <c r="BA177" i="3"/>
  <c r="AZ177" i="3"/>
  <c r="AY177" i="3"/>
  <c r="AX177" i="3"/>
  <c r="AW177" i="3"/>
  <c r="AV177" i="3"/>
  <c r="BQ176" i="3"/>
  <c r="BK176" i="3"/>
  <c r="BJ176" i="3"/>
  <c r="BI176" i="3"/>
  <c r="BH176" i="3"/>
  <c r="BG176" i="3"/>
  <c r="BF176" i="3"/>
  <c r="BE176" i="3"/>
  <c r="BD176" i="3"/>
  <c r="BC176" i="3"/>
  <c r="BB176" i="3"/>
  <c r="BA176" i="3"/>
  <c r="AZ176" i="3"/>
  <c r="AY176" i="3"/>
  <c r="AX176" i="3"/>
  <c r="AW176" i="3"/>
  <c r="AV176" i="3"/>
  <c r="BQ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BQ174" i="3"/>
  <c r="BK174" i="3"/>
  <c r="BJ174" i="3"/>
  <c r="BI174" i="3"/>
  <c r="BH174" i="3"/>
  <c r="BG174" i="3"/>
  <c r="BF174" i="3"/>
  <c r="BE174" i="3"/>
  <c r="BD174" i="3"/>
  <c r="BC174" i="3"/>
  <c r="BB174" i="3"/>
  <c r="BA174" i="3"/>
  <c r="AZ174" i="3"/>
  <c r="AY174" i="3"/>
  <c r="AX174" i="3"/>
  <c r="AW174" i="3"/>
  <c r="AV174" i="3"/>
  <c r="BQ173" i="3"/>
  <c r="BK173" i="3"/>
  <c r="BJ173" i="3"/>
  <c r="BI173" i="3"/>
  <c r="BH173" i="3"/>
  <c r="BG173" i="3"/>
  <c r="BF173" i="3"/>
  <c r="BE173" i="3"/>
  <c r="BD173" i="3"/>
  <c r="BC173" i="3"/>
  <c r="BB173" i="3"/>
  <c r="BA173" i="3"/>
  <c r="AZ173" i="3"/>
  <c r="AY173" i="3"/>
  <c r="AX173" i="3"/>
  <c r="AW173" i="3"/>
  <c r="AV173" i="3"/>
  <c r="BQ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BQ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BQ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BQ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BQ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BQ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BQ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BQ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BQ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BQ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BQ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BQ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BQ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BQ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BQ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BQ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BQ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BQ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BQ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BQ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BQ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BQ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BQ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BQ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BQ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BQ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BQ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BQ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BQ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BQ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BQ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BQ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BQ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BQ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BQ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BQ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BQ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BQ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BQ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BQ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BQ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BQ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BQ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BQ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BQ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BQ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BQ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BQ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BQ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BQ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BQ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BQ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BQ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BQ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BQ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BQ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BQ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BQ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BQ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BQ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BQ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BQ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BQ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BQ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BQ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BQ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BQ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BQ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BQ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BQ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BQ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BQ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BQ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BQ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BQ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BQ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BQ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BQ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BQ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BQ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BQ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BQ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BQ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BQ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BQ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BQ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BQ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BQ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BQ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BQ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BQ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BQ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BQ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BQ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BQ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BQ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BQ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BQ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BQ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BQ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BQ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BQ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BQ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BQ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BQ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BQ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BQ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BQ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BQ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BQ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BQ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BQ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BQ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BQ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BQ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BQ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BQ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BQ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BQ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BQ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BQ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BQ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BQ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BQ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BQ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BQ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BQ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BQ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BQ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BQ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BQ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BQ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BQ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BQ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BQ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3" i="3"/>
  <c r="A4" i="3" s="1"/>
  <c r="A5" i="3" s="1"/>
  <c r="BQ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Q2" i="2" a="1"/>
  <c r="BL125" i="3" l="1"/>
  <c r="AQ152" i="3"/>
  <c r="H152" i="3" s="1"/>
  <c r="AQ53" i="3"/>
  <c r="H53" i="3" s="1"/>
  <c r="AQ242" i="3"/>
  <c r="H242" i="3" s="1"/>
  <c r="BL124" i="3"/>
  <c r="AQ134" i="3"/>
  <c r="H134" i="3" s="1"/>
  <c r="C147" i="2"/>
  <c r="D146" i="3" s="1"/>
  <c r="BL286" i="3"/>
  <c r="AQ284" i="3"/>
  <c r="H284" i="3" s="1"/>
  <c r="AQ176" i="3"/>
  <c r="H176" i="3" s="1"/>
  <c r="AQ141" i="3"/>
  <c r="H141" i="3" s="1"/>
  <c r="BL153" i="3"/>
  <c r="BL128" i="3"/>
  <c r="BL307" i="3"/>
  <c r="BL156" i="3"/>
  <c r="AQ63" i="3"/>
  <c r="H63" i="3" s="1"/>
  <c r="AQ312" i="3"/>
  <c r="H312" i="3" s="1"/>
  <c r="BL284" i="3"/>
  <c r="BL279" i="3"/>
  <c r="BL133" i="3"/>
  <c r="BL142" i="3"/>
  <c r="AQ13" i="3"/>
  <c r="H13" i="3" s="1"/>
  <c r="BL313" i="3"/>
  <c r="BL292" i="3"/>
  <c r="AQ285" i="3"/>
  <c r="H285" i="3" s="1"/>
  <c r="BL141" i="3"/>
  <c r="BL123" i="3"/>
  <c r="BL155" i="3"/>
  <c r="BL154" i="3"/>
  <c r="BL149" i="3"/>
  <c r="BL126" i="3"/>
  <c r="BL130" i="3"/>
  <c r="BL160" i="3"/>
  <c r="BL139" i="3"/>
  <c r="AQ177" i="3"/>
  <c r="H177" i="3" s="1"/>
  <c r="BL289" i="3"/>
  <c r="BL311" i="3"/>
  <c r="BL282" i="3"/>
  <c r="BL151" i="3"/>
  <c r="BL146" i="3"/>
  <c r="AQ144" i="3"/>
  <c r="H144" i="3" s="1"/>
  <c r="BL137" i="3"/>
  <c r="BL132" i="3"/>
  <c r="AQ308" i="3"/>
  <c r="H308" i="3" s="1"/>
  <c r="BL157" i="3"/>
  <c r="BL145" i="3"/>
  <c r="BL140" i="3"/>
  <c r="BL136" i="3"/>
  <c r="AQ306" i="3"/>
  <c r="H306" i="3" s="1"/>
  <c r="BL285" i="3"/>
  <c r="BL280" i="3"/>
  <c r="BL309" i="3"/>
  <c r="BL144" i="3"/>
  <c r="BL135" i="3"/>
  <c r="BL308" i="3"/>
  <c r="AQ272" i="3"/>
  <c r="H272" i="3" s="1"/>
  <c r="S25" i="123"/>
  <c r="BL148" i="3"/>
  <c r="BL306" i="3"/>
  <c r="BL143" i="3"/>
  <c r="BL129" i="3"/>
  <c r="BL288" i="3"/>
  <c r="BL283" i="3"/>
  <c r="AQ150" i="3"/>
  <c r="H150" i="3" s="1"/>
  <c r="BL147" i="3"/>
  <c r="AQ56" i="3"/>
  <c r="H56" i="3" s="1"/>
  <c r="BL312" i="3"/>
  <c r="BL138" i="3"/>
  <c r="AQ136" i="3"/>
  <c r="H136" i="3" s="1"/>
  <c r="AQ309" i="3"/>
  <c r="H309" i="3" s="1"/>
  <c r="AQ310" i="3"/>
  <c r="H310" i="3" s="1"/>
  <c r="BM152" i="3"/>
  <c r="AQ157" i="3"/>
  <c r="H157" i="3" s="1"/>
  <c r="AQ5" i="3"/>
  <c r="H5" i="3" s="1"/>
  <c r="AQ123" i="3"/>
  <c r="H123" i="3" s="1"/>
  <c r="AQ276" i="3"/>
  <c r="H276" i="3" s="1"/>
  <c r="BL31" i="3"/>
  <c r="AQ235" i="3"/>
  <c r="H235" i="3" s="1"/>
  <c r="AQ244" i="3"/>
  <c r="H244" i="3" s="1"/>
  <c r="BL131" i="3"/>
  <c r="AQ126" i="3"/>
  <c r="H126" i="3" s="1"/>
  <c r="BN164" i="3"/>
  <c r="BL239" i="3"/>
  <c r="AQ311" i="3"/>
  <c r="H311" i="3" s="1"/>
  <c r="BL134" i="3"/>
  <c r="BL287" i="3"/>
  <c r="AQ313" i="3"/>
  <c r="H313" i="3" s="1"/>
  <c r="BL152" i="3"/>
  <c r="AQ307" i="3"/>
  <c r="H307" i="3" s="1"/>
  <c r="E154" i="3"/>
  <c r="C154" i="2"/>
  <c r="D311" i="3" s="1"/>
  <c r="AQ281" i="3"/>
  <c r="H281" i="3" s="1"/>
  <c r="AQ237" i="3"/>
  <c r="H237" i="3" s="1"/>
  <c r="BL296" i="3"/>
  <c r="AQ305" i="3"/>
  <c r="H305" i="3" s="1"/>
  <c r="D27" i="139"/>
  <c r="AQ149" i="3"/>
  <c r="H149" i="3" s="1"/>
  <c r="AQ279" i="3"/>
  <c r="H279" i="3" s="1"/>
  <c r="AQ137" i="3"/>
  <c r="H137" i="3" s="1"/>
  <c r="AQ287" i="3"/>
  <c r="H287" i="3" s="1"/>
  <c r="BL305" i="3"/>
  <c r="BL150" i="3"/>
  <c r="AQ304" i="3"/>
  <c r="H304" i="3" s="1"/>
  <c r="AQ129" i="3"/>
  <c r="H129" i="3" s="1"/>
  <c r="E123" i="3"/>
  <c r="C124" i="2"/>
  <c r="BO126" i="3"/>
  <c r="BL291" i="3"/>
  <c r="AQ85" i="3"/>
  <c r="H85" i="3" s="1"/>
  <c r="BO157" i="3"/>
  <c r="BN152" i="3"/>
  <c r="BO152" i="3"/>
  <c r="AQ289" i="3"/>
  <c r="H289" i="3" s="1"/>
  <c r="AQ130" i="3"/>
  <c r="H130" i="3" s="1"/>
  <c r="AQ145" i="3"/>
  <c r="H145" i="3" s="1"/>
  <c r="BM308" i="3"/>
  <c r="BN308" i="3"/>
  <c r="BO308" i="3"/>
  <c r="BM309" i="3"/>
  <c r="BN309" i="3"/>
  <c r="BO309" i="3"/>
  <c r="BP309" i="3" s="1"/>
  <c r="AQ101" i="3"/>
  <c r="H101" i="3" s="1"/>
  <c r="AQ138" i="3"/>
  <c r="H138" i="3" s="1"/>
  <c r="AQ128" i="3"/>
  <c r="H128" i="3" s="1"/>
  <c r="BL304" i="3"/>
  <c r="BL281" i="3"/>
  <c r="AQ132" i="3"/>
  <c r="H132" i="3" s="1"/>
  <c r="E58" i="3"/>
  <c r="C59" i="2"/>
  <c r="E43" i="3"/>
  <c r="C44" i="2"/>
  <c r="D199" i="3" s="1"/>
  <c r="E162" i="3"/>
  <c r="C7" i="2"/>
  <c r="AQ148" i="3"/>
  <c r="H148" i="3" s="1"/>
  <c r="AQ151" i="3"/>
  <c r="H151" i="3" s="1"/>
  <c r="AQ296" i="3"/>
  <c r="H296" i="3" s="1"/>
  <c r="C158" i="2"/>
  <c r="D309" i="3" s="1"/>
  <c r="E158" i="2"/>
  <c r="F157" i="3" s="1"/>
  <c r="BL167" i="3"/>
  <c r="AQ133" i="3"/>
  <c r="H133" i="3" s="1"/>
  <c r="AQ146" i="3"/>
  <c r="H146" i="3" s="1"/>
  <c r="AQ292" i="3"/>
  <c r="H292" i="3" s="1"/>
  <c r="AQ181" i="3"/>
  <c r="H181" i="3" s="1"/>
  <c r="AQ282" i="3"/>
  <c r="H282" i="3" s="1"/>
  <c r="AQ37" i="3"/>
  <c r="H37" i="3" s="1"/>
  <c r="AQ303" i="3"/>
  <c r="H303" i="3" s="1"/>
  <c r="BO304" i="3"/>
  <c r="AQ127" i="3"/>
  <c r="H127" i="3" s="1"/>
  <c r="AQ271" i="3"/>
  <c r="H271" i="3" s="1"/>
  <c r="D34" i="139"/>
  <c r="BL303" i="3"/>
  <c r="AQ280" i="3"/>
  <c r="H280" i="3" s="1"/>
  <c r="BL290" i="3"/>
  <c r="AQ302" i="3"/>
  <c r="H302" i="3" s="1"/>
  <c r="AQ301" i="3"/>
  <c r="H301" i="3" s="1"/>
  <c r="BM157" i="3"/>
  <c r="BN157" i="3"/>
  <c r="E149" i="3"/>
  <c r="C150" i="2"/>
  <c r="E125" i="3"/>
  <c r="C126" i="2"/>
  <c r="D28" i="139"/>
  <c r="AQ142" i="3"/>
  <c r="H142" i="3" s="1"/>
  <c r="AQ283" i="3"/>
  <c r="H283" i="3" s="1"/>
  <c r="AQ288" i="3"/>
  <c r="H288" i="3" s="1"/>
  <c r="AQ99" i="3"/>
  <c r="H99" i="3" s="1"/>
  <c r="BL293" i="3"/>
  <c r="AQ153" i="3"/>
  <c r="H153" i="3" s="1"/>
  <c r="AQ155" i="3"/>
  <c r="H155" i="3" s="1"/>
  <c r="AQ139" i="3"/>
  <c r="H139" i="3" s="1"/>
  <c r="AQ154" i="3"/>
  <c r="H154" i="3" s="1"/>
  <c r="AQ156" i="3"/>
  <c r="H156" i="3" s="1"/>
  <c r="AQ286" i="3"/>
  <c r="H286" i="3" s="1"/>
  <c r="D31" i="139"/>
  <c r="BL224" i="3"/>
  <c r="AQ124" i="3"/>
  <c r="H124" i="3" s="1"/>
  <c r="AQ290" i="3"/>
  <c r="H290" i="3" s="1"/>
  <c r="E60" i="3"/>
  <c r="C61" i="2"/>
  <c r="D25" i="139"/>
  <c r="D24" i="139"/>
  <c r="AQ143" i="3"/>
  <c r="H143" i="3" s="1"/>
  <c r="BM124" i="3"/>
  <c r="BN124" i="3"/>
  <c r="BO124" i="3"/>
  <c r="BM304" i="3"/>
  <c r="BN304" i="3"/>
  <c r="BM311" i="3"/>
  <c r="BN311" i="3"/>
  <c r="BO311" i="3"/>
  <c r="BM312" i="3"/>
  <c r="BN312" i="3"/>
  <c r="BO312" i="3"/>
  <c r="BM313" i="3"/>
  <c r="BN313" i="3"/>
  <c r="BO313" i="3"/>
  <c r="E109" i="3"/>
  <c r="C110" i="2"/>
  <c r="E48" i="3"/>
  <c r="C49" i="2"/>
  <c r="E165" i="3"/>
  <c r="C10" i="2"/>
  <c r="BL49" i="3"/>
  <c r="BL267" i="3"/>
  <c r="AQ135" i="3"/>
  <c r="H135" i="3" s="1"/>
  <c r="E117" i="2"/>
  <c r="F272" i="3" s="1"/>
  <c r="E116" i="3"/>
  <c r="D272" i="3"/>
  <c r="D116" i="3"/>
  <c r="E183" i="3"/>
  <c r="E27" i="3"/>
  <c r="E182" i="3"/>
  <c r="E26" i="3"/>
  <c r="E181" i="3"/>
  <c r="E25" i="3"/>
  <c r="E180" i="3"/>
  <c r="E24" i="3"/>
  <c r="E13" i="2"/>
  <c r="C13" i="2"/>
  <c r="BL60" i="3"/>
  <c r="D33" i="139"/>
  <c r="AQ297" i="3"/>
  <c r="H297" i="3" s="1"/>
  <c r="AQ293" i="3"/>
  <c r="H293" i="3" s="1"/>
  <c r="BM123" i="3"/>
  <c r="BN123" i="3"/>
  <c r="BO123" i="3"/>
  <c r="C57" i="2"/>
  <c r="E56" i="3"/>
  <c r="E211" i="3"/>
  <c r="E55" i="3"/>
  <c r="D211" i="3"/>
  <c r="D55" i="3"/>
  <c r="E52" i="2"/>
  <c r="E51" i="3"/>
  <c r="E46" i="2"/>
  <c r="E45" i="3"/>
  <c r="C43" i="2"/>
  <c r="E42" i="3"/>
  <c r="E196" i="3"/>
  <c r="E40" i="3"/>
  <c r="E40" i="2"/>
  <c r="F195" i="3" s="1"/>
  <c r="E39" i="3"/>
  <c r="E37" i="2"/>
  <c r="E36" i="3"/>
  <c r="C36" i="2"/>
  <c r="E35" i="3"/>
  <c r="E32" i="2"/>
  <c r="E31" i="3"/>
  <c r="E184" i="3"/>
  <c r="E28" i="3"/>
  <c r="BL29" i="3"/>
  <c r="E20" i="3"/>
  <c r="E176" i="3"/>
  <c r="E18" i="2"/>
  <c r="E173" i="3"/>
  <c r="AQ200" i="3"/>
  <c r="H200" i="3" s="1"/>
  <c r="AQ125" i="3"/>
  <c r="H125" i="3" s="1"/>
  <c r="BO151" i="3"/>
  <c r="AQ291" i="3"/>
  <c r="H291" i="3" s="1"/>
  <c r="BM292" i="3"/>
  <c r="AQ298" i="3"/>
  <c r="H298" i="3" s="1"/>
  <c r="AQ147" i="3"/>
  <c r="H147" i="3" s="1"/>
  <c r="BL295" i="3"/>
  <c r="BL21" i="3"/>
  <c r="AQ295" i="3"/>
  <c r="H295" i="3" s="1"/>
  <c r="BL294" i="3"/>
  <c r="BM293" i="3"/>
  <c r="AQ300" i="3"/>
  <c r="H300" i="3" s="1"/>
  <c r="BL298" i="3"/>
  <c r="E308" i="3"/>
  <c r="E309" i="3"/>
  <c r="AQ231" i="3"/>
  <c r="H231" i="3" s="1"/>
  <c r="BM132" i="3"/>
  <c r="BN132" i="3"/>
  <c r="BO132" i="3"/>
  <c r="AQ110" i="3"/>
  <c r="H110" i="3" s="1"/>
  <c r="BM126" i="3"/>
  <c r="BN126" i="3"/>
  <c r="BM127" i="3"/>
  <c r="BN127" i="3"/>
  <c r="BM128" i="3"/>
  <c r="BN128" i="3"/>
  <c r="BO128" i="3"/>
  <c r="BM131" i="3"/>
  <c r="BN131" i="3"/>
  <c r="BO131" i="3"/>
  <c r="BM135" i="3"/>
  <c r="BN135" i="3"/>
  <c r="BO135" i="3"/>
  <c r="C157" i="2"/>
  <c r="E157" i="3"/>
  <c r="AQ224" i="3"/>
  <c r="H224" i="3" s="1"/>
  <c r="BL63" i="3"/>
  <c r="BN301" i="3"/>
  <c r="BO302" i="3"/>
  <c r="BP302" i="3" s="1"/>
  <c r="BL302" i="3"/>
  <c r="AQ140" i="3"/>
  <c r="H140" i="3" s="1"/>
  <c r="BL127" i="3"/>
  <c r="BO127" i="3"/>
  <c r="BM134" i="3"/>
  <c r="BN134" i="3"/>
  <c r="BO134" i="3"/>
  <c r="BM302" i="3"/>
  <c r="BN302" i="3"/>
  <c r="AQ131" i="3"/>
  <c r="H131" i="3" s="1"/>
  <c r="BL195" i="3"/>
  <c r="BM125" i="3"/>
  <c r="BN125" i="3"/>
  <c r="BO125" i="3"/>
  <c r="AR125" i="3" s="1"/>
  <c r="BM129" i="3"/>
  <c r="BN129" i="3"/>
  <c r="BO129" i="3"/>
  <c r="BM130" i="3"/>
  <c r="BN130" i="3"/>
  <c r="BO130" i="3"/>
  <c r="BM133" i="3"/>
  <c r="BN133" i="3"/>
  <c r="BO133" i="3"/>
  <c r="BM149" i="3"/>
  <c r="BN149" i="3"/>
  <c r="BO149" i="3"/>
  <c r="AR149" i="3" s="1"/>
  <c r="BM284" i="3"/>
  <c r="BN284" i="3"/>
  <c r="BO284" i="3"/>
  <c r="AR284" i="3" s="1"/>
  <c r="C63" i="2"/>
  <c r="E62" i="3"/>
  <c r="BL58" i="3"/>
  <c r="AQ120" i="3"/>
  <c r="H120" i="3" s="1"/>
  <c r="BL301" i="3"/>
  <c r="BL73" i="3"/>
  <c r="BL26" i="3"/>
  <c r="BM301" i="3"/>
  <c r="BO301" i="3"/>
  <c r="BM285" i="3"/>
  <c r="BN285" i="3"/>
  <c r="BO285" i="3"/>
  <c r="BM286" i="3"/>
  <c r="BN286" i="3"/>
  <c r="BO286" i="3"/>
  <c r="BN287" i="3"/>
  <c r="BM287" i="3"/>
  <c r="BO287" i="3"/>
  <c r="BM288" i="3"/>
  <c r="BN288" i="3"/>
  <c r="BO288" i="3"/>
  <c r="BM289" i="3"/>
  <c r="BO289" i="3"/>
  <c r="BN289" i="3"/>
  <c r="BO290" i="3"/>
  <c r="BN290" i="3"/>
  <c r="BM290" i="3"/>
  <c r="BL59" i="3"/>
  <c r="AQ70" i="3"/>
  <c r="H70" i="3" s="1"/>
  <c r="AQ105" i="3"/>
  <c r="H105" i="3" s="1"/>
  <c r="BL90" i="3"/>
  <c r="AQ294" i="3"/>
  <c r="H294" i="3" s="1"/>
  <c r="AQ262" i="3"/>
  <c r="H262" i="3" s="1"/>
  <c r="E31" i="2"/>
  <c r="E186" i="3"/>
  <c r="E30" i="2"/>
  <c r="E185" i="3"/>
  <c r="E24" i="2"/>
  <c r="E179" i="3"/>
  <c r="AQ182" i="3"/>
  <c r="H182" i="3" s="1"/>
  <c r="BO300" i="3"/>
  <c r="BL300" i="3"/>
  <c r="BM300" i="3"/>
  <c r="BN300" i="3"/>
  <c r="AQ299" i="3"/>
  <c r="H299" i="3" s="1"/>
  <c r="BN292" i="3"/>
  <c r="BO292" i="3"/>
  <c r="BO293" i="3"/>
  <c r="BN293" i="3"/>
  <c r="BN294" i="3"/>
  <c r="BM294" i="3"/>
  <c r="BO294" i="3"/>
  <c r="BM295" i="3"/>
  <c r="BN295" i="3"/>
  <c r="BO295" i="3"/>
  <c r="BM296" i="3"/>
  <c r="BN296" i="3"/>
  <c r="BO296" i="3"/>
  <c r="BL299" i="3"/>
  <c r="BL297" i="3"/>
  <c r="BL225" i="3"/>
  <c r="BL177" i="3"/>
  <c r="BO310" i="3"/>
  <c r="BL310" i="3"/>
  <c r="E122" i="3"/>
  <c r="E121" i="3"/>
  <c r="E120" i="3"/>
  <c r="E118" i="3"/>
  <c r="D118" i="3"/>
  <c r="E69" i="3"/>
  <c r="E68" i="3"/>
  <c r="E65" i="3"/>
  <c r="BO136" i="3"/>
  <c r="BN136" i="3"/>
  <c r="BM136" i="3"/>
  <c r="BN137" i="3"/>
  <c r="BM137" i="3"/>
  <c r="BO137" i="3"/>
  <c r="BO138" i="3"/>
  <c r="BN138" i="3"/>
  <c r="BM138" i="3"/>
  <c r="BM139" i="3"/>
  <c r="BN139" i="3"/>
  <c r="BO139" i="3"/>
  <c r="BN140" i="3"/>
  <c r="BM140" i="3"/>
  <c r="BO140" i="3"/>
  <c r="BO141" i="3"/>
  <c r="BN141" i="3"/>
  <c r="BM141" i="3"/>
  <c r="BM142" i="3"/>
  <c r="BN142" i="3"/>
  <c r="BO142" i="3"/>
  <c r="BN143" i="3"/>
  <c r="BM143" i="3"/>
  <c r="BO143" i="3"/>
  <c r="BN144" i="3"/>
  <c r="BO144" i="3"/>
  <c r="BM144" i="3"/>
  <c r="BO145" i="3"/>
  <c r="BN145" i="3"/>
  <c r="BM145" i="3"/>
  <c r="BN146" i="3"/>
  <c r="BM146" i="3"/>
  <c r="BO146" i="3"/>
  <c r="BN147" i="3"/>
  <c r="BM147" i="3"/>
  <c r="BO147" i="3"/>
  <c r="BO148" i="3"/>
  <c r="BM148" i="3"/>
  <c r="BN148" i="3"/>
  <c r="BN150" i="3"/>
  <c r="BO150" i="3"/>
  <c r="BM150" i="3"/>
  <c r="BM151" i="3"/>
  <c r="BN151" i="3"/>
  <c r="BM153" i="3"/>
  <c r="BN153" i="3"/>
  <c r="BO153" i="3"/>
  <c r="BM154" i="3"/>
  <c r="BO154" i="3"/>
  <c r="BN154" i="3"/>
  <c r="BM155" i="3"/>
  <c r="BN155" i="3"/>
  <c r="BO155" i="3"/>
  <c r="BO156" i="3"/>
  <c r="BM156" i="3"/>
  <c r="BN156" i="3"/>
  <c r="BO279" i="3"/>
  <c r="BM279" i="3"/>
  <c r="BN279" i="3"/>
  <c r="BN280" i="3"/>
  <c r="BM280" i="3"/>
  <c r="BO280" i="3"/>
  <c r="BM281" i="3"/>
  <c r="BN281" i="3"/>
  <c r="BO281" i="3"/>
  <c r="BN282" i="3"/>
  <c r="BO282" i="3"/>
  <c r="AR282" i="3" s="1"/>
  <c r="BM282" i="3"/>
  <c r="BO283" i="3"/>
  <c r="BN283" i="3"/>
  <c r="BM283" i="3"/>
  <c r="BM291" i="3"/>
  <c r="BO291" i="3"/>
  <c r="BN291" i="3"/>
  <c r="E298" i="3"/>
  <c r="E142" i="3"/>
  <c r="E297" i="3"/>
  <c r="E141" i="3"/>
  <c r="E295" i="3"/>
  <c r="E139" i="3"/>
  <c r="E294" i="3"/>
  <c r="E138" i="3"/>
  <c r="E291" i="3"/>
  <c r="E135" i="3"/>
  <c r="E290" i="3"/>
  <c r="E134" i="3"/>
  <c r="D290" i="3"/>
  <c r="D134" i="3"/>
  <c r="E289" i="3"/>
  <c r="E133" i="3"/>
  <c r="E288" i="3"/>
  <c r="E132" i="3"/>
  <c r="D288" i="3"/>
  <c r="D132" i="3"/>
  <c r="E287" i="3"/>
  <c r="E131" i="3"/>
  <c r="E286" i="3"/>
  <c r="E130" i="3"/>
  <c r="E285" i="3"/>
  <c r="E129" i="3"/>
  <c r="C22" i="2"/>
  <c r="E21" i="3"/>
  <c r="BM303" i="3"/>
  <c r="BN303" i="3"/>
  <c r="BO303" i="3"/>
  <c r="BM305" i="3"/>
  <c r="BN305" i="3"/>
  <c r="BO305" i="3"/>
  <c r="BM306" i="3"/>
  <c r="BN306" i="3"/>
  <c r="BO306" i="3"/>
  <c r="AR306" i="3" s="1"/>
  <c r="BO307" i="3"/>
  <c r="AR307" i="3" s="1"/>
  <c r="BN307" i="3"/>
  <c r="BM307" i="3"/>
  <c r="BM310" i="3"/>
  <c r="BN310" i="3"/>
  <c r="E307" i="3"/>
  <c r="E151" i="3"/>
  <c r="D307" i="3"/>
  <c r="D151" i="3"/>
  <c r="E119" i="3"/>
  <c r="E148" i="3"/>
  <c r="E284" i="3"/>
  <c r="E128" i="3"/>
  <c r="E283" i="3"/>
  <c r="E127" i="3"/>
  <c r="E282" i="3"/>
  <c r="E126" i="3"/>
  <c r="E280" i="3"/>
  <c r="E124" i="3"/>
  <c r="E210" i="3"/>
  <c r="E255" i="3"/>
  <c r="E253" i="3"/>
  <c r="E252" i="3"/>
  <c r="E249" i="3"/>
  <c r="E248" i="3"/>
  <c r="E244" i="3"/>
  <c r="E243" i="3"/>
  <c r="E144" i="2"/>
  <c r="E299" i="3"/>
  <c r="C141" i="2"/>
  <c r="E296" i="3"/>
  <c r="E138" i="2"/>
  <c r="E293" i="3"/>
  <c r="E137" i="2"/>
  <c r="E292" i="3"/>
  <c r="C84" i="2"/>
  <c r="E239" i="3"/>
  <c r="BL37" i="3"/>
  <c r="BM297" i="3"/>
  <c r="BN297" i="3"/>
  <c r="BO297" i="3"/>
  <c r="BN298" i="3"/>
  <c r="BM298" i="3"/>
  <c r="BO298" i="3"/>
  <c r="BM299" i="3"/>
  <c r="BN299" i="3"/>
  <c r="BO299" i="3"/>
  <c r="E156" i="2"/>
  <c r="E313" i="3"/>
  <c r="C155" i="2"/>
  <c r="E278" i="3"/>
  <c r="E312" i="3"/>
  <c r="E154" i="2"/>
  <c r="F154" i="3" s="1"/>
  <c r="E277" i="3"/>
  <c r="E311" i="3"/>
  <c r="E153" i="2"/>
  <c r="F153" i="3" s="1"/>
  <c r="E310" i="3"/>
  <c r="E276" i="3"/>
  <c r="E306" i="3"/>
  <c r="E191" i="3"/>
  <c r="E190" i="3"/>
  <c r="E305" i="3"/>
  <c r="E304" i="3"/>
  <c r="E275" i="3"/>
  <c r="E303" i="3"/>
  <c r="E189" i="3"/>
  <c r="E302" i="3"/>
  <c r="E274" i="3"/>
  <c r="D274" i="3"/>
  <c r="D302" i="3"/>
  <c r="E273" i="3"/>
  <c r="E301" i="3"/>
  <c r="E145" i="2"/>
  <c r="E300" i="3"/>
  <c r="E126" i="2"/>
  <c r="E281" i="3"/>
  <c r="E124" i="2"/>
  <c r="E279" i="3"/>
  <c r="E123" i="2"/>
  <c r="E272" i="3"/>
  <c r="E121" i="2"/>
  <c r="E270" i="3"/>
  <c r="C120" i="2"/>
  <c r="E269" i="3"/>
  <c r="E119" i="2"/>
  <c r="E268" i="3"/>
  <c r="C118" i="2"/>
  <c r="E267" i="3"/>
  <c r="E116" i="2"/>
  <c r="F115" i="3" s="1"/>
  <c r="E265" i="3"/>
  <c r="E115" i="2"/>
  <c r="F270" i="3" s="1"/>
  <c r="E264" i="3"/>
  <c r="C105" i="2"/>
  <c r="E254" i="3"/>
  <c r="E101" i="2"/>
  <c r="F256" i="3" s="1"/>
  <c r="E250" i="3"/>
  <c r="C98" i="2"/>
  <c r="E247" i="3"/>
  <c r="E56" i="2"/>
  <c r="E206" i="3"/>
  <c r="E55" i="2"/>
  <c r="E205" i="3"/>
  <c r="E54" i="2"/>
  <c r="E204" i="3"/>
  <c r="E53" i="2"/>
  <c r="E203" i="3"/>
  <c r="E51" i="2"/>
  <c r="E201" i="3"/>
  <c r="C50" i="2"/>
  <c r="E200" i="3"/>
  <c r="E49" i="2"/>
  <c r="E199" i="3"/>
  <c r="C48" i="2"/>
  <c r="E198" i="3"/>
  <c r="E45" i="2"/>
  <c r="E195" i="3"/>
  <c r="E44" i="2"/>
  <c r="E194" i="3"/>
  <c r="E39" i="2"/>
  <c r="E187" i="3"/>
  <c r="BL263" i="3"/>
  <c r="E114" i="2"/>
  <c r="E263" i="3"/>
  <c r="C113" i="2"/>
  <c r="E262" i="3"/>
  <c r="C112" i="2"/>
  <c r="D267" i="3" s="1"/>
  <c r="E261" i="3"/>
  <c r="E111" i="2"/>
  <c r="E260" i="3"/>
  <c r="E110" i="2"/>
  <c r="F265" i="3" s="1"/>
  <c r="E259" i="3"/>
  <c r="E133" i="2"/>
  <c r="BL190" i="3"/>
  <c r="E142" i="2"/>
  <c r="C142" i="2"/>
  <c r="C74" i="2"/>
  <c r="D229" i="3" s="1"/>
  <c r="E67" i="3"/>
  <c r="E35" i="2"/>
  <c r="C35" i="2"/>
  <c r="E21" i="2"/>
  <c r="C21" i="2"/>
  <c r="AQ259" i="3"/>
  <c r="H259" i="3" s="1"/>
  <c r="BL158" i="3"/>
  <c r="BL76" i="3"/>
  <c r="E143" i="2"/>
  <c r="AQ60" i="3"/>
  <c r="H60" i="3" s="1"/>
  <c r="E136" i="2"/>
  <c r="E135" i="2"/>
  <c r="C134" i="2"/>
  <c r="BN39" i="3"/>
  <c r="AQ61" i="3"/>
  <c r="H61" i="3" s="1"/>
  <c r="BL161" i="3"/>
  <c r="BL179" i="3"/>
  <c r="AQ66" i="3"/>
  <c r="H66" i="3" s="1"/>
  <c r="BL65" i="3"/>
  <c r="AQ91" i="3"/>
  <c r="H91" i="3" s="1"/>
  <c r="E128" i="2"/>
  <c r="BL238" i="3"/>
  <c r="AQ96" i="3"/>
  <c r="H96" i="3" s="1"/>
  <c r="C146" i="2"/>
  <c r="C20" i="2"/>
  <c r="D175" i="3" s="1"/>
  <c r="E19" i="3"/>
  <c r="BL233" i="3"/>
  <c r="D35" i="139"/>
  <c r="E58" i="2"/>
  <c r="E213" i="3"/>
  <c r="E28" i="2"/>
  <c r="C28" i="2"/>
  <c r="E25" i="2"/>
  <c r="C25" i="2"/>
  <c r="E19" i="2"/>
  <c r="E17" i="2"/>
  <c r="E16" i="3"/>
  <c r="E16" i="2"/>
  <c r="E15" i="3"/>
  <c r="C15" i="2"/>
  <c r="E14" i="3"/>
  <c r="C14" i="2"/>
  <c r="E13" i="3"/>
  <c r="E12" i="2"/>
  <c r="E11" i="3"/>
  <c r="C12" i="2"/>
  <c r="E11" i="2"/>
  <c r="E10" i="3"/>
  <c r="E10" i="2"/>
  <c r="E9" i="3"/>
  <c r="E9" i="2"/>
  <c r="E8" i="3"/>
  <c r="E7" i="2"/>
  <c r="E6" i="3"/>
  <c r="E6" i="2"/>
  <c r="E5" i="3"/>
  <c r="E5" i="2"/>
  <c r="E4" i="3"/>
  <c r="E4" i="2"/>
  <c r="E3" i="3"/>
  <c r="E3" i="2"/>
  <c r="E2" i="3"/>
  <c r="AQ30" i="3"/>
  <c r="H30" i="3" s="1"/>
  <c r="E152" i="2"/>
  <c r="E151" i="2"/>
  <c r="E150" i="2"/>
  <c r="C149" i="2"/>
  <c r="C148" i="2"/>
  <c r="D147" i="3" s="1"/>
  <c r="E147" i="2"/>
  <c r="F146" i="3" s="1"/>
  <c r="C131" i="2"/>
  <c r="E130" i="2"/>
  <c r="E129" i="2"/>
  <c r="BM117" i="3"/>
  <c r="S34" i="123"/>
  <c r="S27" i="123"/>
  <c r="S26" i="123"/>
  <c r="S23" i="123"/>
  <c r="AQ265" i="3"/>
  <c r="H265" i="3" s="1"/>
  <c r="AQ263" i="3"/>
  <c r="H263" i="3" s="1"/>
  <c r="AQ260" i="3"/>
  <c r="H260" i="3" s="1"/>
  <c r="AQ257" i="3"/>
  <c r="H257" i="3" s="1"/>
  <c r="AQ253" i="3"/>
  <c r="H253" i="3" s="1"/>
  <c r="AQ243" i="3"/>
  <c r="H243" i="3" s="1"/>
  <c r="AQ240" i="3"/>
  <c r="H240" i="3" s="1"/>
  <c r="AQ117" i="3"/>
  <c r="H117" i="3" s="1"/>
  <c r="AQ227" i="3"/>
  <c r="H227" i="3" s="1"/>
  <c r="AQ225" i="3"/>
  <c r="H225" i="3" s="1"/>
  <c r="AQ218" i="3"/>
  <c r="H218" i="3" s="1"/>
  <c r="AQ217" i="3"/>
  <c r="H217" i="3" s="1"/>
  <c r="AQ216" i="3"/>
  <c r="H216" i="3" s="1"/>
  <c r="AQ209" i="3"/>
  <c r="H209" i="3" s="1"/>
  <c r="AQ205" i="3"/>
  <c r="H205" i="3" s="1"/>
  <c r="AQ204" i="3"/>
  <c r="H204" i="3" s="1"/>
  <c r="AQ198" i="3"/>
  <c r="H198" i="3" s="1"/>
  <c r="AQ197" i="3"/>
  <c r="H197" i="3" s="1"/>
  <c r="BM190" i="3"/>
  <c r="AQ187" i="3"/>
  <c r="H187" i="3" s="1"/>
  <c r="AQ186" i="3"/>
  <c r="H186" i="3" s="1"/>
  <c r="AQ185" i="3"/>
  <c r="H185" i="3" s="1"/>
  <c r="BN181" i="3"/>
  <c r="AQ175" i="3"/>
  <c r="H175" i="3" s="1"/>
  <c r="AQ174" i="3"/>
  <c r="H174" i="3" s="1"/>
  <c r="AQ169" i="3"/>
  <c r="H169" i="3" s="1"/>
  <c r="AQ164" i="3"/>
  <c r="H164" i="3" s="1"/>
  <c r="AQ162" i="3"/>
  <c r="H162" i="3" s="1"/>
  <c r="AQ104" i="3"/>
  <c r="H104" i="3" s="1"/>
  <c r="AQ100" i="3"/>
  <c r="H100" i="3" s="1"/>
  <c r="AQ93" i="3"/>
  <c r="H93" i="3" s="1"/>
  <c r="AQ87" i="3"/>
  <c r="H87" i="3" s="1"/>
  <c r="AQ84" i="3"/>
  <c r="H84" i="3" s="1"/>
  <c r="AQ79" i="3"/>
  <c r="H79" i="3" s="1"/>
  <c r="AQ74" i="3"/>
  <c r="H74" i="3" s="1"/>
  <c r="AQ67" i="3"/>
  <c r="H67" i="3" s="1"/>
  <c r="AQ59" i="3"/>
  <c r="H59" i="3" s="1"/>
  <c r="BM59" i="3"/>
  <c r="BN57" i="3"/>
  <c r="AQ54" i="3"/>
  <c r="H54" i="3" s="1"/>
  <c r="AQ52" i="3"/>
  <c r="H52" i="3" s="1"/>
  <c r="BN48" i="3"/>
  <c r="AQ46" i="3"/>
  <c r="H46" i="3" s="1"/>
  <c r="BN44" i="3"/>
  <c r="BM42" i="3"/>
  <c r="AQ42" i="3"/>
  <c r="H42" i="3" s="1"/>
  <c r="AQ41" i="3"/>
  <c r="H41" i="3" s="1"/>
  <c r="AQ39" i="3"/>
  <c r="H39" i="3" s="1"/>
  <c r="AQ27" i="3"/>
  <c r="H27" i="3" s="1"/>
  <c r="AQ23" i="3"/>
  <c r="H23" i="3" s="1"/>
  <c r="AQ12" i="3"/>
  <c r="H12" i="3" s="1"/>
  <c r="BN11" i="3"/>
  <c r="BN5" i="3"/>
  <c r="AQ4" i="3"/>
  <c r="H4" i="3" s="1"/>
  <c r="AQ116" i="3"/>
  <c r="H116" i="3" s="1"/>
  <c r="C132" i="2"/>
  <c r="E132" i="2"/>
  <c r="C127" i="2"/>
  <c r="E127" i="2"/>
  <c r="C125" i="2"/>
  <c r="E125" i="2"/>
  <c r="E109" i="2"/>
  <c r="E108" i="3"/>
  <c r="E108" i="2"/>
  <c r="E107" i="3"/>
  <c r="E107" i="2"/>
  <c r="E106" i="3"/>
  <c r="C106" i="2"/>
  <c r="E105" i="3"/>
  <c r="E105" i="2"/>
  <c r="E104" i="3"/>
  <c r="E104" i="2"/>
  <c r="E103" i="3"/>
  <c r="E103" i="2"/>
  <c r="F258" i="3" s="1"/>
  <c r="E102" i="3"/>
  <c r="E100" i="2"/>
  <c r="E99" i="3"/>
  <c r="C99" i="2"/>
  <c r="E98" i="3"/>
  <c r="E98" i="2"/>
  <c r="E97" i="3"/>
  <c r="C97" i="2"/>
  <c r="E96" i="3"/>
  <c r="E96" i="2"/>
  <c r="E95" i="3"/>
  <c r="E95" i="2"/>
  <c r="E94" i="3"/>
  <c r="E94" i="2"/>
  <c r="E93" i="3"/>
  <c r="E93" i="2"/>
  <c r="E92" i="3"/>
  <c r="C92" i="2"/>
  <c r="E91" i="3"/>
  <c r="E91" i="2"/>
  <c r="E90" i="3"/>
  <c r="E245" i="3"/>
  <c r="E89" i="3"/>
  <c r="E89" i="2"/>
  <c r="E88" i="3"/>
  <c r="E88" i="2"/>
  <c r="E87" i="3"/>
  <c r="E87" i="2"/>
  <c r="E86" i="3"/>
  <c r="C85" i="2"/>
  <c r="E84" i="3"/>
  <c r="E84" i="2"/>
  <c r="E83" i="3"/>
  <c r="C83" i="2"/>
  <c r="D238" i="3" s="1"/>
  <c r="E83" i="2"/>
  <c r="E82" i="3"/>
  <c r="C82" i="2"/>
  <c r="E81" i="3"/>
  <c r="E81" i="2"/>
  <c r="E80" i="3"/>
  <c r="E80" i="2"/>
  <c r="E79" i="3"/>
  <c r="E79" i="2"/>
  <c r="E78" i="3"/>
  <c r="C78" i="2"/>
  <c r="E78" i="2"/>
  <c r="E233" i="3"/>
  <c r="E77" i="3"/>
  <c r="E232" i="3"/>
  <c r="E77" i="2"/>
  <c r="E76" i="3"/>
  <c r="D76" i="3"/>
  <c r="D232" i="3"/>
  <c r="C76" i="2"/>
  <c r="D225" i="3" s="1"/>
  <c r="E75" i="3"/>
  <c r="E231" i="3"/>
  <c r="E76" i="2"/>
  <c r="C75" i="2"/>
  <c r="E230" i="3"/>
  <c r="E75" i="2"/>
  <c r="E74" i="3"/>
  <c r="E74" i="2"/>
  <c r="E73" i="3"/>
  <c r="E229" i="3"/>
  <c r="E73" i="2"/>
  <c r="E72" i="3"/>
  <c r="E228" i="3"/>
  <c r="E72" i="2"/>
  <c r="E71" i="3"/>
  <c r="C71" i="2"/>
  <c r="E226" i="3"/>
  <c r="E70" i="3"/>
  <c r="E70" i="2"/>
  <c r="E225" i="3"/>
  <c r="C69" i="2"/>
  <c r="E224" i="3"/>
  <c r="E223" i="3"/>
  <c r="E68" i="2"/>
  <c r="E66" i="2"/>
  <c r="E221" i="3"/>
  <c r="E65" i="2"/>
  <c r="E220" i="3"/>
  <c r="C64" i="2"/>
  <c r="E219" i="3"/>
  <c r="E216" i="3"/>
  <c r="E61" i="2"/>
  <c r="E60" i="2"/>
  <c r="E215" i="3"/>
  <c r="E59" i="2"/>
  <c r="E214" i="3"/>
  <c r="E202" i="3"/>
  <c r="E47" i="2"/>
  <c r="C42" i="2"/>
  <c r="E42" i="2"/>
  <c r="C34" i="2"/>
  <c r="E34" i="2"/>
  <c r="C29" i="2"/>
  <c r="E29" i="2"/>
  <c r="C27" i="2"/>
  <c r="E27" i="2"/>
  <c r="C26" i="2"/>
  <c r="D181" i="3" s="1"/>
  <c r="E26" i="2"/>
  <c r="F61" i="3"/>
  <c r="F217" i="3"/>
  <c r="BO40" i="3"/>
  <c r="BP40" i="3" s="1"/>
  <c r="BM67" i="3"/>
  <c r="BM22" i="3"/>
  <c r="BM31" i="3"/>
  <c r="BN26" i="3"/>
  <c r="BL13" i="3"/>
  <c r="AQ22" i="3"/>
  <c r="H22" i="3" s="1"/>
  <c r="AQ32" i="3"/>
  <c r="H32" i="3" s="1"/>
  <c r="BM43" i="3"/>
  <c r="BN45" i="3"/>
  <c r="BL57" i="3"/>
  <c r="BM57" i="3"/>
  <c r="BN59" i="3"/>
  <c r="BL68" i="3"/>
  <c r="AQ80" i="3"/>
  <c r="H80" i="3" s="1"/>
  <c r="BL101" i="3"/>
  <c r="D163" i="3"/>
  <c r="E168" i="3"/>
  <c r="E197" i="3"/>
  <c r="AQ203" i="3"/>
  <c r="H203" i="3" s="1"/>
  <c r="E222" i="3"/>
  <c r="AQ236" i="3"/>
  <c r="H236" i="3" s="1"/>
  <c r="E251" i="3"/>
  <c r="BL260" i="3"/>
  <c r="C6" i="2"/>
  <c r="E20" i="2"/>
  <c r="C55" i="2"/>
  <c r="E69" i="2"/>
  <c r="C104" i="2"/>
  <c r="E118" i="2"/>
  <c r="AQ10" i="3"/>
  <c r="H10" i="3" s="1"/>
  <c r="BL11" i="3"/>
  <c r="BL48" i="3"/>
  <c r="BL114" i="3"/>
  <c r="BL165" i="3"/>
  <c r="BL178" i="3"/>
  <c r="BM234" i="3"/>
  <c r="E241" i="3"/>
  <c r="E246" i="3"/>
  <c r="C41" i="2"/>
  <c r="C90" i="2"/>
  <c r="C139" i="2"/>
  <c r="BN116" i="3"/>
  <c r="BO186" i="3"/>
  <c r="BO41" i="3"/>
  <c r="AQ113" i="3"/>
  <c r="H113" i="3" s="1"/>
  <c r="E115" i="3"/>
  <c r="BN117" i="3"/>
  <c r="AQ159" i="3"/>
  <c r="H159" i="3" s="1"/>
  <c r="BN220" i="3"/>
  <c r="AQ255" i="3"/>
  <c r="H255" i="3" s="1"/>
  <c r="E257" i="3"/>
  <c r="E266" i="3"/>
  <c r="AQ270" i="3"/>
  <c r="H270" i="3" s="1"/>
  <c r="E41" i="2"/>
  <c r="E90" i="2"/>
  <c r="E139" i="2"/>
  <c r="BM8" i="3"/>
  <c r="E17" i="3"/>
  <c r="AQ75" i="3"/>
  <c r="H75" i="3" s="1"/>
  <c r="E12" i="3"/>
  <c r="AQ20" i="3"/>
  <c r="H20" i="3" s="1"/>
  <c r="F22" i="3"/>
  <c r="E32" i="3"/>
  <c r="BM39" i="3"/>
  <c r="BL41" i="3"/>
  <c r="BN43" i="3"/>
  <c r="AQ50" i="3"/>
  <c r="H50" i="3" s="1"/>
  <c r="BL74" i="3"/>
  <c r="AQ90" i="3"/>
  <c r="H90" i="3" s="1"/>
  <c r="AQ108" i="3"/>
  <c r="H108" i="3" s="1"/>
  <c r="E158" i="3"/>
  <c r="BL171" i="3"/>
  <c r="BN175" i="3"/>
  <c r="AQ190" i="3"/>
  <c r="H190" i="3" s="1"/>
  <c r="AQ193" i="3"/>
  <c r="H193" i="3" s="1"/>
  <c r="E209" i="3"/>
  <c r="BL251" i="3"/>
  <c r="S35" i="123"/>
  <c r="D29" i="139"/>
  <c r="E134" i="2"/>
  <c r="E149" i="2"/>
  <c r="E22" i="3"/>
  <c r="AQ35" i="3"/>
  <c r="H35" i="3" s="1"/>
  <c r="E7" i="3"/>
  <c r="BL9" i="3"/>
  <c r="BM6" i="3"/>
  <c r="BL19" i="3"/>
  <c r="AQ38" i="3"/>
  <c r="H38" i="3" s="1"/>
  <c r="AQ40" i="3"/>
  <c r="H40" i="3" s="1"/>
  <c r="E52" i="3"/>
  <c r="BL62" i="3"/>
  <c r="AQ78" i="3"/>
  <c r="H78" i="3" s="1"/>
  <c r="E85" i="3"/>
  <c r="AQ88" i="3"/>
  <c r="H88" i="3" s="1"/>
  <c r="AQ98" i="3"/>
  <c r="H98" i="3" s="1"/>
  <c r="E100" i="3"/>
  <c r="E110" i="3"/>
  <c r="E192" i="3"/>
  <c r="BL200" i="3"/>
  <c r="AQ207" i="3"/>
  <c r="H207" i="3" s="1"/>
  <c r="AQ213" i="3"/>
  <c r="H213" i="3" s="1"/>
  <c r="BL214" i="3"/>
  <c r="E217" i="3"/>
  <c r="BL230" i="3"/>
  <c r="E242" i="3"/>
  <c r="BL246" i="3"/>
  <c r="C3" i="2"/>
  <c r="C18" i="2"/>
  <c r="C37" i="2"/>
  <c r="C47" i="2"/>
  <c r="C52" i="2"/>
  <c r="C67" i="2"/>
  <c r="C86" i="2"/>
  <c r="C91" i="2"/>
  <c r="C96" i="2"/>
  <c r="C101" i="2"/>
  <c r="C116" i="2"/>
  <c r="C140" i="2"/>
  <c r="C145" i="2"/>
  <c r="BL274" i="3"/>
  <c r="AQ81" i="3"/>
  <c r="H81" i="3" s="1"/>
  <c r="AQ170" i="3"/>
  <c r="H170" i="3" s="1"/>
  <c r="BO209" i="3"/>
  <c r="C62" i="2"/>
  <c r="C111" i="2"/>
  <c r="E140" i="2"/>
  <c r="AQ57" i="3"/>
  <c r="H57" i="3" s="1"/>
  <c r="AQ71" i="3"/>
  <c r="H71" i="3" s="1"/>
  <c r="BO14" i="3"/>
  <c r="BP14" i="3" s="1"/>
  <c r="AQ55" i="3"/>
  <c r="H55" i="3" s="1"/>
  <c r="AQ68" i="3"/>
  <c r="H68" i="3" s="1"/>
  <c r="AQ111" i="3"/>
  <c r="H111" i="3" s="1"/>
  <c r="AQ188" i="3"/>
  <c r="H188" i="3" s="1"/>
  <c r="BN73" i="3"/>
  <c r="AQ86" i="3"/>
  <c r="H86" i="3" s="1"/>
  <c r="AQ165" i="3"/>
  <c r="H165" i="3" s="1"/>
  <c r="BO172" i="3"/>
  <c r="BP172" i="3" s="1"/>
  <c r="AQ178" i="3"/>
  <c r="H178" i="3" s="1"/>
  <c r="AQ199" i="3"/>
  <c r="H199" i="3" s="1"/>
  <c r="AQ6" i="3"/>
  <c r="H6" i="3" s="1"/>
  <c r="BL10" i="3"/>
  <c r="BM13" i="3"/>
  <c r="AQ21" i="3"/>
  <c r="H21" i="3" s="1"/>
  <c r="BN33" i="3"/>
  <c r="BL42" i="3"/>
  <c r="BL56" i="3"/>
  <c r="E61" i="3"/>
  <c r="AQ64" i="3"/>
  <c r="H64" i="3" s="1"/>
  <c r="E66" i="3"/>
  <c r="AQ76" i="3"/>
  <c r="H76" i="3" s="1"/>
  <c r="E101" i="3"/>
  <c r="BM108" i="3"/>
  <c r="AQ109" i="3"/>
  <c r="H109" i="3" s="1"/>
  <c r="AQ160" i="3"/>
  <c r="H160" i="3" s="1"/>
  <c r="BN171" i="3"/>
  <c r="AQ183" i="3"/>
  <c r="H183" i="3" s="1"/>
  <c r="AQ194" i="3"/>
  <c r="H194" i="3" s="1"/>
  <c r="BL198" i="3"/>
  <c r="AQ202" i="3"/>
  <c r="H202" i="3" s="1"/>
  <c r="AQ208" i="3"/>
  <c r="H208" i="3" s="1"/>
  <c r="BL217" i="3"/>
  <c r="BL223" i="3"/>
  <c r="AQ232" i="3"/>
  <c r="H232" i="3" s="1"/>
  <c r="AQ238" i="3"/>
  <c r="H238" i="3" s="1"/>
  <c r="BN14" i="3"/>
  <c r="AQ114" i="3"/>
  <c r="H114" i="3" s="1"/>
  <c r="AQ173" i="3"/>
  <c r="H173" i="3" s="1"/>
  <c r="BN177" i="3"/>
  <c r="BO3" i="3"/>
  <c r="BP3" i="3" s="1"/>
  <c r="BL15" i="3"/>
  <c r="BO25" i="3"/>
  <c r="AQ51" i="3"/>
  <c r="H51" i="3" s="1"/>
  <c r="BN62" i="3"/>
  <c r="BN67" i="3"/>
  <c r="BN69" i="3"/>
  <c r="BL75" i="3"/>
  <c r="AQ94" i="3"/>
  <c r="H94" i="3" s="1"/>
  <c r="BL95" i="3"/>
  <c r="BL105" i="3"/>
  <c r="BM114" i="3"/>
  <c r="E188" i="3"/>
  <c r="E207" i="3"/>
  <c r="E218" i="3"/>
  <c r="BL255" i="3"/>
  <c r="E258" i="3"/>
  <c r="BN266" i="3"/>
  <c r="BL270" i="3"/>
  <c r="S30" i="123"/>
  <c r="S31" i="123"/>
  <c r="C5" i="2"/>
  <c r="C54" i="2"/>
  <c r="C103" i="2"/>
  <c r="BM120" i="3"/>
  <c r="E178" i="3"/>
  <c r="AQ189" i="3"/>
  <c r="H189" i="3" s="1"/>
  <c r="AQ211" i="3"/>
  <c r="H211" i="3" s="1"/>
  <c r="AQ214" i="3"/>
  <c r="H214" i="3" s="1"/>
  <c r="BL234" i="3"/>
  <c r="AQ246" i="3"/>
  <c r="H246" i="3" s="1"/>
  <c r="E256" i="3"/>
  <c r="E271" i="3"/>
  <c r="C40" i="2"/>
  <c r="C89" i="2"/>
  <c r="BN70" i="3"/>
  <c r="AQ102" i="3"/>
  <c r="H102" i="3" s="1"/>
  <c r="BN201" i="3"/>
  <c r="BL218" i="3"/>
  <c r="BN247" i="3"/>
  <c r="BO13" i="3"/>
  <c r="BN16" i="3"/>
  <c r="BO5" i="3"/>
  <c r="BN12" i="3"/>
  <c r="BO10" i="3"/>
  <c r="AQ11" i="3"/>
  <c r="H11" i="3" s="1"/>
  <c r="BO58" i="3"/>
  <c r="BO75" i="3"/>
  <c r="AQ15" i="3"/>
  <c r="H15" i="3" s="1"/>
  <c r="AQ2" i="3"/>
  <c r="H2" i="3" s="1"/>
  <c r="BN19" i="3"/>
  <c r="BN23" i="3"/>
  <c r="AQ29" i="3"/>
  <c r="H29" i="3" s="1"/>
  <c r="BL30" i="3"/>
  <c r="BN42" i="3"/>
  <c r="BM44" i="3"/>
  <c r="BM61" i="3"/>
  <c r="BO64" i="3"/>
  <c r="BM69" i="3"/>
  <c r="AQ77" i="3"/>
  <c r="H77" i="3" s="1"/>
  <c r="BM80" i="3"/>
  <c r="BN103" i="3"/>
  <c r="AQ112" i="3"/>
  <c r="H112" i="3" s="1"/>
  <c r="BO113" i="3"/>
  <c r="BL118" i="3"/>
  <c r="BO178" i="3"/>
  <c r="BN249" i="3"/>
  <c r="BO266" i="3"/>
  <c r="BO11" i="3"/>
  <c r="AQ58" i="3"/>
  <c r="H58" i="3" s="1"/>
  <c r="BM18" i="3"/>
  <c r="AQ26" i="3"/>
  <c r="H26" i="3" s="1"/>
  <c r="BM53" i="3"/>
  <c r="BO59" i="3"/>
  <c r="BM63" i="3"/>
  <c r="BL64" i="3"/>
  <c r="BO76" i="3"/>
  <c r="BM87" i="3"/>
  <c r="BO89" i="3"/>
  <c r="BP89" i="3" s="1"/>
  <c r="BL109" i="3"/>
  <c r="BO176" i="3"/>
  <c r="BN180" i="3"/>
  <c r="AQ62" i="3"/>
  <c r="H62" i="3" s="1"/>
  <c r="BO66" i="3"/>
  <c r="AQ73" i="3"/>
  <c r="H73" i="3" s="1"/>
  <c r="BN2" i="3"/>
  <c r="BO7" i="3"/>
  <c r="BP7" i="3" s="1"/>
  <c r="BN7" i="3"/>
  <c r="AQ8" i="3"/>
  <c r="H8" i="3" s="1"/>
  <c r="AQ16" i="3"/>
  <c r="H16" i="3" s="1"/>
  <c r="BL17" i="3"/>
  <c r="BN34" i="3"/>
  <c r="AQ36" i="3"/>
  <c r="H36" i="3" s="1"/>
  <c r="BL45" i="3"/>
  <c r="BL51" i="3"/>
  <c r="BL61" i="3"/>
  <c r="BN64" i="3"/>
  <c r="BL66" i="3"/>
  <c r="BM68" i="3"/>
  <c r="BM70" i="3"/>
  <c r="BL72" i="3"/>
  <c r="BO115" i="3"/>
  <c r="BN173" i="3"/>
  <c r="BM173" i="3"/>
  <c r="BM189" i="3"/>
  <c r="BO226" i="3"/>
  <c r="AQ82" i="3"/>
  <c r="H82" i="3" s="1"/>
  <c r="BO107" i="3"/>
  <c r="BM3" i="3"/>
  <c r="BL5" i="3"/>
  <c r="BL7" i="3"/>
  <c r="BM11" i="3"/>
  <c r="BL23" i="3"/>
  <c r="BL27" i="3"/>
  <c r="BO27" i="3"/>
  <c r="AQ28" i="3"/>
  <c r="H28" i="3" s="1"/>
  <c r="BL35" i="3"/>
  <c r="BO47" i="3"/>
  <c r="BP47" i="3" s="1"/>
  <c r="BN76" i="3"/>
  <c r="BO79" i="3"/>
  <c r="BM100" i="3"/>
  <c r="BL181" i="3"/>
  <c r="BO181" i="3"/>
  <c r="BM86" i="3"/>
  <c r="BM20" i="3"/>
  <c r="BM183" i="3"/>
  <c r="BL20" i="3"/>
  <c r="BM25" i="3"/>
  <c r="BM28" i="3"/>
  <c r="BM58" i="3"/>
  <c r="BL77" i="3"/>
  <c r="BN83" i="3"/>
  <c r="BM91" i="3"/>
  <c r="BN106" i="3"/>
  <c r="BL108" i="3"/>
  <c r="BO167" i="3"/>
  <c r="BM188" i="3"/>
  <c r="BL194" i="3"/>
  <c r="BM268" i="3"/>
  <c r="BO275" i="3"/>
  <c r="BP275" i="3" s="1"/>
  <c r="AQ206" i="3"/>
  <c r="H206" i="3" s="1"/>
  <c r="BO39" i="3"/>
  <c r="BP39" i="3" s="1"/>
  <c r="BM56" i="3"/>
  <c r="BO33" i="3"/>
  <c r="BP33" i="3" s="1"/>
  <c r="BM54" i="3"/>
  <c r="BO17" i="3"/>
  <c r="BP17" i="3" s="1"/>
  <c r="BO31" i="3"/>
  <c r="BM33" i="3"/>
  <c r="AQ43" i="3"/>
  <c r="H43" i="3" s="1"/>
  <c r="AQ49" i="3"/>
  <c r="H49" i="3" s="1"/>
  <c r="BO55" i="3"/>
  <c r="BM116" i="3"/>
  <c r="BN120" i="3"/>
  <c r="BM121" i="3"/>
  <c r="AQ166" i="3"/>
  <c r="H166" i="3" s="1"/>
  <c r="BO70" i="3"/>
  <c r="BO20" i="3"/>
  <c r="AQ95" i="3"/>
  <c r="H95" i="3" s="1"/>
  <c r="BN58" i="3"/>
  <c r="BO8" i="3"/>
  <c r="BP8" i="3" s="1"/>
  <c r="AQ9" i="3"/>
  <c r="H9" i="3" s="1"/>
  <c r="BN21" i="3"/>
  <c r="AQ25" i="3"/>
  <c r="H25" i="3" s="1"/>
  <c r="BO36" i="3"/>
  <c r="BP36" i="3" s="1"/>
  <c r="BL4" i="3"/>
  <c r="BL8" i="3"/>
  <c r="BL24" i="3"/>
  <c r="BN30" i="3"/>
  <c r="BL36" i="3"/>
  <c r="BL44" i="3"/>
  <c r="AQ45" i="3"/>
  <c r="H45" i="3" s="1"/>
  <c r="BL50" i="3"/>
  <c r="BL55" i="3"/>
  <c r="AQ72" i="3"/>
  <c r="H72" i="3" s="1"/>
  <c r="BO170" i="3"/>
  <c r="BO182" i="3"/>
  <c r="BN210" i="3"/>
  <c r="BN211" i="3"/>
  <c r="BN248" i="3"/>
  <c r="BN24" i="3"/>
  <c r="BM5" i="3"/>
  <c r="BM26" i="3"/>
  <c r="BN29" i="3"/>
  <c r="BO46" i="3"/>
  <c r="BP46" i="3" s="1"/>
  <c r="BO48" i="3"/>
  <c r="BP48" i="3" s="1"/>
  <c r="BN54" i="3"/>
  <c r="AQ103" i="3"/>
  <c r="H103" i="3" s="1"/>
  <c r="BN114" i="3"/>
  <c r="BM45" i="3"/>
  <c r="BN66" i="3"/>
  <c r="BN6" i="3"/>
  <c r="BO22" i="3"/>
  <c r="BP22" i="3" s="1"/>
  <c r="BL12" i="3"/>
  <c r="BL28" i="3"/>
  <c r="AQ31" i="3"/>
  <c r="H31" i="3" s="1"/>
  <c r="BL34" i="3"/>
  <c r="BO44" i="3"/>
  <c r="BP44" i="3" s="1"/>
  <c r="BO62" i="3"/>
  <c r="BP62" i="3" s="1"/>
  <c r="BL78" i="3"/>
  <c r="BN88" i="3"/>
  <c r="BM90" i="3"/>
  <c r="BN91" i="3"/>
  <c r="BN93" i="3"/>
  <c r="BO175" i="3"/>
  <c r="BN202" i="3"/>
  <c r="BM202" i="3"/>
  <c r="BM78" i="3"/>
  <c r="BL85" i="3"/>
  <c r="BL89" i="3"/>
  <c r="BM101" i="3"/>
  <c r="BO110" i="3"/>
  <c r="BN174" i="3"/>
  <c r="BM175" i="3"/>
  <c r="BL186" i="3"/>
  <c r="BM207" i="3"/>
  <c r="AQ221" i="3"/>
  <c r="H221" i="3" s="1"/>
  <c r="BO222" i="3"/>
  <c r="E227" i="3"/>
  <c r="AQ245" i="3"/>
  <c r="H245" i="3" s="1"/>
  <c r="BN254" i="3"/>
  <c r="S24" i="123"/>
  <c r="E14" i="2"/>
  <c r="E33" i="2"/>
  <c r="E48" i="2"/>
  <c r="E63" i="2"/>
  <c r="E82" i="2"/>
  <c r="E97" i="2"/>
  <c r="E112" i="2"/>
  <c r="E131" i="2"/>
  <c r="E146" i="2"/>
  <c r="E176" i="2" a="1"/>
  <c r="E176" i="2" s="1"/>
  <c r="AQ163" i="3"/>
  <c r="H163" i="3" s="1"/>
  <c r="BN182" i="3"/>
  <c r="BN183" i="3"/>
  <c r="BL184" i="3"/>
  <c r="BO188" i="3"/>
  <c r="AQ215" i="3"/>
  <c r="H215" i="3" s="1"/>
  <c r="BL216" i="3"/>
  <c r="BM225" i="3"/>
  <c r="BN230" i="3"/>
  <c r="BM258" i="3"/>
  <c r="C11" i="2"/>
  <c r="E22" i="2"/>
  <c r="C30" i="2"/>
  <c r="C45" i="2"/>
  <c r="C60" i="2"/>
  <c r="E71" i="2"/>
  <c r="C79" i="2"/>
  <c r="C94" i="2"/>
  <c r="C109" i="2"/>
  <c r="E120" i="2"/>
  <c r="C128" i="2"/>
  <c r="C143" i="2"/>
  <c r="F176" i="2" a="1"/>
  <c r="F176" i="2" s="1"/>
  <c r="G176" i="2" a="1"/>
  <c r="G176" i="2" s="1"/>
  <c r="AQ161" i="3"/>
  <c r="H161" i="3" s="1"/>
  <c r="BL166" i="3"/>
  <c r="AQ167" i="3"/>
  <c r="H167" i="3" s="1"/>
  <c r="BL168" i="3"/>
  <c r="BM170" i="3"/>
  <c r="BO190" i="3"/>
  <c r="AQ191" i="3"/>
  <c r="H191" i="3" s="1"/>
  <c r="BL192" i="3"/>
  <c r="BO200" i="3"/>
  <c r="AQ201" i="3"/>
  <c r="H201" i="3" s="1"/>
  <c r="BL207" i="3"/>
  <c r="BL209" i="3"/>
  <c r="AQ210" i="3"/>
  <c r="H210" i="3" s="1"/>
  <c r="AQ228" i="3"/>
  <c r="H228" i="3" s="1"/>
  <c r="BL231" i="3"/>
  <c r="AQ234" i="3"/>
  <c r="H234" i="3" s="1"/>
  <c r="BL235" i="3"/>
  <c r="BN250" i="3"/>
  <c r="AQ252" i="3"/>
  <c r="H252" i="3" s="1"/>
  <c r="BM263" i="3"/>
  <c r="BN269" i="3"/>
  <c r="AQ275" i="3"/>
  <c r="H275" i="3" s="1"/>
  <c r="S32" i="123"/>
  <c r="S33" i="123"/>
  <c r="D26" i="139"/>
  <c r="D32" i="139"/>
  <c r="C4" i="2"/>
  <c r="E15" i="2"/>
  <c r="C23" i="2"/>
  <c r="C38" i="2"/>
  <c r="C53" i="2"/>
  <c r="E64" i="2"/>
  <c r="C72" i="2"/>
  <c r="C87" i="2"/>
  <c r="C102" i="2"/>
  <c r="E113" i="2"/>
  <c r="C121" i="2"/>
  <c r="C136" i="2"/>
  <c r="C151" i="2"/>
  <c r="BO253" i="3"/>
  <c r="BP253" i="3" s="1"/>
  <c r="I174" i="2" a="1"/>
  <c r="I174" i="2" s="1"/>
  <c r="BO160" i="3"/>
  <c r="BN161" i="3"/>
  <c r="E163" i="3"/>
  <c r="BM164" i="3"/>
  <c r="BL172" i="3"/>
  <c r="BL174" i="3"/>
  <c r="BN179" i="3"/>
  <c r="BN190" i="3"/>
  <c r="BO192" i="3"/>
  <c r="BP192" i="3" s="1"/>
  <c r="E208" i="3"/>
  <c r="AQ212" i="3"/>
  <c r="H212" i="3" s="1"/>
  <c r="BO223" i="3"/>
  <c r="BP223" i="3" s="1"/>
  <c r="AQ226" i="3"/>
  <c r="H226" i="3" s="1"/>
  <c r="BL227" i="3"/>
  <c r="BN238" i="3"/>
  <c r="BL243" i="3"/>
  <c r="BL247" i="3"/>
  <c r="AQ250" i="3"/>
  <c r="H250" i="3" s="1"/>
  <c r="BL253" i="3"/>
  <c r="BO255" i="3"/>
  <c r="BP255" i="3" s="1"/>
  <c r="BL257" i="3"/>
  <c r="AQ258" i="3"/>
  <c r="H258" i="3" s="1"/>
  <c r="BL261" i="3"/>
  <c r="BL266" i="3"/>
  <c r="AQ267" i="3"/>
  <c r="H267" i="3" s="1"/>
  <c r="BL268" i="3"/>
  <c r="AQ269" i="3"/>
  <c r="H269" i="3" s="1"/>
  <c r="AQ273" i="3"/>
  <c r="H273" i="3" s="1"/>
  <c r="BL276" i="3"/>
  <c r="AQ277" i="3"/>
  <c r="H277" i="3" s="1"/>
  <c r="S29" i="123"/>
  <c r="E8" i="2"/>
  <c r="C16" i="2"/>
  <c r="C31" i="2"/>
  <c r="C46" i="2"/>
  <c r="E57" i="2"/>
  <c r="C65" i="2"/>
  <c r="C80" i="2"/>
  <c r="C95" i="2"/>
  <c r="E106" i="2"/>
  <c r="C114" i="2"/>
  <c r="C129" i="2"/>
  <c r="C144" i="2"/>
  <c r="E155" i="2"/>
  <c r="J173" i="2" a="1"/>
  <c r="J173" i="2" s="1"/>
  <c r="AQ83" i="3"/>
  <c r="H83" i="3" s="1"/>
  <c r="BL91" i="3"/>
  <c r="AQ92" i="3"/>
  <c r="H92" i="3" s="1"/>
  <c r="BO103" i="3"/>
  <c r="BL111" i="3"/>
  <c r="AQ115" i="3"/>
  <c r="H115" i="3" s="1"/>
  <c r="AQ118" i="3"/>
  <c r="H118" i="3" s="1"/>
  <c r="E159" i="3"/>
  <c r="BL170" i="3"/>
  <c r="AQ171" i="3"/>
  <c r="H171" i="3" s="1"/>
  <c r="BL183" i="3"/>
  <c r="BO184" i="3"/>
  <c r="BO185" i="3"/>
  <c r="BN192" i="3"/>
  <c r="BO194" i="3"/>
  <c r="BM206" i="3"/>
  <c r="BN209" i="3"/>
  <c r="BL80" i="3"/>
  <c r="BL88" i="3"/>
  <c r="BM110" i="3"/>
  <c r="BO121" i="3"/>
  <c r="BN158" i="3"/>
  <c r="BM161" i="3"/>
  <c r="BM180" i="3"/>
  <c r="BO183" i="3"/>
  <c r="AQ184" i="3"/>
  <c r="H184" i="3" s="1"/>
  <c r="BN187" i="3"/>
  <c r="BN208" i="3"/>
  <c r="BO211" i="3"/>
  <c r="BO213" i="3"/>
  <c r="BO218" i="3"/>
  <c r="AQ220" i="3"/>
  <c r="H220" i="3" s="1"/>
  <c r="BL221" i="3"/>
  <c r="AQ222" i="3"/>
  <c r="H222" i="3" s="1"/>
  <c r="BM237" i="3"/>
  <c r="BM240" i="3"/>
  <c r="BM242" i="3"/>
  <c r="BM248" i="3"/>
  <c r="BO268" i="3"/>
  <c r="BP268" i="3" s="1"/>
  <c r="BO278" i="3"/>
  <c r="BP278" i="3" s="1"/>
  <c r="S28" i="123"/>
  <c r="C9" i="2"/>
  <c r="C24" i="2"/>
  <c r="C39" i="2"/>
  <c r="E50" i="2"/>
  <c r="C58" i="2"/>
  <c r="C73" i="2"/>
  <c r="C88" i="2"/>
  <c r="E99" i="2"/>
  <c r="C107" i="2"/>
  <c r="C122" i="2"/>
  <c r="C137" i="2"/>
  <c r="E148" i="2"/>
  <c r="C156" i="2"/>
  <c r="L176" i="2" a="1"/>
  <c r="L176" i="2" s="1"/>
  <c r="BO97" i="3"/>
  <c r="BP97" i="3" s="1"/>
  <c r="BN104" i="3"/>
  <c r="BM107" i="3"/>
  <c r="BO116" i="3"/>
  <c r="BO163" i="3"/>
  <c r="BL185" i="3"/>
  <c r="BL187" i="3"/>
  <c r="AQ196" i="3"/>
  <c r="H196" i="3" s="1"/>
  <c r="BN203" i="3"/>
  <c r="E212" i="3"/>
  <c r="BO212" i="3"/>
  <c r="BL213" i="3"/>
  <c r="BO217" i="3"/>
  <c r="BL219" i="3"/>
  <c r="AQ239" i="3"/>
  <c r="H239" i="3" s="1"/>
  <c r="BM244" i="3"/>
  <c r="BM247" i="3"/>
  <c r="BM266" i="3"/>
  <c r="BO276" i="3"/>
  <c r="C17" i="2"/>
  <c r="C32" i="2"/>
  <c r="E43" i="2"/>
  <c r="C51" i="2"/>
  <c r="C66" i="2"/>
  <c r="C81" i="2"/>
  <c r="E92" i="2"/>
  <c r="C100" i="2"/>
  <c r="C115" i="2"/>
  <c r="C130" i="2"/>
  <c r="E141" i="2"/>
  <c r="N176" i="2" a="1"/>
  <c r="N176" i="2" s="1"/>
  <c r="BN119" i="3"/>
  <c r="BO159" i="3"/>
  <c r="BO197" i="3"/>
  <c r="BO198" i="3"/>
  <c r="BM201" i="3"/>
  <c r="BM210" i="3"/>
  <c r="BN245" i="3"/>
  <c r="BN256" i="3"/>
  <c r="AQ264" i="3"/>
  <c r="H264" i="3" s="1"/>
  <c r="BN268" i="3"/>
  <c r="C138" i="2"/>
  <c r="C153" i="2"/>
  <c r="AQ158" i="3"/>
  <c r="H158" i="3" s="1"/>
  <c r="BL159" i="3"/>
  <c r="BL175" i="3"/>
  <c r="BN198" i="3"/>
  <c r="BL199" i="3"/>
  <c r="BL228" i="3"/>
  <c r="AQ229" i="3"/>
  <c r="H229" i="3" s="1"/>
  <c r="BO231" i="3"/>
  <c r="BL232" i="3"/>
  <c r="AQ233" i="3"/>
  <c r="H233" i="3" s="1"/>
  <c r="BL236" i="3"/>
  <c r="AQ241" i="3"/>
  <c r="H241" i="3" s="1"/>
  <c r="BO247" i="3"/>
  <c r="BP247" i="3" s="1"/>
  <c r="BL254" i="3"/>
  <c r="E36" i="2"/>
  <c r="E85" i="2"/>
  <c r="BL96" i="3"/>
  <c r="BL100" i="3"/>
  <c r="AQ107" i="3"/>
  <c r="H107" i="3" s="1"/>
  <c r="BO118" i="3"/>
  <c r="AQ121" i="3"/>
  <c r="H121" i="3" s="1"/>
  <c r="BL122" i="3"/>
  <c r="BM165" i="3"/>
  <c r="BO171" i="3"/>
  <c r="BO191" i="3"/>
  <c r="BO224" i="3"/>
  <c r="BL226" i="3"/>
  <c r="BO234" i="3"/>
  <c r="BP234" i="3" s="1"/>
  <c r="BO242" i="3"/>
  <c r="BO246" i="3"/>
  <c r="AQ249" i="3"/>
  <c r="H249" i="3" s="1"/>
  <c r="BL262" i="3"/>
  <c r="BO265" i="3"/>
  <c r="AQ266" i="3"/>
  <c r="H266" i="3" s="1"/>
  <c r="BL277" i="3"/>
  <c r="AQ278" i="3"/>
  <c r="H278" i="3" s="1"/>
  <c r="D30" i="139"/>
  <c r="BO239" i="3"/>
  <c r="BO258" i="3"/>
  <c r="BP258" i="3" s="1"/>
  <c r="BN259" i="3"/>
  <c r="BN275" i="3"/>
  <c r="BO32" i="3"/>
  <c r="BL22" i="3"/>
  <c r="BN35" i="3"/>
  <c r="BM35" i="3"/>
  <c r="BM2" i="3"/>
  <c r="BO4" i="3"/>
  <c r="BO6" i="3"/>
  <c r="AQ18" i="3"/>
  <c r="H18" i="3" s="1"/>
  <c r="BO30" i="3"/>
  <c r="AQ3" i="3"/>
  <c r="H3" i="3" s="1"/>
  <c r="BL6" i="3"/>
  <c r="AQ7" i="3"/>
  <c r="H7" i="3" s="1"/>
  <c r="BL14" i="3"/>
  <c r="BO15" i="3"/>
  <c r="BO9" i="3"/>
  <c r="A6" i="3"/>
  <c r="BN32" i="3"/>
  <c r="BM32" i="3"/>
  <c r="AQ17" i="3"/>
  <c r="H17" i="3" s="1"/>
  <c r="BM12" i="3"/>
  <c r="BM4" i="3"/>
  <c r="BM14" i="3"/>
  <c r="BM16" i="3"/>
  <c r="BM30" i="3"/>
  <c r="BL3" i="3"/>
  <c r="BO16" i="3"/>
  <c r="BL16" i="3"/>
  <c r="BM23" i="3"/>
  <c r="BN13" i="3"/>
  <c r="BM21" i="3"/>
  <c r="AQ19" i="3"/>
  <c r="H19" i="3" s="1"/>
  <c r="BO2" i="3"/>
  <c r="BL2" i="3"/>
  <c r="BN4" i="3"/>
  <c r="BO18" i="3"/>
  <c r="BN15" i="3"/>
  <c r="BM15" i="3"/>
  <c r="BN18" i="3"/>
  <c r="BO19" i="3"/>
  <c r="BN3" i="3"/>
  <c r="BN9" i="3"/>
  <c r="BM9" i="3"/>
  <c r="BN10" i="3"/>
  <c r="BM10" i="3"/>
  <c r="BN17" i="3"/>
  <c r="BM17" i="3"/>
  <c r="BO12" i="3"/>
  <c r="BN20" i="3"/>
  <c r="BN8" i="3"/>
  <c r="AQ14" i="3"/>
  <c r="H14" i="3" s="1"/>
  <c r="AQ24" i="3"/>
  <c r="H24" i="3" s="1"/>
  <c r="BN25" i="3"/>
  <c r="BO34" i="3"/>
  <c r="BM19" i="3"/>
  <c r="BM34" i="3"/>
  <c r="BO35" i="3"/>
  <c r="BM40" i="3"/>
  <c r="BN40" i="3"/>
  <c r="BO23" i="3"/>
  <c r="BL43" i="3"/>
  <c r="BN49" i="3"/>
  <c r="BM49" i="3"/>
  <c r="BO49" i="3"/>
  <c r="BO61" i="3"/>
  <c r="BO45" i="3"/>
  <c r="BM7" i="3"/>
  <c r="BO24" i="3"/>
  <c r="BO29" i="3"/>
  <c r="BN31" i="3"/>
  <c r="BN38" i="3"/>
  <c r="BM38" i="3"/>
  <c r="BN41" i="3"/>
  <c r="BM41" i="3"/>
  <c r="BO56" i="3"/>
  <c r="BO28" i="3"/>
  <c r="BL32" i="3"/>
  <c r="BL39" i="3"/>
  <c r="BO21" i="3"/>
  <c r="BM24" i="3"/>
  <c r="BM29" i="3"/>
  <c r="BL33" i="3"/>
  <c r="BL46" i="3"/>
  <c r="BL18" i="3"/>
  <c r="BN22" i="3"/>
  <c r="BL25" i="3"/>
  <c r="BO26" i="3"/>
  <c r="BN46" i="3"/>
  <c r="BN47" i="3"/>
  <c r="BM47" i="3"/>
  <c r="BL54" i="3"/>
  <c r="BO57" i="3"/>
  <c r="BL40" i="3"/>
  <c r="BO42" i="3"/>
  <c r="BO43" i="3"/>
  <c r="BO63" i="3"/>
  <c r="BO51" i="3"/>
  <c r="BN52" i="3"/>
  <c r="BO65" i="3"/>
  <c r="BL70" i="3"/>
  <c r="BO68" i="3"/>
  <c r="BN74" i="3"/>
  <c r="BN63" i="3"/>
  <c r="BN68" i="3"/>
  <c r="BM74" i="3"/>
  <c r="BL47" i="3"/>
  <c r="BM48" i="3"/>
  <c r="BN51" i="3"/>
  <c r="BL53" i="3"/>
  <c r="BO72" i="3"/>
  <c r="BM77" i="3"/>
  <c r="BO82" i="3"/>
  <c r="AQ34" i="3"/>
  <c r="H34" i="3" s="1"/>
  <c r="BO37" i="3"/>
  <c r="BO53" i="3"/>
  <c r="BN36" i="3"/>
  <c r="BM36" i="3"/>
  <c r="AQ44" i="3"/>
  <c r="H44" i="3" s="1"/>
  <c r="BN60" i="3"/>
  <c r="BM60" i="3"/>
  <c r="BO71" i="3"/>
  <c r="BN27" i="3"/>
  <c r="BM27" i="3"/>
  <c r="BN28" i="3"/>
  <c r="AQ33" i="3"/>
  <c r="H33" i="3" s="1"/>
  <c r="BM46" i="3"/>
  <c r="AQ48" i="3"/>
  <c r="H48" i="3" s="1"/>
  <c r="BN56" i="3"/>
  <c r="BN61" i="3"/>
  <c r="BO67" i="3"/>
  <c r="BL67" i="3"/>
  <c r="BO69" i="3"/>
  <c r="BL69" i="3"/>
  <c r="BN71" i="3"/>
  <c r="BN72" i="3"/>
  <c r="BN75" i="3"/>
  <c r="BM82" i="3"/>
  <c r="BN37" i="3"/>
  <c r="BO52" i="3"/>
  <c r="BL52" i="3"/>
  <c r="BN53" i="3"/>
  <c r="BM62" i="3"/>
  <c r="BM64" i="3"/>
  <c r="BL79" i="3"/>
  <c r="BO38" i="3"/>
  <c r="BL38" i="3"/>
  <c r="BO50" i="3"/>
  <c r="BN55" i="3"/>
  <c r="BM55" i="3"/>
  <c r="AQ47" i="3"/>
  <c r="H47" i="3" s="1"/>
  <c r="BO54" i="3"/>
  <c r="BO77" i="3"/>
  <c r="AQ65" i="3"/>
  <c r="H65" i="3" s="1"/>
  <c r="BM95" i="3"/>
  <c r="BN95" i="3"/>
  <c r="BN77" i="3"/>
  <c r="BN79" i="3"/>
  <c r="BM66" i="3"/>
  <c r="BO94" i="3"/>
  <c r="BO74" i="3"/>
  <c r="BM79" i="3"/>
  <c r="BO86" i="3"/>
  <c r="BM89" i="3"/>
  <c r="BN89" i="3"/>
  <c r="BO93" i="3"/>
  <c r="BM94" i="3"/>
  <c r="BN94" i="3"/>
  <c r="BO81" i="3"/>
  <c r="BL81" i="3"/>
  <c r="BL82" i="3"/>
  <c r="BL86" i="3"/>
  <c r="BM52" i="3"/>
  <c r="BO60" i="3"/>
  <c r="AQ69" i="3"/>
  <c r="H69" i="3" s="1"/>
  <c r="BM76" i="3"/>
  <c r="BM37" i="3"/>
  <c r="BM51" i="3"/>
  <c r="BM71" i="3"/>
  <c r="BM73" i="3"/>
  <c r="BM75" i="3"/>
  <c r="BN80" i="3"/>
  <c r="BM92" i="3"/>
  <c r="BN92" i="3"/>
  <c r="BM50" i="3"/>
  <c r="BM65" i="3"/>
  <c r="BO84" i="3"/>
  <c r="BN86" i="3"/>
  <c r="BO88" i="3"/>
  <c r="BO90" i="3"/>
  <c r="BN50" i="3"/>
  <c r="BN65" i="3"/>
  <c r="BM72" i="3"/>
  <c r="BN81" i="3"/>
  <c r="BN84" i="3"/>
  <c r="BM84" i="3"/>
  <c r="BO73" i="3"/>
  <c r="BN78" i="3"/>
  <c r="BO80" i="3"/>
  <c r="BN85" i="3"/>
  <c r="BN90" i="3"/>
  <c r="BM102" i="3"/>
  <c r="BN102" i="3"/>
  <c r="BO105" i="3"/>
  <c r="BN87" i="3"/>
  <c r="AQ89" i="3"/>
  <c r="H89" i="3" s="1"/>
  <c r="BO101" i="3"/>
  <c r="BN96" i="3"/>
  <c r="BM96" i="3"/>
  <c r="BO96" i="3"/>
  <c r="BO98" i="3"/>
  <c r="BM85" i="3"/>
  <c r="BM93" i="3"/>
  <c r="BM98" i="3"/>
  <c r="BN98" i="3"/>
  <c r="BO102" i="3"/>
  <c r="BL102" i="3"/>
  <c r="BL84" i="3"/>
  <c r="BO87" i="3"/>
  <c r="BO91" i="3"/>
  <c r="BL71" i="3"/>
  <c r="BO78" i="3"/>
  <c r="BO83" i="3"/>
  <c r="BL83" i="3"/>
  <c r="BL87" i="3"/>
  <c r="BM88" i="3"/>
  <c r="BN101" i="3"/>
  <c r="BO95" i="3"/>
  <c r="BN97" i="3"/>
  <c r="BM97" i="3"/>
  <c r="BO85" i="3"/>
  <c r="BM104" i="3"/>
  <c r="BO112" i="3"/>
  <c r="BL107" i="3"/>
  <c r="BN109" i="3"/>
  <c r="BN107" i="3"/>
  <c r="BN118" i="3"/>
  <c r="BM118" i="3"/>
  <c r="BM106" i="3"/>
  <c r="BM105" i="3"/>
  <c r="BO106" i="3"/>
  <c r="BM83" i="3"/>
  <c r="BL94" i="3"/>
  <c r="BL106" i="3"/>
  <c r="BN115" i="3"/>
  <c r="BM115" i="3"/>
  <c r="BM122" i="3"/>
  <c r="BO122" i="3"/>
  <c r="BN122" i="3"/>
  <c r="BM81" i="3"/>
  <c r="BN82" i="3"/>
  <c r="BL92" i="3"/>
  <c r="BL93" i="3"/>
  <c r="BO99" i="3"/>
  <c r="BN113" i="3"/>
  <c r="BO119" i="3"/>
  <c r="BN99" i="3"/>
  <c r="BM99" i="3"/>
  <c r="BL103" i="3"/>
  <c r="BM103" i="3"/>
  <c r="BO104" i="3"/>
  <c r="BM113" i="3"/>
  <c r="BL116" i="3"/>
  <c r="BO117" i="3"/>
  <c r="BL117" i="3"/>
  <c r="BM119" i="3"/>
  <c r="BO114" i="3"/>
  <c r="BM111" i="3"/>
  <c r="BN111" i="3"/>
  <c r="BL113" i="3"/>
  <c r="AQ97" i="3"/>
  <c r="H97" i="3" s="1"/>
  <c r="AQ119" i="3"/>
  <c r="H119" i="3" s="1"/>
  <c r="BL104" i="3"/>
  <c r="BO108" i="3"/>
  <c r="BN121" i="3"/>
  <c r="BL115" i="3"/>
  <c r="BO100" i="3"/>
  <c r="BN105" i="3"/>
  <c r="BO109" i="3"/>
  <c r="BL112" i="3"/>
  <c r="BN108" i="3"/>
  <c r="BO92" i="3"/>
  <c r="BL99" i="3"/>
  <c r="BO120" i="3"/>
  <c r="BL97" i="3"/>
  <c r="BL98" i="3"/>
  <c r="BN100" i="3"/>
  <c r="AQ106" i="3"/>
  <c r="H106" i="3" s="1"/>
  <c r="BO111" i="3"/>
  <c r="BN112" i="3"/>
  <c r="BL119" i="3"/>
  <c r="BM109" i="3"/>
  <c r="BL110" i="3"/>
  <c r="BN110" i="3"/>
  <c r="AQ122" i="3"/>
  <c r="H122" i="3" s="1"/>
  <c r="BL120" i="3"/>
  <c r="BM112" i="3"/>
  <c r="BL121" i="3"/>
  <c r="BO168" i="3"/>
  <c r="BO158" i="3"/>
  <c r="BN160" i="3"/>
  <c r="BM160" i="3"/>
  <c r="BL164" i="3"/>
  <c r="BN168" i="3"/>
  <c r="BL173" i="3"/>
  <c r="BM158" i="3"/>
  <c r="BN166" i="3"/>
  <c r="BM166" i="3"/>
  <c r="BN163" i="3"/>
  <c r="BM163" i="3"/>
  <c r="AQ168" i="3"/>
  <c r="H168" i="3" s="1"/>
  <c r="BO169" i="3"/>
  <c r="BN159" i="3"/>
  <c r="BM159" i="3"/>
  <c r="BO161" i="3"/>
  <c r="BO162" i="3"/>
  <c r="BN167" i="3"/>
  <c r="BM167" i="3"/>
  <c r="BO165" i="3"/>
  <c r="BN169" i="3"/>
  <c r="BN162" i="3"/>
  <c r="BO164" i="3"/>
  <c r="AQ172" i="3"/>
  <c r="H172" i="3" s="1"/>
  <c r="BO193" i="3"/>
  <c r="BM193" i="3"/>
  <c r="BN193" i="3"/>
  <c r="BL188" i="3"/>
  <c r="BO177" i="3"/>
  <c r="BO166" i="3"/>
  <c r="BN170" i="3"/>
  <c r="BN176" i="3"/>
  <c r="BM176" i="3"/>
  <c r="BO189" i="3"/>
  <c r="BN165" i="3"/>
  <c r="BO174" i="3"/>
  <c r="BM181" i="3"/>
  <c r="BN188" i="3"/>
  <c r="BL162" i="3"/>
  <c r="BL169" i="3"/>
  <c r="BM174" i="3"/>
  <c r="BM169" i="3"/>
  <c r="BL180" i="3"/>
  <c r="BN189" i="3"/>
  <c r="BO205" i="3"/>
  <c r="BN191" i="3"/>
  <c r="BM196" i="3"/>
  <c r="BN196" i="3"/>
  <c r="BM162" i="3"/>
  <c r="BM168" i="3"/>
  <c r="BM179" i="3"/>
  <c r="BN184" i="3"/>
  <c r="BL163" i="3"/>
  <c r="BM171" i="3"/>
  <c r="BL182" i="3"/>
  <c r="BM182" i="3"/>
  <c r="BN172" i="3"/>
  <c r="BM172" i="3"/>
  <c r="BM184" i="3"/>
  <c r="BM192" i="3"/>
  <c r="AQ195" i="3"/>
  <c r="H195" i="3" s="1"/>
  <c r="BN199" i="3"/>
  <c r="BM199" i="3"/>
  <c r="BO199" i="3"/>
  <c r="BN219" i="3"/>
  <c r="BM219" i="3"/>
  <c r="BO219" i="3"/>
  <c r="AQ179" i="3"/>
  <c r="H179" i="3" s="1"/>
  <c r="AQ180" i="3"/>
  <c r="H180" i="3" s="1"/>
  <c r="BN185" i="3"/>
  <c r="BM185" i="3"/>
  <c r="BN186" i="3"/>
  <c r="BM195" i="3"/>
  <c r="BL202" i="3"/>
  <c r="BL205" i="3"/>
  <c r="BM177" i="3"/>
  <c r="BL196" i="3"/>
  <c r="BO202" i="3"/>
  <c r="BO187" i="3"/>
  <c r="BL189" i="3"/>
  <c r="BM224" i="3"/>
  <c r="BM205" i="3"/>
  <c r="BN205" i="3"/>
  <c r="BM187" i="3"/>
  <c r="BL191" i="3"/>
  <c r="BM191" i="3"/>
  <c r="BO195" i="3"/>
  <c r="BM214" i="3"/>
  <c r="BN178" i="3"/>
  <c r="BM178" i="3"/>
  <c r="BO179" i="3"/>
  <c r="BO180" i="3"/>
  <c r="BN197" i="3"/>
  <c r="BM197" i="3"/>
  <c r="BM200" i="3"/>
  <c r="BO173" i="3"/>
  <c r="BL176" i="3"/>
  <c r="BL201" i="3"/>
  <c r="BO203" i="3"/>
  <c r="BL203" i="3"/>
  <c r="BM203" i="3"/>
  <c r="BN216" i="3"/>
  <c r="BM216" i="3"/>
  <c r="AQ192" i="3"/>
  <c r="H192" i="3" s="1"/>
  <c r="BN194" i="3"/>
  <c r="BM194" i="3"/>
  <c r="BL197" i="3"/>
  <c r="BN207" i="3"/>
  <c r="BN200" i="3"/>
  <c r="BO201" i="3"/>
  <c r="BO204" i="3"/>
  <c r="BO206" i="3"/>
  <c r="BN213" i="3"/>
  <c r="BM213" i="3"/>
  <c r="BL193" i="3"/>
  <c r="BL206" i="3"/>
  <c r="BL215" i="3"/>
  <c r="BN204" i="3"/>
  <c r="BO210" i="3"/>
  <c r="BN212" i="3"/>
  <c r="BM198" i="3"/>
  <c r="BN217" i="3"/>
  <c r="BO220" i="3"/>
  <c r="BO227" i="3"/>
  <c r="BM186" i="3"/>
  <c r="BN195" i="3"/>
  <c r="BO196" i="3"/>
  <c r="BL208" i="3"/>
  <c r="BM208" i="3"/>
  <c r="BM211" i="3"/>
  <c r="BM215" i="3"/>
  <c r="BN215" i="3"/>
  <c r="BN224" i="3"/>
  <c r="BO208" i="3"/>
  <c r="BN218" i="3"/>
  <c r="BM218" i="3"/>
  <c r="BM209" i="3"/>
  <c r="BO216" i="3"/>
  <c r="BM221" i="3"/>
  <c r="BN221" i="3"/>
  <c r="BN233" i="3"/>
  <c r="BM233" i="3"/>
  <c r="BN243" i="3"/>
  <c r="BM243" i="3"/>
  <c r="BO214" i="3"/>
  <c r="AQ219" i="3"/>
  <c r="H219" i="3" s="1"/>
  <c r="BO228" i="3"/>
  <c r="BN226" i="3"/>
  <c r="BM226" i="3"/>
  <c r="BN206" i="3"/>
  <c r="BO207" i="3"/>
  <c r="BL210" i="3"/>
  <c r="BL211" i="3"/>
  <c r="BL212" i="3"/>
  <c r="BL222" i="3"/>
  <c r="BO230" i="3"/>
  <c r="BO225" i="3"/>
  <c r="BN232" i="3"/>
  <c r="BL204" i="3"/>
  <c r="BM204" i="3"/>
  <c r="BM212" i="3"/>
  <c r="BN214" i="3"/>
  <c r="BM229" i="3"/>
  <c r="BN231" i="3"/>
  <c r="BM231" i="3"/>
  <c r="BN234" i="3"/>
  <c r="BO215" i="3"/>
  <c r="BM217" i="3"/>
  <c r="BO221" i="3"/>
  <c r="BN222" i="3"/>
  <c r="BM222" i="3"/>
  <c r="BM223" i="3"/>
  <c r="BL220" i="3"/>
  <c r="BM220" i="3"/>
  <c r="BN227" i="3"/>
  <c r="BM227" i="3"/>
  <c r="BO229" i="3"/>
  <c r="BM230" i="3"/>
  <c r="AQ223" i="3"/>
  <c r="H223" i="3" s="1"/>
  <c r="BN225" i="3"/>
  <c r="BN229" i="3"/>
  <c r="BO232" i="3"/>
  <c r="BO236" i="3"/>
  <c r="BO235" i="3"/>
  <c r="BL237" i="3"/>
  <c r="BO241" i="3"/>
  <c r="BL241" i="3"/>
  <c r="BN223" i="3"/>
  <c r="BM235" i="3"/>
  <c r="BN235" i="3"/>
  <c r="BN239" i="3"/>
  <c r="BM239" i="3"/>
  <c r="BM241" i="3"/>
  <c r="BN241" i="3"/>
  <c r="BL229" i="3"/>
  <c r="BL242" i="3"/>
  <c r="BM232" i="3"/>
  <c r="AQ230" i="3"/>
  <c r="H230" i="3" s="1"/>
  <c r="BN240" i="3"/>
  <c r="BM228" i="3"/>
  <c r="BN228" i="3"/>
  <c r="BM238" i="3"/>
  <c r="BN244" i="3"/>
  <c r="AQ247" i="3"/>
  <c r="H247" i="3" s="1"/>
  <c r="BN242" i="3"/>
  <c r="BO245" i="3"/>
  <c r="BN236" i="3"/>
  <c r="BM236" i="3"/>
  <c r="BN237" i="3"/>
  <c r="BL245" i="3"/>
  <c r="BM245" i="3"/>
  <c r="BO240" i="3"/>
  <c r="BL240" i="3"/>
  <c r="AQ261" i="3"/>
  <c r="H261" i="3" s="1"/>
  <c r="BO250" i="3"/>
  <c r="BO238" i="3"/>
  <c r="BO256" i="3"/>
  <c r="BM256" i="3"/>
  <c r="BO237" i="3"/>
  <c r="BM250" i="3"/>
  <c r="BO233" i="3"/>
  <c r="BO244" i="3"/>
  <c r="BL244" i="3"/>
  <c r="BM246" i="3"/>
  <c r="BN246" i="3"/>
  <c r="AQ248" i="3"/>
  <c r="H248" i="3" s="1"/>
  <c r="BO251" i="3"/>
  <c r="BM252" i="3"/>
  <c r="BN255" i="3"/>
  <c r="BN258" i="3"/>
  <c r="BM249" i="3"/>
  <c r="BL250" i="3"/>
  <c r="BN253" i="3"/>
  <c r="BM253" i="3"/>
  <c r="BO257" i="3"/>
  <c r="BN257" i="3"/>
  <c r="BO261" i="3"/>
  <c r="BO262" i="3"/>
  <c r="BO263" i="3"/>
  <c r="BO267" i="3"/>
  <c r="BO243" i="3"/>
  <c r="BL252" i="3"/>
  <c r="BO259" i="3"/>
  <c r="AQ251" i="3"/>
  <c r="H251" i="3" s="1"/>
  <c r="BN252" i="3"/>
  <c r="BO254" i="3"/>
  <c r="BO248" i="3"/>
  <c r="BO249" i="3"/>
  <c r="BL256" i="3"/>
  <c r="BM254" i="3"/>
  <c r="BM255" i="3"/>
  <c r="BL248" i="3"/>
  <c r="BO252" i="3"/>
  <c r="BL265" i="3"/>
  <c r="AQ256" i="3"/>
  <c r="H256" i="3" s="1"/>
  <c r="BN260" i="3"/>
  <c r="BM260" i="3"/>
  <c r="BO260" i="3"/>
  <c r="BN264" i="3"/>
  <c r="BN265" i="3"/>
  <c r="BM265" i="3"/>
  <c r="BO269" i="3"/>
  <c r="BL249" i="3"/>
  <c r="BN251" i="3"/>
  <c r="BM251" i="3"/>
  <c r="AQ254" i="3"/>
  <c r="H254" i="3" s="1"/>
  <c r="BL258" i="3"/>
  <c r="BM259" i="3"/>
  <c r="BM264" i="3"/>
  <c r="BL259" i="3"/>
  <c r="BO264" i="3"/>
  <c r="BL264" i="3"/>
  <c r="BN271" i="3"/>
  <c r="BM271" i="3"/>
  <c r="BM257" i="3"/>
  <c r="BN262" i="3"/>
  <c r="BN263" i="3"/>
  <c r="BN272" i="3"/>
  <c r="BM272" i="3"/>
  <c r="BN261" i="3"/>
  <c r="BM262" i="3"/>
  <c r="BO270" i="3"/>
  <c r="BM274" i="3"/>
  <c r="BN273" i="3"/>
  <c r="BO274" i="3"/>
  <c r="BN267" i="3"/>
  <c r="BM267" i="3"/>
  <c r="BN274" i="3"/>
  <c r="BM261" i="3"/>
  <c r="BN270" i="3"/>
  <c r="BM270" i="3"/>
  <c r="BO272" i="3"/>
  <c r="BL273" i="3"/>
  <c r="BO271" i="3"/>
  <c r="BL271" i="3"/>
  <c r="BL272" i="3"/>
  <c r="BO273" i="3"/>
  <c r="AQ268" i="3"/>
  <c r="H268" i="3" s="1"/>
  <c r="BM273" i="3"/>
  <c r="AQ274" i="3"/>
  <c r="H274" i="3" s="1"/>
  <c r="BM278" i="3"/>
  <c r="BL269" i="3"/>
  <c r="BO277" i="3"/>
  <c r="BN276" i="3"/>
  <c r="BM276" i="3"/>
  <c r="BM269" i="3"/>
  <c r="BL275" i="3"/>
  <c r="BN277" i="3"/>
  <c r="BM277" i="3"/>
  <c r="BM275" i="3"/>
  <c r="BN278" i="3"/>
  <c r="BL278" i="3"/>
  <c r="I175" i="2" a="1"/>
  <c r="I175" i="2" s="1"/>
  <c r="M173" i="2" a="1"/>
  <c r="M173" i="2" s="1"/>
  <c r="F173" i="2" a="1"/>
  <c r="F173" i="2" s="1"/>
  <c r="H175" i="2" a="1"/>
  <c r="H175" i="2" s="1"/>
  <c r="A175" i="2" a="1"/>
  <c r="A175" i="2" s="1"/>
  <c r="L173" i="2" a="1"/>
  <c r="L173" i="2" s="1"/>
  <c r="E173" i="2" a="1"/>
  <c r="E173" i="2" s="1"/>
  <c r="K173" i="2" a="1"/>
  <c r="K173" i="2" s="1"/>
  <c r="M175" i="2" a="1"/>
  <c r="M175" i="2" s="1"/>
  <c r="P174" i="2" a="1"/>
  <c r="P174" i="2" s="1"/>
  <c r="C173" i="2" a="1"/>
  <c r="C173" i="2" s="1"/>
  <c r="I173" i="2" a="1"/>
  <c r="I173" i="2" s="1"/>
  <c r="K175" i="2" a="1"/>
  <c r="K175" i="2" s="1"/>
  <c r="P173" i="2" a="1"/>
  <c r="P173" i="2" s="1"/>
  <c r="H173" i="2" a="1"/>
  <c r="H173" i="2" s="1"/>
  <c r="A173" i="2" a="1"/>
  <c r="A173" i="2" s="1"/>
  <c r="J175" i="2" a="1"/>
  <c r="J175" i="2" s="1"/>
  <c r="C175" i="2" a="1"/>
  <c r="C175" i="2" s="1"/>
  <c r="G173" i="2" a="1"/>
  <c r="G173" i="2" s="1"/>
  <c r="B176" i="2" a="1"/>
  <c r="B176" i="2" s="1"/>
  <c r="B175" i="2" a="1"/>
  <c r="B175" i="2" s="1"/>
  <c r="B174" i="2" a="1"/>
  <c r="B174" i="2" s="1"/>
  <c r="B173" i="2" a="1"/>
  <c r="B173" i="2" s="1"/>
  <c r="I176" i="2" a="1"/>
  <c r="I176" i="2" s="1"/>
  <c r="K174" i="2" a="1"/>
  <c r="K174" i="2" s="1"/>
  <c r="H176" i="2" a="1"/>
  <c r="H176" i="2" s="1"/>
  <c r="A176" i="2" a="1"/>
  <c r="A176" i="2" s="1"/>
  <c r="J174" i="2" a="1"/>
  <c r="J174" i="2" s="1"/>
  <c r="C174" i="2" a="1"/>
  <c r="C174" i="2" s="1"/>
  <c r="Q174" i="2" a="1"/>
  <c r="Q174" i="2" s="1"/>
  <c r="M176" i="2" a="1"/>
  <c r="M176" i="2" s="1"/>
  <c r="H174" i="2" a="1"/>
  <c r="H174" i="2" s="1"/>
  <c r="A174" i="2" a="1"/>
  <c r="A174" i="2" s="1"/>
  <c r="Q173" i="2" a="1"/>
  <c r="Q173" i="2" s="1"/>
  <c r="K176" i="2" a="1"/>
  <c r="K176" i="2" s="1"/>
  <c r="M174" i="2" a="1"/>
  <c r="M174" i="2" s="1"/>
  <c r="J176" i="2" a="1"/>
  <c r="J176" i="2" s="1"/>
  <c r="C176" i="2" a="1"/>
  <c r="C176" i="2" s="1"/>
  <c r="L174" i="2" a="1"/>
  <c r="L174" i="2" s="1"/>
  <c r="E174" i="2" a="1"/>
  <c r="E174" i="2" s="1"/>
  <c r="D174" i="2" a="1"/>
  <c r="D174" i="2" s="1"/>
  <c r="D173" i="2" a="1"/>
  <c r="D173" i="2" s="1"/>
  <c r="D176" i="2" a="1"/>
  <c r="D176" i="2" s="1"/>
  <c r="D175" i="2" a="1"/>
  <c r="D175" i="2" s="1"/>
  <c r="N173" i="2" a="1"/>
  <c r="N173" i="2" s="1"/>
  <c r="F174" i="2" a="1"/>
  <c r="F174" i="2" s="1"/>
  <c r="G174" i="2" a="1"/>
  <c r="G174" i="2" s="1"/>
  <c r="N174" i="2" a="1"/>
  <c r="N174" i="2" s="1"/>
  <c r="E175" i="2" a="1"/>
  <c r="E175" i="2" s="1"/>
  <c r="L175" i="2" a="1"/>
  <c r="L175" i="2" s="1"/>
  <c r="F175" i="2" a="1"/>
  <c r="F175" i="2" s="1"/>
  <c r="G175" i="2" a="1"/>
  <c r="G175" i="2" s="1"/>
  <c r="N175" i="2" a="1"/>
  <c r="N175" i="2" s="1"/>
  <c r="AR152" i="3" l="1"/>
  <c r="AR157" i="3"/>
  <c r="AR311" i="3"/>
  <c r="AG23" i="3" a="1"/>
  <c r="AH23" i="3" a="1"/>
  <c r="AG238" i="3" a="1"/>
  <c r="AH238" i="3" a="1"/>
  <c r="AH76" i="3" a="1"/>
  <c r="AG76" i="3" a="1"/>
  <c r="AR285" i="3"/>
  <c r="AG143" i="3" a="1"/>
  <c r="AH143" i="3" a="1"/>
  <c r="AG302" i="3" a="1"/>
  <c r="AH302" i="3" a="1"/>
  <c r="AG133" i="3" a="1"/>
  <c r="AH133" i="3" a="1"/>
  <c r="AH279" i="3" a="1"/>
  <c r="AG279" i="3" a="1"/>
  <c r="AG311" i="3" a="1"/>
  <c r="AH311" i="3" a="1"/>
  <c r="AG309" i="3" a="1"/>
  <c r="AH309" i="3" a="1"/>
  <c r="AG272" i="3" a="1"/>
  <c r="AH272" i="3" a="1"/>
  <c r="AG17" i="3" a="1"/>
  <c r="AH17" i="3" a="1"/>
  <c r="AG25" i="3" a="1"/>
  <c r="AH25" i="3" a="1"/>
  <c r="AG232" i="3" a="1"/>
  <c r="AH232" i="3" a="1"/>
  <c r="AG295" i="3" a="1"/>
  <c r="AH295" i="3" a="1"/>
  <c r="AG293" i="3" a="1"/>
  <c r="AH293" i="3" a="1"/>
  <c r="AG136" i="3" a="1"/>
  <c r="AH136" i="3" a="1"/>
  <c r="AG144" i="3" a="1"/>
  <c r="AH144" i="3" a="1"/>
  <c r="AG163" i="3" a="1"/>
  <c r="AH163" i="3" a="1"/>
  <c r="AH41" i="3" a="1"/>
  <c r="AG41" i="3" a="1"/>
  <c r="AG297" i="3" a="1"/>
  <c r="AH297" i="3" a="1"/>
  <c r="AG280" i="3" a="1"/>
  <c r="AH280" i="3" a="1"/>
  <c r="AH128" i="3" a="1"/>
  <c r="AG128" i="3" a="1"/>
  <c r="AG223" i="3" a="1"/>
  <c r="AH223" i="3" a="1"/>
  <c r="AG7" i="3" a="1"/>
  <c r="AH7" i="3" a="1"/>
  <c r="AG42" i="3" a="1"/>
  <c r="AH42" i="3" a="1"/>
  <c r="AG197" i="3" a="1"/>
  <c r="AH197" i="3" a="1"/>
  <c r="AG131" i="3" a="1"/>
  <c r="AH131" i="3" a="1"/>
  <c r="AG288" i="3" a="1"/>
  <c r="AH288" i="3" a="1"/>
  <c r="AG138" i="3" a="1"/>
  <c r="AH138" i="3" a="1"/>
  <c r="AG126" i="3" a="1"/>
  <c r="AH126" i="3" a="1"/>
  <c r="AG285" i="3" a="1"/>
  <c r="AH285" i="3" a="1"/>
  <c r="AG141" i="3" a="1"/>
  <c r="AH141" i="3" a="1"/>
  <c r="AG22" i="3" a="1"/>
  <c r="AH22" i="3" a="1"/>
  <c r="AG198" i="3" a="1"/>
  <c r="AH198" i="3" a="1"/>
  <c r="AH147" i="3" a="1"/>
  <c r="AG147" i="3" a="1"/>
  <c r="AG283" i="3" a="1"/>
  <c r="AH283" i="3" a="1"/>
  <c r="AG296" i="3" a="1"/>
  <c r="AH296" i="3" a="1"/>
  <c r="AG176" i="3" a="1"/>
  <c r="AH176" i="3" a="1"/>
  <c r="AG180" i="3" a="1"/>
  <c r="AH180" i="3" a="1"/>
  <c r="AG179" i="3" a="1"/>
  <c r="AH179" i="3" a="1"/>
  <c r="AG40" i="3" a="1"/>
  <c r="AH40" i="3" a="1"/>
  <c r="AH20" i="3" a="1"/>
  <c r="AG20" i="3" a="1"/>
  <c r="AH298" i="3" a="1"/>
  <c r="AG298" i="3" a="1"/>
  <c r="AG135" i="3" a="1"/>
  <c r="AH135" i="3" a="1"/>
  <c r="AG290" i="3" a="1"/>
  <c r="AH290" i="3" a="1"/>
  <c r="AG142" i="3" a="1"/>
  <c r="AH142" i="3" a="1"/>
  <c r="AH151" i="3" a="1"/>
  <c r="AG151" i="3" a="1"/>
  <c r="AG284" i="3" a="1"/>
  <c r="AH284" i="3" a="1"/>
  <c r="AH124" i="3" a="1"/>
  <c r="AG124" i="3" a="1"/>
  <c r="AG127" i="3" a="1"/>
  <c r="AH127" i="3" a="1"/>
  <c r="AG281" i="3" a="1"/>
  <c r="AH281" i="3" a="1"/>
  <c r="AH55" i="3" a="1"/>
  <c r="AG55" i="3" a="1"/>
  <c r="AG21" i="3" a="1"/>
  <c r="AH21" i="3" a="1"/>
  <c r="AG291" i="3" a="1"/>
  <c r="AH291" i="3" a="1"/>
  <c r="AH177" i="3" a="1"/>
  <c r="AG177" i="3" a="1"/>
  <c r="AH116" i="3" a="1"/>
  <c r="AG116" i="3" a="1"/>
  <c r="AH294" i="3" a="1"/>
  <c r="AG294" i="3" a="1"/>
  <c r="AG129" i="3" a="1"/>
  <c r="AH129" i="3" a="1"/>
  <c r="AG134" i="3" a="1"/>
  <c r="AH134" i="3" a="1"/>
  <c r="AG299" i="3" a="1"/>
  <c r="AH299" i="3" a="1"/>
  <c r="AG125" i="3" a="1"/>
  <c r="AH125" i="3" a="1"/>
  <c r="AG286" i="3" a="1"/>
  <c r="AH286" i="3" a="1"/>
  <c r="AG307" i="3" a="1"/>
  <c r="AH307" i="3" a="1"/>
  <c r="AG123" i="3" a="1"/>
  <c r="AH123" i="3" a="1"/>
  <c r="AH211" i="3" a="1"/>
  <c r="AG211" i="3" a="1"/>
  <c r="AG174" i="3" a="1"/>
  <c r="AH174" i="3" a="1"/>
  <c r="AG156" i="3" a="1"/>
  <c r="AH156" i="3" a="1"/>
  <c r="AG282" i="3" a="1"/>
  <c r="AH282" i="3" a="1"/>
  <c r="AG24" i="3" a="1"/>
  <c r="AH24" i="3" a="1"/>
  <c r="AG267" i="3" a="1"/>
  <c r="AH267" i="3" a="1"/>
  <c r="AG173" i="3" a="1"/>
  <c r="AH173" i="3" a="1"/>
  <c r="AG199" i="3" a="1"/>
  <c r="AH199" i="3" a="1"/>
  <c r="AG175" i="3" a="1"/>
  <c r="AH175" i="3" a="1"/>
  <c r="AG225" i="3" a="1"/>
  <c r="AH225" i="3" a="1"/>
  <c r="AG140" i="3" a="1"/>
  <c r="AH140" i="3" a="1"/>
  <c r="AH181" i="3" a="1"/>
  <c r="AG181" i="3" a="1"/>
  <c r="AG313" i="3" a="1"/>
  <c r="AH313" i="3" a="1"/>
  <c r="AG118" i="3" a="1"/>
  <c r="AH118" i="3" a="1"/>
  <c r="AG178" i="3" a="1"/>
  <c r="AH178" i="3" a="1"/>
  <c r="AG300" i="3" a="1"/>
  <c r="AH300" i="3" a="1"/>
  <c r="AG139" i="3" a="1"/>
  <c r="AH139" i="3" a="1"/>
  <c r="AG292" i="3" a="1"/>
  <c r="AH292" i="3" a="1"/>
  <c r="AG130" i="3" a="1"/>
  <c r="AH130" i="3" a="1"/>
  <c r="AG287" i="3" a="1"/>
  <c r="AH287" i="3" a="1"/>
  <c r="AG274" i="3" a="1"/>
  <c r="AH274" i="3" a="1"/>
  <c r="AH18" i="3" a="1"/>
  <c r="AG18" i="3" a="1"/>
  <c r="AG229" i="3" a="1"/>
  <c r="AH229" i="3" a="1"/>
  <c r="AH196" i="3" a="1"/>
  <c r="AG196" i="3" a="1"/>
  <c r="AH67" i="3" a="1"/>
  <c r="AG67" i="3" a="1"/>
  <c r="AG146" i="3" a="1"/>
  <c r="AH146" i="3" a="1"/>
  <c r="AH132" i="3" a="1"/>
  <c r="AG132" i="3" a="1"/>
  <c r="AG289" i="3" a="1"/>
  <c r="AH289" i="3" a="1"/>
  <c r="AG137" i="3" a="1"/>
  <c r="AH137" i="3" a="1"/>
  <c r="AR280" i="3"/>
  <c r="I289" i="3"/>
  <c r="AS289" i="3" s="1"/>
  <c r="AR132" i="3"/>
  <c r="AR130" i="3"/>
  <c r="AE267" i="3" a="1"/>
  <c r="AE175" i="3" a="1"/>
  <c r="AE225" i="3" a="1"/>
  <c r="AR135" i="3"/>
  <c r="AE232" i="3" a="1"/>
  <c r="I292" i="3"/>
  <c r="AS292" i="3" s="1"/>
  <c r="AR279" i="3"/>
  <c r="AR287" i="3"/>
  <c r="AE302" i="3" a="1"/>
  <c r="AE311" i="3" a="1"/>
  <c r="AR128" i="3"/>
  <c r="AR124" i="3"/>
  <c r="AD23" i="3" a="1"/>
  <c r="AE23" i="3" a="1"/>
  <c r="AD143" i="3" a="1"/>
  <c r="AE143" i="3" a="1"/>
  <c r="AD133" i="3" a="1"/>
  <c r="AE133" i="3" a="1"/>
  <c r="AD279" i="3" a="1"/>
  <c r="AE279" i="3" a="1"/>
  <c r="AE309" i="3" a="1"/>
  <c r="AE272" i="3" a="1"/>
  <c r="AD67" i="3" a="1"/>
  <c r="AE67" i="3" a="1"/>
  <c r="AE238" i="3" a="1"/>
  <c r="AE76" i="3" a="1"/>
  <c r="AD295" i="3" a="1"/>
  <c r="AE295" i="3" a="1"/>
  <c r="AD293" i="3" a="1"/>
  <c r="AE293" i="3" a="1"/>
  <c r="AD136" i="3" a="1"/>
  <c r="AE136" i="3" a="1"/>
  <c r="AD144" i="3" a="1"/>
  <c r="AE144" i="3" a="1"/>
  <c r="AD173" i="3" a="1"/>
  <c r="AE173" i="3" a="1"/>
  <c r="AD199" i="3" a="1"/>
  <c r="AE199" i="3" a="1"/>
  <c r="AD297" i="3" a="1"/>
  <c r="AE297" i="3" a="1"/>
  <c r="AD280" i="3" a="1"/>
  <c r="AE280" i="3" a="1"/>
  <c r="AD128" i="3" a="1"/>
  <c r="AE128" i="3" a="1"/>
  <c r="AD196" i="3" a="1"/>
  <c r="AE196" i="3" a="1"/>
  <c r="AD25" i="3" a="1"/>
  <c r="AE25" i="3" a="1"/>
  <c r="AE163" i="3" a="1"/>
  <c r="AD41" i="3" a="1"/>
  <c r="AE41" i="3" a="1"/>
  <c r="AD131" i="3" a="1"/>
  <c r="AE131" i="3" a="1"/>
  <c r="AD288" i="3" a="1"/>
  <c r="AE288" i="3" a="1"/>
  <c r="AD138" i="3" a="1"/>
  <c r="AE138" i="3" a="1"/>
  <c r="AD126" i="3" a="1"/>
  <c r="AE126" i="3" a="1"/>
  <c r="AD285" i="3" a="1"/>
  <c r="AE285" i="3" a="1"/>
  <c r="AD141" i="3" a="1"/>
  <c r="AE141" i="3" a="1"/>
  <c r="AD42" i="3" a="1"/>
  <c r="AE42" i="3" a="1"/>
  <c r="AD197" i="3" a="1"/>
  <c r="AE197" i="3" a="1"/>
  <c r="AE147" i="3" a="1"/>
  <c r="AD283" i="3" a="1"/>
  <c r="AE283" i="3" a="1"/>
  <c r="AD296" i="3" a="1"/>
  <c r="AE296" i="3" a="1"/>
  <c r="AD176" i="3" a="1"/>
  <c r="AE176" i="3" a="1"/>
  <c r="AD198" i="3" a="1"/>
  <c r="AE198" i="3" a="1"/>
  <c r="AD298" i="3" a="1"/>
  <c r="AE298" i="3" a="1"/>
  <c r="AD135" i="3" a="1"/>
  <c r="AE135" i="3" a="1"/>
  <c r="AD290" i="3" a="1"/>
  <c r="AE290" i="3" a="1"/>
  <c r="AD142" i="3" a="1"/>
  <c r="AE142" i="3" a="1"/>
  <c r="AE151" i="3" a="1"/>
  <c r="AD284" i="3" a="1"/>
  <c r="AE284" i="3" a="1"/>
  <c r="AD22" i="3" a="1"/>
  <c r="AE22" i="3" a="1"/>
  <c r="AD179" i="3" a="1"/>
  <c r="AE179" i="3" a="1"/>
  <c r="AD40" i="3" a="1"/>
  <c r="AE40" i="3" a="1"/>
  <c r="AD20" i="3" a="1"/>
  <c r="AE20" i="3" a="1"/>
  <c r="AD124" i="3" a="1"/>
  <c r="AE124" i="3" a="1"/>
  <c r="AD127" i="3" a="1"/>
  <c r="AE127" i="3" a="1"/>
  <c r="AD281" i="3" a="1"/>
  <c r="AE281" i="3" a="1"/>
  <c r="AD229" i="3" a="1"/>
  <c r="AE229" i="3" a="1"/>
  <c r="AD223" i="3" a="1"/>
  <c r="AE223" i="3" a="1"/>
  <c r="AD55" i="3" a="1"/>
  <c r="AE55" i="3" a="1"/>
  <c r="AD291" i="3" a="1"/>
  <c r="AE291" i="3" a="1"/>
  <c r="AD177" i="3" a="1"/>
  <c r="AE177" i="3" a="1"/>
  <c r="AD274" i="3" a="1"/>
  <c r="AE274" i="3" a="1"/>
  <c r="AD18" i="3" a="1"/>
  <c r="AE18" i="3" a="1"/>
  <c r="AD21" i="3" a="1"/>
  <c r="AE21" i="3" a="1"/>
  <c r="AD294" i="3" a="1"/>
  <c r="AE294" i="3" a="1"/>
  <c r="AD129" i="3" a="1"/>
  <c r="AE129" i="3" a="1"/>
  <c r="AD134" i="3" a="1"/>
  <c r="AE134" i="3" a="1"/>
  <c r="AD17" i="3" a="1"/>
  <c r="AE17" i="3" a="1"/>
  <c r="AD116" i="3" a="1"/>
  <c r="AE116" i="3" a="1"/>
  <c r="AD299" i="3" a="1"/>
  <c r="AE299" i="3" a="1"/>
  <c r="AD125" i="3" a="1"/>
  <c r="AE125" i="3" a="1"/>
  <c r="AD286" i="3" a="1"/>
  <c r="AE286" i="3" a="1"/>
  <c r="AE307" i="3" a="1"/>
  <c r="AD123" i="3" a="1"/>
  <c r="AE123" i="3" a="1"/>
  <c r="AD7" i="3" a="1"/>
  <c r="AE7" i="3" a="1"/>
  <c r="AR296" i="3"/>
  <c r="AD156" i="3" a="1"/>
  <c r="AE156" i="3" a="1"/>
  <c r="AD282" i="3" a="1"/>
  <c r="AE282" i="3" a="1"/>
  <c r="AD24" i="3" a="1"/>
  <c r="AE24" i="3" a="1"/>
  <c r="AD118" i="3" a="1"/>
  <c r="AE118" i="3" a="1"/>
  <c r="AD180" i="3" a="1"/>
  <c r="AE180" i="3" a="1"/>
  <c r="AD211" i="3" a="1"/>
  <c r="AE211" i="3" a="1"/>
  <c r="AD174" i="3" a="1"/>
  <c r="AE174" i="3" a="1"/>
  <c r="AD140" i="3" a="1"/>
  <c r="AE140" i="3" a="1"/>
  <c r="AD181" i="3" a="1"/>
  <c r="AE181" i="3" a="1"/>
  <c r="AD313" i="3" a="1"/>
  <c r="AE313" i="3" a="1"/>
  <c r="AD300" i="3" a="1"/>
  <c r="AE300" i="3" a="1"/>
  <c r="AD139" i="3" a="1"/>
  <c r="AE139" i="3" a="1"/>
  <c r="AD292" i="3" a="1"/>
  <c r="AE292" i="3" a="1"/>
  <c r="AD130" i="3" a="1"/>
  <c r="AE130" i="3" a="1"/>
  <c r="AD287" i="3" a="1"/>
  <c r="AE287" i="3" a="1"/>
  <c r="AD178" i="3" a="1"/>
  <c r="AE178" i="3" a="1"/>
  <c r="AD146" i="3" a="1"/>
  <c r="AE146" i="3" a="1"/>
  <c r="AD132" i="3" a="1"/>
  <c r="AE132" i="3" a="1"/>
  <c r="AD289" i="3" a="1"/>
  <c r="AE289" i="3" a="1"/>
  <c r="AD137" i="3" a="1"/>
  <c r="AE137" i="3" a="1"/>
  <c r="AD238" i="3" a="1"/>
  <c r="D154" i="3"/>
  <c r="D20" i="3"/>
  <c r="I309" i="3"/>
  <c r="AS309" i="3" s="1"/>
  <c r="AR283" i="3"/>
  <c r="BP157" i="3"/>
  <c r="AD232" i="3" a="1"/>
  <c r="AR151" i="3"/>
  <c r="AD147" i="3" a="1"/>
  <c r="AD302" i="3" a="1"/>
  <c r="AD311" i="3" a="1"/>
  <c r="AD309" i="3" a="1"/>
  <c r="AD272" i="3" a="1"/>
  <c r="AD76" i="3" a="1"/>
  <c r="AR312" i="3"/>
  <c r="AD163" i="3" a="1"/>
  <c r="AD151" i="3" a="1"/>
  <c r="I126" i="3"/>
  <c r="AS126" i="3" s="1"/>
  <c r="AR295" i="3"/>
  <c r="AD307" i="3" a="1"/>
  <c r="AD267" i="3" a="1"/>
  <c r="AD175" i="3" a="1"/>
  <c r="AD225" i="3" a="1"/>
  <c r="D43" i="3"/>
  <c r="AR309" i="3"/>
  <c r="BP126" i="3"/>
  <c r="AR308" i="3"/>
  <c r="AR123" i="3"/>
  <c r="I157" i="3"/>
  <c r="AS157" i="3" s="1"/>
  <c r="AR129" i="3"/>
  <c r="AR286" i="3"/>
  <c r="AR126" i="3"/>
  <c r="D25" i="3"/>
  <c r="D41" i="3"/>
  <c r="AR290" i="3"/>
  <c r="AR133" i="3"/>
  <c r="I288" i="3"/>
  <c r="AS288" i="3" s="1"/>
  <c r="I313" i="3"/>
  <c r="AS313" i="3" s="1"/>
  <c r="AR294" i="3"/>
  <c r="AR253" i="3"/>
  <c r="AR293" i="3"/>
  <c r="I302" i="3"/>
  <c r="AS302" i="3" s="1"/>
  <c r="BP135" i="3"/>
  <c r="AR248" i="3"/>
  <c r="BP308" i="3"/>
  <c r="I135" i="3"/>
  <c r="AS135" i="3" s="1"/>
  <c r="I308" i="3"/>
  <c r="AS308" i="3" s="1"/>
  <c r="AR41" i="3"/>
  <c r="AR134" i="3"/>
  <c r="AR256" i="3"/>
  <c r="AR302" i="3"/>
  <c r="AR300" i="3"/>
  <c r="AR127" i="3"/>
  <c r="BP152" i="3"/>
  <c r="I152" i="3"/>
  <c r="AS152" i="3" s="1"/>
  <c r="BP131" i="3"/>
  <c r="AR131" i="3"/>
  <c r="D279" i="3"/>
  <c r="D123" i="3"/>
  <c r="AR305" i="3"/>
  <c r="AR272" i="3"/>
  <c r="AR291" i="3"/>
  <c r="F45" i="3"/>
  <c r="F39" i="3"/>
  <c r="D6" i="3"/>
  <c r="AD6" i="3" s="1" a="1"/>
  <c r="D162" i="3"/>
  <c r="AD162" i="3" s="1" a="1"/>
  <c r="D165" i="3"/>
  <c r="AD165" i="3" s="1" a="1"/>
  <c r="D9" i="3"/>
  <c r="AD9" i="3" s="1" a="1"/>
  <c r="BP300" i="3"/>
  <c r="I300" i="3"/>
  <c r="AS300" i="3" s="1"/>
  <c r="I146" i="3"/>
  <c r="AS146" i="3" s="1"/>
  <c r="F116" i="3"/>
  <c r="BP149" i="3"/>
  <c r="I149" i="3"/>
  <c r="AS149" i="3" s="1"/>
  <c r="BP151" i="3"/>
  <c r="I151" i="3"/>
  <c r="AS151" i="3" s="1"/>
  <c r="AR281" i="3"/>
  <c r="AR102" i="3"/>
  <c r="AR303" i="3"/>
  <c r="I304" i="3"/>
  <c r="AS304" i="3" s="1"/>
  <c r="BP304" i="3"/>
  <c r="AR304" i="3"/>
  <c r="D305" i="3"/>
  <c r="AD305" i="3" s="1" a="1"/>
  <c r="D149" i="3"/>
  <c r="AD149" i="3" s="1" a="1"/>
  <c r="D281" i="3"/>
  <c r="D125" i="3"/>
  <c r="D168" i="3"/>
  <c r="AD168" i="3" s="1" a="1"/>
  <c r="D12" i="3"/>
  <c r="AD12" i="3" s="1" a="1"/>
  <c r="F12" i="3"/>
  <c r="F168" i="3"/>
  <c r="AR292" i="3"/>
  <c r="BP292" i="3"/>
  <c r="BP313" i="3"/>
  <c r="AR313" i="3"/>
  <c r="AR49" i="3"/>
  <c r="AR267" i="3"/>
  <c r="I131" i="3"/>
  <c r="AS131" i="3" s="1"/>
  <c r="BP124" i="3"/>
  <c r="I124" i="3"/>
  <c r="AS124" i="3" s="1"/>
  <c r="BP311" i="3"/>
  <c r="I311" i="3"/>
  <c r="AS311" i="3" s="1"/>
  <c r="BP312" i="3"/>
  <c r="I312" i="3"/>
  <c r="AS312" i="3" s="1"/>
  <c r="BP123" i="3"/>
  <c r="I123" i="3"/>
  <c r="AS123" i="3" s="1"/>
  <c r="AR245" i="3"/>
  <c r="AR310" i="3"/>
  <c r="D157" i="3"/>
  <c r="AG157" i="3" s="1" a="1"/>
  <c r="D308" i="3"/>
  <c r="AD308" i="3" s="1" a="1"/>
  <c r="F152" i="3"/>
  <c r="F308" i="3"/>
  <c r="F309" i="3"/>
  <c r="BP132" i="3"/>
  <c r="I132" i="3"/>
  <c r="AS132" i="3" s="1"/>
  <c r="D218" i="3"/>
  <c r="AD218" i="3" s="1" a="1"/>
  <c r="AR73" i="3"/>
  <c r="BP310" i="3"/>
  <c r="I310" i="3"/>
  <c r="AS310" i="3" s="1"/>
  <c r="BP128" i="3"/>
  <c r="I128" i="3"/>
  <c r="AS128" i="3" s="1"/>
  <c r="AR241" i="3"/>
  <c r="BP288" i="3"/>
  <c r="AR288" i="3"/>
  <c r="BP289" i="3"/>
  <c r="AR289" i="3"/>
  <c r="AR301" i="3"/>
  <c r="BP127" i="3"/>
  <c r="I127" i="3"/>
  <c r="AS127" i="3" s="1"/>
  <c r="BP134" i="3"/>
  <c r="I134" i="3"/>
  <c r="AS134" i="3" s="1"/>
  <c r="F100" i="3"/>
  <c r="BP125" i="3"/>
  <c r="I125" i="3"/>
  <c r="AS125" i="3" s="1"/>
  <c r="BP129" i="3"/>
  <c r="I129" i="3"/>
  <c r="AS129" i="3" s="1"/>
  <c r="BP130" i="3"/>
  <c r="I130" i="3"/>
  <c r="AS130" i="3" s="1"/>
  <c r="BP133" i="3"/>
  <c r="I133" i="3"/>
  <c r="AS133" i="3" s="1"/>
  <c r="BP284" i="3"/>
  <c r="I284" i="3"/>
  <c r="AS284" i="3" s="1"/>
  <c r="BP301" i="3"/>
  <c r="I301" i="3"/>
  <c r="AS301" i="3" s="1"/>
  <c r="BP285" i="3"/>
  <c r="I285" i="3"/>
  <c r="AS285" i="3" s="1"/>
  <c r="BP286" i="3"/>
  <c r="I286" i="3"/>
  <c r="AS286" i="3" s="1"/>
  <c r="BP287" i="3"/>
  <c r="I287" i="3"/>
  <c r="AS287" i="3" s="1"/>
  <c r="BP290" i="3"/>
  <c r="I290" i="3"/>
  <c r="AS290" i="3" s="1"/>
  <c r="F186" i="3"/>
  <c r="F30" i="3"/>
  <c r="F185" i="3"/>
  <c r="F29" i="3"/>
  <c r="F179" i="3"/>
  <c r="F23" i="3"/>
  <c r="AR177" i="3"/>
  <c r="BP295" i="3"/>
  <c r="I295" i="3"/>
  <c r="AS295" i="3" s="1"/>
  <c r="BP279" i="3"/>
  <c r="I279" i="3"/>
  <c r="AS279" i="3" s="1"/>
  <c r="BP282" i="3"/>
  <c r="I282" i="3"/>
  <c r="AS282" i="3" s="1"/>
  <c r="BP293" i="3"/>
  <c r="I293" i="3"/>
  <c r="AS293" i="3" s="1"/>
  <c r="BP294" i="3"/>
  <c r="I294" i="3"/>
  <c r="AS294" i="3" s="1"/>
  <c r="BP296" i="3"/>
  <c r="I296" i="3"/>
  <c r="AS296" i="3" s="1"/>
  <c r="E152" i="3"/>
  <c r="D152" i="3"/>
  <c r="AD152" i="3" s="1" a="1"/>
  <c r="D74" i="3"/>
  <c r="AD74" i="3" s="1" a="1"/>
  <c r="AR136" i="3"/>
  <c r="BP136" i="3"/>
  <c r="I136" i="3"/>
  <c r="AS136" i="3" s="1"/>
  <c r="AR137" i="3"/>
  <c r="BP137" i="3"/>
  <c r="I137" i="3"/>
  <c r="AS137" i="3" s="1"/>
  <c r="AR138" i="3"/>
  <c r="BP138" i="3"/>
  <c r="I138" i="3"/>
  <c r="AS138" i="3" s="1"/>
  <c r="AR139" i="3"/>
  <c r="BP139" i="3"/>
  <c r="I139" i="3"/>
  <c r="AS139" i="3" s="1"/>
  <c r="AR140" i="3"/>
  <c r="BP140" i="3"/>
  <c r="I140" i="3"/>
  <c r="AS140" i="3" s="1"/>
  <c r="AR141" i="3"/>
  <c r="BP141" i="3"/>
  <c r="I141" i="3"/>
  <c r="AS141" i="3" s="1"/>
  <c r="AR142" i="3"/>
  <c r="BP142" i="3"/>
  <c r="I142" i="3"/>
  <c r="AS142" i="3" s="1"/>
  <c r="AR143" i="3"/>
  <c r="BP143" i="3"/>
  <c r="I143" i="3"/>
  <c r="AS143" i="3" s="1"/>
  <c r="AR144" i="3"/>
  <c r="BP144" i="3"/>
  <c r="I144" i="3"/>
  <c r="AS144" i="3" s="1"/>
  <c r="AR145" i="3"/>
  <c r="BP145" i="3"/>
  <c r="I145" i="3"/>
  <c r="AS145" i="3" s="1"/>
  <c r="AR146" i="3"/>
  <c r="BP146" i="3"/>
  <c r="AR147" i="3"/>
  <c r="BP147" i="3"/>
  <c r="I147" i="3"/>
  <c r="AS147" i="3" s="1"/>
  <c r="AR148" i="3"/>
  <c r="BP148" i="3"/>
  <c r="I148" i="3"/>
  <c r="AS148" i="3" s="1"/>
  <c r="AR150" i="3"/>
  <c r="BP150" i="3"/>
  <c r="I150" i="3"/>
  <c r="AS150" i="3" s="1"/>
  <c r="AR153" i="3"/>
  <c r="BP153" i="3"/>
  <c r="I153" i="3"/>
  <c r="AS153" i="3" s="1"/>
  <c r="AR154" i="3"/>
  <c r="BP154" i="3"/>
  <c r="I154" i="3"/>
  <c r="AS154" i="3" s="1"/>
  <c r="AR155" i="3"/>
  <c r="BP155" i="3"/>
  <c r="I155" i="3"/>
  <c r="AS155" i="3" s="1"/>
  <c r="AR156" i="3"/>
  <c r="BP156" i="3"/>
  <c r="I156" i="3"/>
  <c r="AS156" i="3" s="1"/>
  <c r="BP280" i="3"/>
  <c r="I280" i="3"/>
  <c r="AS280" i="3" s="1"/>
  <c r="BP281" i="3"/>
  <c r="I281" i="3"/>
  <c r="AS281" i="3" s="1"/>
  <c r="BP283" i="3"/>
  <c r="I283" i="3"/>
  <c r="AS283" i="3" s="1"/>
  <c r="BP291" i="3"/>
  <c r="I291" i="3"/>
  <c r="AS291" i="3" s="1"/>
  <c r="F27" i="3"/>
  <c r="D75" i="3"/>
  <c r="AD75" i="3" s="1" a="1"/>
  <c r="D82" i="3"/>
  <c r="AE82" i="3" s="1" a="1"/>
  <c r="F90" i="3"/>
  <c r="D73" i="3"/>
  <c r="AD73" i="3" s="1" a="1"/>
  <c r="F48" i="3"/>
  <c r="D111" i="3"/>
  <c r="AE111" i="3" s="1" a="1"/>
  <c r="F50" i="3"/>
  <c r="F102" i="3"/>
  <c r="D268" i="3"/>
  <c r="AD268" i="3" s="1" a="1"/>
  <c r="D112" i="3"/>
  <c r="AD112" i="3" s="1" a="1"/>
  <c r="F266" i="3"/>
  <c r="F110" i="3"/>
  <c r="D190" i="3"/>
  <c r="AA190" i="3" s="1" a="1"/>
  <c r="D34" i="3"/>
  <c r="AD34" i="3" s="1" a="1"/>
  <c r="F251" i="3"/>
  <c r="F95" i="3"/>
  <c r="BP303" i="3"/>
  <c r="I303" i="3"/>
  <c r="AS303" i="3" s="1"/>
  <c r="BP305" i="3"/>
  <c r="I305" i="3"/>
  <c r="AS305" i="3" s="1"/>
  <c r="BP306" i="3"/>
  <c r="I306" i="3"/>
  <c r="AS306" i="3" s="1"/>
  <c r="BP307" i="3"/>
  <c r="I307" i="3"/>
  <c r="AS307" i="3" s="1"/>
  <c r="F299" i="3"/>
  <c r="F143" i="3"/>
  <c r="D296" i="3"/>
  <c r="D140" i="3"/>
  <c r="F293" i="3"/>
  <c r="F137" i="3"/>
  <c r="F292" i="3"/>
  <c r="F136" i="3"/>
  <c r="F313" i="3"/>
  <c r="F156" i="3"/>
  <c r="D122" i="3"/>
  <c r="AD122" i="3" s="1" a="1"/>
  <c r="D155" i="3"/>
  <c r="AD155" i="3" s="1" a="1"/>
  <c r="F300" i="3"/>
  <c r="F144" i="3"/>
  <c r="F281" i="3"/>
  <c r="F125" i="3"/>
  <c r="F279" i="3"/>
  <c r="F123" i="3"/>
  <c r="F288" i="3"/>
  <c r="F132" i="3"/>
  <c r="F297" i="3"/>
  <c r="F141" i="3"/>
  <c r="D297" i="3"/>
  <c r="D141" i="3"/>
  <c r="F298" i="3"/>
  <c r="F142" i="3"/>
  <c r="F291" i="3"/>
  <c r="F135" i="3"/>
  <c r="F290" i="3"/>
  <c r="F134" i="3"/>
  <c r="D289" i="3"/>
  <c r="D133" i="3"/>
  <c r="F283" i="3"/>
  <c r="F127" i="3"/>
  <c r="D301" i="3"/>
  <c r="AD301" i="3" s="1" a="1"/>
  <c r="D145" i="3"/>
  <c r="AD145" i="3" s="1" a="1"/>
  <c r="F307" i="3"/>
  <c r="F151" i="3"/>
  <c r="F306" i="3"/>
  <c r="F150" i="3"/>
  <c r="F305" i="3"/>
  <c r="F149" i="3"/>
  <c r="D304" i="3"/>
  <c r="AD304" i="3" s="1" a="1"/>
  <c r="D148" i="3"/>
  <c r="AD148" i="3" s="1" a="1"/>
  <c r="D286" i="3"/>
  <c r="D130" i="3"/>
  <c r="F285" i="3"/>
  <c r="F129" i="3"/>
  <c r="F284" i="3"/>
  <c r="F128" i="3"/>
  <c r="D287" i="3"/>
  <c r="D131" i="3"/>
  <c r="F287" i="3"/>
  <c r="F131" i="3"/>
  <c r="D282" i="3"/>
  <c r="D126" i="3"/>
  <c r="F282" i="3"/>
  <c r="F126" i="3"/>
  <c r="D280" i="3"/>
  <c r="D124" i="3"/>
  <c r="F280" i="3"/>
  <c r="F124" i="3"/>
  <c r="D294" i="3"/>
  <c r="D138" i="3"/>
  <c r="F294" i="3"/>
  <c r="F138" i="3"/>
  <c r="F289" i="3"/>
  <c r="F133" i="3"/>
  <c r="F304" i="3"/>
  <c r="F148" i="3"/>
  <c r="D295" i="3"/>
  <c r="D139" i="3"/>
  <c r="D300" i="3"/>
  <c r="D144" i="3"/>
  <c r="F295" i="3"/>
  <c r="F139" i="3"/>
  <c r="F286" i="3"/>
  <c r="F130" i="3"/>
  <c r="F301" i="3"/>
  <c r="F145" i="3"/>
  <c r="D283" i="3"/>
  <c r="D127" i="3"/>
  <c r="D298" i="3"/>
  <c r="D142" i="3"/>
  <c r="D291" i="3"/>
  <c r="D135" i="3"/>
  <c r="D306" i="3"/>
  <c r="AD306" i="3" s="1" a="1"/>
  <c r="D150" i="3"/>
  <c r="AD150" i="3" s="1" a="1"/>
  <c r="D284" i="3"/>
  <c r="D128" i="3"/>
  <c r="D299" i="3"/>
  <c r="D143" i="3"/>
  <c r="F312" i="3"/>
  <c r="F155" i="3"/>
  <c r="D292" i="3"/>
  <c r="D136" i="3"/>
  <c r="F303" i="3"/>
  <c r="F147" i="3"/>
  <c r="D313" i="3"/>
  <c r="D156" i="3"/>
  <c r="D285" i="3"/>
  <c r="D129" i="3"/>
  <c r="F296" i="3"/>
  <c r="F140" i="3"/>
  <c r="D293" i="3"/>
  <c r="D137" i="3"/>
  <c r="D310" i="3"/>
  <c r="AD310" i="3" s="1" a="1"/>
  <c r="D153" i="3"/>
  <c r="AD153" i="3" s="1" a="1"/>
  <c r="P125" i="3" a="1"/>
  <c r="Q125" i="3" a="1"/>
  <c r="R125" i="3" a="1"/>
  <c r="S125" i="3" a="1"/>
  <c r="T125" i="3" a="1"/>
  <c r="U125" i="3" a="1"/>
  <c r="V125" i="3" a="1"/>
  <c r="W125" i="3" a="1"/>
  <c r="X125" i="3" a="1"/>
  <c r="Y125" i="3" a="1"/>
  <c r="Z125" i="3" a="1"/>
  <c r="AA125" i="3" a="1"/>
  <c r="AB125" i="3" a="1"/>
  <c r="AC125" i="3" a="1"/>
  <c r="P126" i="3" a="1"/>
  <c r="Q126" i="3" a="1"/>
  <c r="R126" i="3" a="1"/>
  <c r="S126" i="3" a="1"/>
  <c r="T126" i="3" a="1"/>
  <c r="U126" i="3" a="1"/>
  <c r="V126" i="3" a="1"/>
  <c r="W126" i="3" a="1"/>
  <c r="X126" i="3" a="1"/>
  <c r="Y126" i="3" a="1"/>
  <c r="Z126" i="3" a="1"/>
  <c r="AA126" i="3" a="1"/>
  <c r="AB126" i="3" a="1"/>
  <c r="AC126" i="3" a="1"/>
  <c r="P127" i="3" a="1"/>
  <c r="Q127" i="3" a="1"/>
  <c r="R127" i="3" a="1"/>
  <c r="S127" i="3" a="1"/>
  <c r="T127" i="3" a="1"/>
  <c r="U127" i="3" a="1"/>
  <c r="V127" i="3" a="1"/>
  <c r="W127" i="3" a="1"/>
  <c r="X127" i="3" a="1"/>
  <c r="Y127" i="3" a="1"/>
  <c r="Z127" i="3" a="1"/>
  <c r="AA127" i="3" a="1"/>
  <c r="AB127" i="3" a="1"/>
  <c r="AC127" i="3" a="1"/>
  <c r="P128" i="3" a="1"/>
  <c r="Q128" i="3" a="1"/>
  <c r="R128" i="3" a="1"/>
  <c r="S128" i="3" a="1"/>
  <c r="T128" i="3" a="1"/>
  <c r="U128" i="3" a="1"/>
  <c r="V128" i="3" a="1"/>
  <c r="W128" i="3" a="1"/>
  <c r="X128" i="3" a="1"/>
  <c r="Y128" i="3" a="1"/>
  <c r="Z128" i="3" a="1"/>
  <c r="AA128" i="3" a="1"/>
  <c r="AB128" i="3" a="1"/>
  <c r="AC128" i="3" a="1"/>
  <c r="P129" i="3" a="1"/>
  <c r="Q129" i="3" a="1"/>
  <c r="R129" i="3" a="1"/>
  <c r="S129" i="3" a="1"/>
  <c r="T129" i="3" a="1"/>
  <c r="U129" i="3" a="1"/>
  <c r="V129" i="3" a="1"/>
  <c r="W129" i="3" a="1"/>
  <c r="X129" i="3" a="1"/>
  <c r="Y129" i="3" a="1"/>
  <c r="Z129" i="3" a="1"/>
  <c r="AA129" i="3" a="1"/>
  <c r="AB129" i="3" a="1"/>
  <c r="AC129" i="3" a="1"/>
  <c r="P130" i="3" a="1"/>
  <c r="Q130" i="3" a="1"/>
  <c r="R130" i="3" a="1"/>
  <c r="S130" i="3" a="1"/>
  <c r="T130" i="3" a="1"/>
  <c r="U130" i="3" a="1"/>
  <c r="V130" i="3" a="1"/>
  <c r="W130" i="3" a="1"/>
  <c r="X130" i="3" a="1"/>
  <c r="Y130" i="3" a="1"/>
  <c r="Z130" i="3" a="1"/>
  <c r="AA130" i="3" a="1"/>
  <c r="AB130" i="3" a="1"/>
  <c r="AC130" i="3" a="1"/>
  <c r="P131" i="3" a="1"/>
  <c r="Q131" i="3" a="1"/>
  <c r="R131" i="3" a="1"/>
  <c r="S131" i="3" a="1"/>
  <c r="T131" i="3" a="1"/>
  <c r="U131" i="3" a="1"/>
  <c r="V131" i="3" a="1"/>
  <c r="W131" i="3" a="1"/>
  <c r="X131" i="3" a="1"/>
  <c r="Y131" i="3" a="1"/>
  <c r="Z131" i="3" a="1"/>
  <c r="AA131" i="3" a="1"/>
  <c r="AB131" i="3" a="1"/>
  <c r="AC131" i="3" a="1"/>
  <c r="P132" i="3" a="1"/>
  <c r="Q132" i="3" a="1"/>
  <c r="R132" i="3" a="1"/>
  <c r="S132" i="3" a="1"/>
  <c r="T132" i="3" a="1"/>
  <c r="U132" i="3" a="1"/>
  <c r="V132" i="3" a="1"/>
  <c r="W132" i="3" a="1"/>
  <c r="X132" i="3" a="1"/>
  <c r="Y132" i="3" a="1"/>
  <c r="Z132" i="3" a="1"/>
  <c r="AA132" i="3" a="1"/>
  <c r="AB132" i="3" a="1"/>
  <c r="AC132" i="3" a="1"/>
  <c r="P133" i="3" a="1"/>
  <c r="Q133" i="3" a="1"/>
  <c r="R133" i="3" a="1"/>
  <c r="S133" i="3" a="1"/>
  <c r="T133" i="3" a="1"/>
  <c r="U133" i="3" a="1"/>
  <c r="V133" i="3" a="1"/>
  <c r="W133" i="3" a="1"/>
  <c r="X133" i="3" a="1"/>
  <c r="Y133" i="3" a="1"/>
  <c r="Z133" i="3" a="1"/>
  <c r="AA133" i="3" a="1"/>
  <c r="AB133" i="3" a="1"/>
  <c r="AC133" i="3" a="1"/>
  <c r="P134" i="3" a="1"/>
  <c r="Q134" i="3" a="1"/>
  <c r="R134" i="3" a="1"/>
  <c r="S134" i="3" a="1"/>
  <c r="T134" i="3" a="1"/>
  <c r="U134" i="3" a="1"/>
  <c r="V134" i="3" a="1"/>
  <c r="W134" i="3" a="1"/>
  <c r="X134" i="3" a="1"/>
  <c r="Y134" i="3" a="1"/>
  <c r="Z134" i="3" a="1"/>
  <c r="AA134" i="3" a="1"/>
  <c r="AB134" i="3" a="1"/>
  <c r="AC134" i="3" a="1"/>
  <c r="P135" i="3" a="1"/>
  <c r="Q135" i="3" a="1"/>
  <c r="R135" i="3" a="1"/>
  <c r="S135" i="3" a="1"/>
  <c r="T135" i="3" a="1"/>
  <c r="U135" i="3" a="1"/>
  <c r="V135" i="3" a="1"/>
  <c r="W135" i="3" a="1"/>
  <c r="X135" i="3" a="1"/>
  <c r="Y135" i="3" a="1"/>
  <c r="Z135" i="3" a="1"/>
  <c r="AA135" i="3" a="1"/>
  <c r="AB135" i="3" a="1"/>
  <c r="AC135" i="3" a="1"/>
  <c r="P136" i="3" a="1"/>
  <c r="Q136" i="3" a="1"/>
  <c r="R136" i="3" a="1"/>
  <c r="S136" i="3" a="1"/>
  <c r="T136" i="3" a="1"/>
  <c r="U136" i="3" a="1"/>
  <c r="V136" i="3" a="1"/>
  <c r="W136" i="3" a="1"/>
  <c r="X136" i="3" a="1"/>
  <c r="Y136" i="3" a="1"/>
  <c r="Z136" i="3" a="1"/>
  <c r="AA136" i="3" a="1"/>
  <c r="AB136" i="3" a="1"/>
  <c r="AC136" i="3" a="1"/>
  <c r="P137" i="3" a="1"/>
  <c r="Q137" i="3" a="1"/>
  <c r="R137" i="3" a="1"/>
  <c r="S137" i="3" a="1"/>
  <c r="T137" i="3" a="1"/>
  <c r="U137" i="3" a="1"/>
  <c r="V137" i="3" a="1"/>
  <c r="W137" i="3" a="1"/>
  <c r="X137" i="3" a="1"/>
  <c r="Y137" i="3" a="1"/>
  <c r="Z137" i="3" a="1"/>
  <c r="AA137" i="3" a="1"/>
  <c r="AB137" i="3" a="1"/>
  <c r="AC137" i="3" a="1"/>
  <c r="P138" i="3" a="1"/>
  <c r="Q138" i="3" a="1"/>
  <c r="R138" i="3" a="1"/>
  <c r="S138" i="3" a="1"/>
  <c r="T138" i="3" a="1"/>
  <c r="U138" i="3" a="1"/>
  <c r="V138" i="3" a="1"/>
  <c r="W138" i="3" a="1"/>
  <c r="X138" i="3" a="1"/>
  <c r="Y138" i="3" a="1"/>
  <c r="Z138" i="3" a="1"/>
  <c r="AA138" i="3" a="1"/>
  <c r="AB138" i="3" a="1"/>
  <c r="AC138" i="3" a="1"/>
  <c r="P139" i="3" a="1"/>
  <c r="Q139" i="3" a="1"/>
  <c r="R139" i="3" a="1"/>
  <c r="S139" i="3" a="1"/>
  <c r="T139" i="3" a="1"/>
  <c r="U139" i="3" a="1"/>
  <c r="V139" i="3" a="1"/>
  <c r="W139" i="3" a="1"/>
  <c r="X139" i="3" a="1"/>
  <c r="Y139" i="3" a="1"/>
  <c r="Z139" i="3" a="1"/>
  <c r="AA139" i="3" a="1"/>
  <c r="AB139" i="3" a="1"/>
  <c r="AC139" i="3" a="1"/>
  <c r="P123" i="3" a="1"/>
  <c r="Q123" i="3" a="1"/>
  <c r="P140" i="3" a="1"/>
  <c r="Q140" i="3" a="1"/>
  <c r="R140" i="3" a="1"/>
  <c r="S140" i="3" a="1"/>
  <c r="T140" i="3" a="1"/>
  <c r="U140" i="3" a="1"/>
  <c r="V140" i="3" a="1"/>
  <c r="W140" i="3" a="1"/>
  <c r="X140" i="3" a="1"/>
  <c r="Y140" i="3" a="1"/>
  <c r="Z140" i="3" a="1"/>
  <c r="AA140" i="3" a="1"/>
  <c r="AB140" i="3" a="1"/>
  <c r="AC140" i="3" a="1"/>
  <c r="R123" i="3" a="1"/>
  <c r="S123" i="3" a="1"/>
  <c r="P141" i="3" a="1"/>
  <c r="Q141" i="3" a="1"/>
  <c r="R141" i="3" a="1"/>
  <c r="S141" i="3" a="1"/>
  <c r="T141" i="3" a="1"/>
  <c r="U141" i="3" a="1"/>
  <c r="V141" i="3" a="1"/>
  <c r="W141" i="3" a="1"/>
  <c r="X141" i="3" a="1"/>
  <c r="Y141" i="3" a="1"/>
  <c r="Z141" i="3" a="1"/>
  <c r="AA141" i="3" a="1"/>
  <c r="AB141" i="3" a="1"/>
  <c r="AC141" i="3" a="1"/>
  <c r="T123" i="3" a="1"/>
  <c r="U123" i="3" a="1"/>
  <c r="P142" i="3" a="1"/>
  <c r="Q142" i="3" a="1"/>
  <c r="R142" i="3" a="1"/>
  <c r="S142" i="3" a="1"/>
  <c r="T142" i="3" a="1"/>
  <c r="U142" i="3" a="1"/>
  <c r="V142" i="3" a="1"/>
  <c r="W142" i="3" a="1"/>
  <c r="X142" i="3" a="1"/>
  <c r="Y142" i="3" a="1"/>
  <c r="Z142" i="3" a="1"/>
  <c r="AA142" i="3" a="1"/>
  <c r="AB142" i="3" a="1"/>
  <c r="AC142" i="3" a="1"/>
  <c r="V123" i="3" a="1"/>
  <c r="W123" i="3" a="1"/>
  <c r="P143" i="3" a="1"/>
  <c r="Q143" i="3" a="1"/>
  <c r="R143" i="3" a="1"/>
  <c r="S143" i="3" a="1"/>
  <c r="T143" i="3" a="1"/>
  <c r="U143" i="3" a="1"/>
  <c r="V143" i="3" a="1"/>
  <c r="W143" i="3" a="1"/>
  <c r="X143" i="3" a="1"/>
  <c r="Y143" i="3" a="1"/>
  <c r="Z143" i="3" a="1"/>
  <c r="AA143" i="3" a="1"/>
  <c r="AB143" i="3" a="1"/>
  <c r="AC143" i="3" a="1"/>
  <c r="X123" i="3" a="1"/>
  <c r="Y123" i="3" a="1"/>
  <c r="P144" i="3" a="1"/>
  <c r="Q144" i="3" a="1"/>
  <c r="R144" i="3" a="1"/>
  <c r="S144" i="3" a="1"/>
  <c r="T144" i="3" a="1"/>
  <c r="U144" i="3" a="1"/>
  <c r="V144" i="3" a="1"/>
  <c r="W144" i="3" a="1"/>
  <c r="X144" i="3" a="1"/>
  <c r="Y144" i="3" a="1"/>
  <c r="Z144" i="3" a="1"/>
  <c r="AA144" i="3" a="1"/>
  <c r="AB144" i="3" a="1"/>
  <c r="AC144" i="3" a="1"/>
  <c r="Z123" i="3" a="1"/>
  <c r="AA123" i="3" a="1"/>
  <c r="AB123" i="3" a="1"/>
  <c r="P146" i="3" a="1"/>
  <c r="Q146" i="3" a="1"/>
  <c r="R146" i="3" a="1"/>
  <c r="S146" i="3" a="1"/>
  <c r="T146" i="3" a="1"/>
  <c r="U146" i="3" a="1"/>
  <c r="V146" i="3" a="1"/>
  <c r="W146" i="3" a="1"/>
  <c r="X146" i="3" a="1"/>
  <c r="Y146" i="3" a="1"/>
  <c r="Z146" i="3" a="1"/>
  <c r="AA146" i="3" a="1"/>
  <c r="AB146" i="3" a="1"/>
  <c r="AC146" i="3" a="1"/>
  <c r="AC123" i="3" a="1"/>
  <c r="P124" i="3" a="1"/>
  <c r="P147" i="3" a="1"/>
  <c r="Q147" i="3" a="1"/>
  <c r="R147" i="3" a="1"/>
  <c r="S147" i="3" a="1"/>
  <c r="T147" i="3" a="1"/>
  <c r="U147" i="3" a="1"/>
  <c r="V147" i="3" a="1"/>
  <c r="W147" i="3" a="1"/>
  <c r="X147" i="3" a="1"/>
  <c r="Y147" i="3" a="1"/>
  <c r="Z147" i="3" a="1"/>
  <c r="AA147" i="3" a="1"/>
  <c r="AB147" i="3" a="1"/>
  <c r="AC147" i="3" a="1"/>
  <c r="Q124" i="3" a="1"/>
  <c r="R124" i="3" a="1"/>
  <c r="S124" i="3" a="1"/>
  <c r="T124" i="3" a="1"/>
  <c r="U124" i="3" a="1"/>
  <c r="V124" i="3" a="1"/>
  <c r="P151" i="3" a="1"/>
  <c r="Q151" i="3" a="1"/>
  <c r="R151" i="3" a="1"/>
  <c r="S151" i="3" a="1"/>
  <c r="T151" i="3" a="1"/>
  <c r="U151" i="3" a="1"/>
  <c r="V151" i="3" a="1"/>
  <c r="W151" i="3" a="1"/>
  <c r="X151" i="3" a="1"/>
  <c r="Y151" i="3" a="1"/>
  <c r="Z151" i="3" a="1"/>
  <c r="AA151" i="3" a="1"/>
  <c r="AB151" i="3" a="1"/>
  <c r="AC151" i="3" a="1"/>
  <c r="W124" i="3" a="1"/>
  <c r="X124" i="3" a="1"/>
  <c r="Y124" i="3" a="1"/>
  <c r="Z124" i="3" a="1"/>
  <c r="AA124" i="3" a="1"/>
  <c r="AB124" i="3" a="1"/>
  <c r="AC124" i="3" a="1"/>
  <c r="P156" i="3" a="1"/>
  <c r="Q156" i="3" a="1"/>
  <c r="R156" i="3" a="1"/>
  <c r="S156" i="3" a="1"/>
  <c r="T156" i="3" a="1"/>
  <c r="U156" i="3" a="1"/>
  <c r="V156" i="3" a="1"/>
  <c r="W156" i="3" a="1"/>
  <c r="X156" i="3" a="1"/>
  <c r="Y156" i="3" a="1"/>
  <c r="Z156" i="3" a="1"/>
  <c r="AA156" i="3" a="1"/>
  <c r="AB156" i="3" a="1"/>
  <c r="AC156" i="3" a="1"/>
  <c r="F204" i="3"/>
  <c r="F43" i="3"/>
  <c r="F38" i="3"/>
  <c r="F199" i="3"/>
  <c r="F20" i="3"/>
  <c r="F183" i="3"/>
  <c r="F194" i="3"/>
  <c r="F311" i="3"/>
  <c r="F121" i="3"/>
  <c r="F310" i="3"/>
  <c r="F120" i="3"/>
  <c r="F276" i="3"/>
  <c r="F114" i="3"/>
  <c r="F271" i="3"/>
  <c r="F109" i="3"/>
  <c r="D198" i="3"/>
  <c r="D42" i="3"/>
  <c r="F187" i="3"/>
  <c r="F31" i="3"/>
  <c r="AR297" i="3"/>
  <c r="I297" i="3"/>
  <c r="BP297" i="3"/>
  <c r="AR298" i="3"/>
  <c r="I298" i="3"/>
  <c r="BP298" i="3"/>
  <c r="AR299" i="3"/>
  <c r="I299" i="3"/>
  <c r="BP299" i="3"/>
  <c r="D312" i="3"/>
  <c r="AD312" i="3" s="1" a="1"/>
  <c r="D278" i="3"/>
  <c r="AD278" i="3" s="1" a="1"/>
  <c r="F201" i="3"/>
  <c r="F206" i="3"/>
  <c r="AR263" i="3"/>
  <c r="E193" i="3"/>
  <c r="D33" i="3"/>
  <c r="AD33" i="3" s="1" a="1"/>
  <c r="D303" i="3"/>
  <c r="AD303" i="3" s="1" a="1"/>
  <c r="F274" i="3"/>
  <c r="F302" i="3"/>
  <c r="F173" i="3"/>
  <c r="F17" i="3"/>
  <c r="D97" i="3"/>
  <c r="AD97" i="3" s="1" a="1"/>
  <c r="D253" i="3"/>
  <c r="AD253" i="3" s="1" a="1"/>
  <c r="W280" i="3" a="1"/>
  <c r="X280" i="3" a="1"/>
  <c r="Y280" i="3" a="1"/>
  <c r="Z280" i="3" a="1"/>
  <c r="AA280" i="3" a="1"/>
  <c r="AB280" i="3" a="1"/>
  <c r="AC280" i="3" a="1"/>
  <c r="P281" i="3" a="1"/>
  <c r="Q281" i="3" a="1"/>
  <c r="R281" i="3" a="1"/>
  <c r="S281" i="3" a="1"/>
  <c r="T281" i="3" a="1"/>
  <c r="U281" i="3" a="1"/>
  <c r="V281" i="3" a="1"/>
  <c r="W281" i="3" a="1"/>
  <c r="X281" i="3" a="1"/>
  <c r="Y281" i="3" a="1"/>
  <c r="Z281" i="3" a="1"/>
  <c r="AA281" i="3" a="1"/>
  <c r="AB281" i="3" a="1"/>
  <c r="AC281" i="3" a="1"/>
  <c r="P282" i="3" a="1"/>
  <c r="Q282" i="3" a="1"/>
  <c r="R282" i="3" a="1"/>
  <c r="S282" i="3" a="1"/>
  <c r="T282" i="3" a="1"/>
  <c r="U282" i="3" a="1"/>
  <c r="V282" i="3" a="1"/>
  <c r="W282" i="3" a="1"/>
  <c r="X282" i="3" a="1"/>
  <c r="Y282" i="3" a="1"/>
  <c r="Z282" i="3" a="1"/>
  <c r="AA282" i="3" a="1"/>
  <c r="AB282" i="3" a="1"/>
  <c r="AC282" i="3" a="1"/>
  <c r="P283" i="3" a="1"/>
  <c r="Q283" i="3" a="1"/>
  <c r="R283" i="3" a="1"/>
  <c r="S283" i="3" a="1"/>
  <c r="T283" i="3" a="1"/>
  <c r="U283" i="3" a="1"/>
  <c r="V283" i="3" a="1"/>
  <c r="W283" i="3" a="1"/>
  <c r="X283" i="3" a="1"/>
  <c r="Y283" i="3" a="1"/>
  <c r="Z283" i="3" a="1"/>
  <c r="AA283" i="3" a="1"/>
  <c r="AB283" i="3" a="1"/>
  <c r="AC283" i="3" a="1"/>
  <c r="P284" i="3" a="1"/>
  <c r="Q284" i="3" a="1"/>
  <c r="R284" i="3" a="1"/>
  <c r="S284" i="3" a="1"/>
  <c r="T284" i="3" a="1"/>
  <c r="U284" i="3" a="1"/>
  <c r="V284" i="3" a="1"/>
  <c r="W284" i="3" a="1"/>
  <c r="X284" i="3" a="1"/>
  <c r="Y284" i="3" a="1"/>
  <c r="Z284" i="3" a="1"/>
  <c r="AA284" i="3" a="1"/>
  <c r="AB284" i="3" a="1"/>
  <c r="AC284" i="3" a="1"/>
  <c r="P285" i="3" a="1"/>
  <c r="Q285" i="3" a="1"/>
  <c r="R285" i="3" a="1"/>
  <c r="S285" i="3" a="1"/>
  <c r="T285" i="3" a="1"/>
  <c r="U285" i="3" a="1"/>
  <c r="V285" i="3" a="1"/>
  <c r="W285" i="3" a="1"/>
  <c r="X285" i="3" a="1"/>
  <c r="Y285" i="3" a="1"/>
  <c r="Z285" i="3" a="1"/>
  <c r="AA285" i="3" a="1"/>
  <c r="AB285" i="3" a="1"/>
  <c r="AC285" i="3" a="1"/>
  <c r="P286" i="3" a="1"/>
  <c r="Q286" i="3" a="1"/>
  <c r="R286" i="3" a="1"/>
  <c r="S286" i="3" a="1"/>
  <c r="T286" i="3" a="1"/>
  <c r="U286" i="3" a="1"/>
  <c r="V286" i="3" a="1"/>
  <c r="W286" i="3" a="1"/>
  <c r="X286" i="3" a="1"/>
  <c r="Y286" i="3" a="1"/>
  <c r="Z286" i="3" a="1"/>
  <c r="AA286" i="3" a="1"/>
  <c r="AB286" i="3" a="1"/>
  <c r="AC286" i="3" a="1"/>
  <c r="P287" i="3" a="1"/>
  <c r="Q287" i="3" a="1"/>
  <c r="R287" i="3" a="1"/>
  <c r="S287" i="3" a="1"/>
  <c r="T287" i="3" a="1"/>
  <c r="U287" i="3" a="1"/>
  <c r="V287" i="3" a="1"/>
  <c r="W287" i="3" a="1"/>
  <c r="X287" i="3" a="1"/>
  <c r="Y287" i="3" a="1"/>
  <c r="Z287" i="3" a="1"/>
  <c r="AA287" i="3" a="1"/>
  <c r="AB287" i="3" a="1"/>
  <c r="AC287" i="3" a="1"/>
  <c r="P288" i="3" a="1"/>
  <c r="Q288" i="3" a="1"/>
  <c r="R288" i="3" a="1"/>
  <c r="S288" i="3" a="1"/>
  <c r="T288" i="3" a="1"/>
  <c r="U288" i="3" a="1"/>
  <c r="V288" i="3" a="1"/>
  <c r="W288" i="3" a="1"/>
  <c r="X288" i="3" a="1"/>
  <c r="Y288" i="3" a="1"/>
  <c r="Z288" i="3" a="1"/>
  <c r="AA288" i="3" a="1"/>
  <c r="AB288" i="3" a="1"/>
  <c r="AC288" i="3" a="1"/>
  <c r="P289" i="3" a="1"/>
  <c r="Q289" i="3" a="1"/>
  <c r="R289" i="3" a="1"/>
  <c r="S289" i="3" a="1"/>
  <c r="T289" i="3" a="1"/>
  <c r="U289" i="3" a="1"/>
  <c r="V289" i="3" a="1"/>
  <c r="W289" i="3" a="1"/>
  <c r="X289" i="3" a="1"/>
  <c r="Y289" i="3" a="1"/>
  <c r="Z289" i="3" a="1"/>
  <c r="AA289" i="3" a="1"/>
  <c r="AB289" i="3" a="1"/>
  <c r="AC289" i="3" a="1"/>
  <c r="P290" i="3" a="1"/>
  <c r="Q290" i="3" a="1"/>
  <c r="R290" i="3" a="1"/>
  <c r="S290" i="3" a="1"/>
  <c r="T290" i="3" a="1"/>
  <c r="U290" i="3" a="1"/>
  <c r="V290" i="3" a="1"/>
  <c r="W290" i="3" a="1"/>
  <c r="X290" i="3" a="1"/>
  <c r="Y290" i="3" a="1"/>
  <c r="Z290" i="3" a="1"/>
  <c r="AA290" i="3" a="1"/>
  <c r="AB290" i="3" a="1"/>
  <c r="AC290" i="3" a="1"/>
  <c r="P291" i="3" a="1"/>
  <c r="Q291" i="3" a="1"/>
  <c r="R291" i="3" a="1"/>
  <c r="S291" i="3" a="1"/>
  <c r="T291" i="3" a="1"/>
  <c r="U291" i="3" a="1"/>
  <c r="V291" i="3" a="1"/>
  <c r="W291" i="3" a="1"/>
  <c r="X291" i="3" a="1"/>
  <c r="Y291" i="3" a="1"/>
  <c r="Z291" i="3" a="1"/>
  <c r="AA291" i="3" a="1"/>
  <c r="AB291" i="3" a="1"/>
  <c r="AC291" i="3" a="1"/>
  <c r="P292" i="3" a="1"/>
  <c r="Q292" i="3" a="1"/>
  <c r="R292" i="3" a="1"/>
  <c r="S292" i="3" a="1"/>
  <c r="T292" i="3" a="1"/>
  <c r="U292" i="3" a="1"/>
  <c r="V292" i="3" a="1"/>
  <c r="W292" i="3" a="1"/>
  <c r="X292" i="3" a="1"/>
  <c r="Y292" i="3" a="1"/>
  <c r="Z292" i="3" a="1"/>
  <c r="AA292" i="3" a="1"/>
  <c r="AB292" i="3" a="1"/>
  <c r="AC292" i="3" a="1"/>
  <c r="P293" i="3" a="1"/>
  <c r="Q293" i="3" a="1"/>
  <c r="R293" i="3" a="1"/>
  <c r="S293" i="3" a="1"/>
  <c r="T293" i="3" a="1"/>
  <c r="U293" i="3" a="1"/>
  <c r="V293" i="3" a="1"/>
  <c r="W293" i="3" a="1"/>
  <c r="X293" i="3" a="1"/>
  <c r="Y293" i="3" a="1"/>
  <c r="Z293" i="3" a="1"/>
  <c r="AA293" i="3" a="1"/>
  <c r="AB293" i="3" a="1"/>
  <c r="AC293" i="3" a="1"/>
  <c r="P294" i="3" a="1"/>
  <c r="Q294" i="3" a="1"/>
  <c r="R294" i="3" a="1"/>
  <c r="S294" i="3" a="1"/>
  <c r="T294" i="3" a="1"/>
  <c r="U294" i="3" a="1"/>
  <c r="V294" i="3" a="1"/>
  <c r="W294" i="3" a="1"/>
  <c r="X294" i="3" a="1"/>
  <c r="Y294" i="3" a="1"/>
  <c r="Z294" i="3" a="1"/>
  <c r="AA294" i="3" a="1"/>
  <c r="AB294" i="3" a="1"/>
  <c r="AC294" i="3" a="1"/>
  <c r="P295" i="3" a="1"/>
  <c r="Q295" i="3" a="1"/>
  <c r="R295" i="3" a="1"/>
  <c r="S295" i="3" a="1"/>
  <c r="T295" i="3" a="1"/>
  <c r="U295" i="3" a="1"/>
  <c r="V295" i="3" a="1"/>
  <c r="W295" i="3" a="1"/>
  <c r="X295" i="3" a="1"/>
  <c r="Y295" i="3" a="1"/>
  <c r="Z295" i="3" a="1"/>
  <c r="AA295" i="3" a="1"/>
  <c r="AB295" i="3" a="1"/>
  <c r="AC295" i="3" a="1"/>
  <c r="P279" i="3" a="1"/>
  <c r="P296" i="3" a="1"/>
  <c r="Q296" i="3" a="1"/>
  <c r="R296" i="3" a="1"/>
  <c r="S296" i="3" a="1"/>
  <c r="T296" i="3" a="1"/>
  <c r="U296" i="3" a="1"/>
  <c r="V296" i="3" a="1"/>
  <c r="W296" i="3" a="1"/>
  <c r="X296" i="3" a="1"/>
  <c r="Y296" i="3" a="1"/>
  <c r="Z296" i="3" a="1"/>
  <c r="AA296" i="3" a="1"/>
  <c r="AB296" i="3" a="1"/>
  <c r="AC296" i="3" a="1"/>
  <c r="Q279" i="3" a="1"/>
  <c r="R279" i="3" a="1"/>
  <c r="P297" i="3" a="1"/>
  <c r="Q297" i="3" a="1"/>
  <c r="R297" i="3" a="1"/>
  <c r="S297" i="3" a="1"/>
  <c r="T297" i="3" a="1"/>
  <c r="U297" i="3" a="1"/>
  <c r="V297" i="3" a="1"/>
  <c r="W297" i="3" a="1"/>
  <c r="X297" i="3" a="1"/>
  <c r="Y297" i="3" a="1"/>
  <c r="Z297" i="3" a="1"/>
  <c r="AA297" i="3" a="1"/>
  <c r="AB297" i="3" a="1"/>
  <c r="AC297" i="3" a="1"/>
  <c r="Q298" i="3" a="1"/>
  <c r="S298" i="3" a="1"/>
  <c r="T298" i="3" a="1"/>
  <c r="V298" i="3" a="1"/>
  <c r="X298" i="3" a="1"/>
  <c r="Z298" i="3" a="1"/>
  <c r="AB298" i="3" a="1"/>
  <c r="S279" i="3" a="1"/>
  <c r="Q299" i="3" a="1"/>
  <c r="S299" i="3" a="1"/>
  <c r="U299" i="3" a="1"/>
  <c r="V299" i="3" a="1"/>
  <c r="X299" i="3" a="1"/>
  <c r="Z299" i="3" a="1"/>
  <c r="AB299" i="3" a="1"/>
  <c r="T279" i="3" a="1"/>
  <c r="P300" i="3" a="1"/>
  <c r="Q300" i="3" a="1"/>
  <c r="R300" i="3" a="1"/>
  <c r="S300" i="3" a="1"/>
  <c r="T300" i="3" a="1"/>
  <c r="U300" i="3" a="1"/>
  <c r="V300" i="3" a="1"/>
  <c r="W300" i="3" a="1"/>
  <c r="X300" i="3" a="1"/>
  <c r="Y300" i="3" a="1"/>
  <c r="Z300" i="3" a="1"/>
  <c r="AA300" i="3" a="1"/>
  <c r="AB300" i="3" a="1"/>
  <c r="AC300" i="3" a="1"/>
  <c r="U279" i="3" a="1"/>
  <c r="V279" i="3" a="1"/>
  <c r="W279" i="3" a="1"/>
  <c r="P302" i="3" a="1"/>
  <c r="Q302" i="3" a="1"/>
  <c r="R302" i="3" a="1"/>
  <c r="S302" i="3" a="1"/>
  <c r="T302" i="3" a="1"/>
  <c r="U302" i="3" a="1"/>
  <c r="V302" i="3" a="1"/>
  <c r="W302" i="3" a="1"/>
  <c r="X302" i="3" a="1"/>
  <c r="Y302" i="3" a="1"/>
  <c r="Z302" i="3" a="1"/>
  <c r="AA302" i="3" a="1"/>
  <c r="AB302" i="3" a="1"/>
  <c r="AC302" i="3" a="1"/>
  <c r="X279" i="3" a="1"/>
  <c r="Y279" i="3" a="1"/>
  <c r="Z279" i="3" a="1"/>
  <c r="AA279" i="3" a="1"/>
  <c r="AB279" i="3" a="1"/>
  <c r="AC279" i="3" a="1"/>
  <c r="P280" i="3" a="1"/>
  <c r="Q280" i="3" a="1"/>
  <c r="P307" i="3" a="1"/>
  <c r="Q307" i="3" a="1"/>
  <c r="R307" i="3" a="1"/>
  <c r="S307" i="3" a="1"/>
  <c r="T307" i="3" a="1"/>
  <c r="U307" i="3" a="1"/>
  <c r="V307" i="3" a="1"/>
  <c r="W307" i="3" a="1"/>
  <c r="X307" i="3" a="1"/>
  <c r="Y307" i="3" a="1"/>
  <c r="Z307" i="3" a="1"/>
  <c r="AA307" i="3" a="1"/>
  <c r="AB307" i="3" a="1"/>
  <c r="AC307" i="3" a="1"/>
  <c r="R280" i="3" a="1"/>
  <c r="P311" i="3" a="1"/>
  <c r="Q311" i="3" a="1"/>
  <c r="R311" i="3" a="1"/>
  <c r="S311" i="3" a="1"/>
  <c r="T311" i="3" a="1"/>
  <c r="U311" i="3" a="1"/>
  <c r="V311" i="3" a="1"/>
  <c r="W311" i="3" a="1"/>
  <c r="X311" i="3" a="1"/>
  <c r="Y311" i="3" a="1"/>
  <c r="Z311" i="3" a="1"/>
  <c r="AA311" i="3" a="1"/>
  <c r="AB311" i="3" a="1"/>
  <c r="AC311" i="3" a="1"/>
  <c r="S280" i="3" a="1"/>
  <c r="T280" i="3" a="1"/>
  <c r="P313" i="3" a="1"/>
  <c r="Q313" i="3" a="1"/>
  <c r="R313" i="3" a="1"/>
  <c r="S313" i="3" a="1"/>
  <c r="T313" i="3" a="1"/>
  <c r="U313" i="3" a="1"/>
  <c r="V313" i="3" a="1"/>
  <c r="W313" i="3" a="1"/>
  <c r="X313" i="3" a="1"/>
  <c r="Y313" i="3" a="1"/>
  <c r="Z313" i="3" a="1"/>
  <c r="AA313" i="3" a="1"/>
  <c r="AB313" i="3" a="1"/>
  <c r="AC313" i="3" a="1"/>
  <c r="U280" i="3" a="1"/>
  <c r="V280" i="3" a="1"/>
  <c r="P298" i="3" a="1"/>
  <c r="R298" i="3" a="1"/>
  <c r="U298" i="3" a="1"/>
  <c r="W298" i="3" a="1"/>
  <c r="Y298" i="3" a="1"/>
  <c r="AA298" i="3" a="1"/>
  <c r="AC298" i="3" a="1"/>
  <c r="P299" i="3" a="1"/>
  <c r="R299" i="3" a="1"/>
  <c r="T299" i="3" a="1"/>
  <c r="W299" i="3" a="1"/>
  <c r="Y299" i="3" a="1"/>
  <c r="AA299" i="3" a="1"/>
  <c r="AC299" i="3" a="1"/>
  <c r="F55" i="3"/>
  <c r="F211" i="3"/>
  <c r="F85" i="3"/>
  <c r="F241" i="3"/>
  <c r="F176" i="3"/>
  <c r="D176" i="3"/>
  <c r="F174" i="3"/>
  <c r="F246" i="3"/>
  <c r="D197" i="3"/>
  <c r="AR170" i="3"/>
  <c r="F18" i="3"/>
  <c r="D67" i="3"/>
  <c r="D223" i="3"/>
  <c r="D273" i="3"/>
  <c r="AD273" i="3" s="1" a="1"/>
  <c r="D117" i="3"/>
  <c r="AD117" i="3" s="1" a="1"/>
  <c r="F52" i="3"/>
  <c r="F208" i="3"/>
  <c r="F160" i="3"/>
  <c r="F4" i="3"/>
  <c r="AP4" i="3" s="1" a="1"/>
  <c r="F36" i="3"/>
  <c r="F192" i="3"/>
  <c r="F34" i="3"/>
  <c r="F190" i="3"/>
  <c r="D119" i="3"/>
  <c r="AD119" i="3" s="1" a="1"/>
  <c r="D275" i="3"/>
  <c r="AC275" i="3" s="1" a="1"/>
  <c r="F118" i="3"/>
  <c r="F101" i="3"/>
  <c r="F257" i="3"/>
  <c r="D92" i="3"/>
  <c r="Q92" i="3" s="1" a="1"/>
  <c r="D248" i="3"/>
  <c r="AD248" i="3" s="1" a="1"/>
  <c r="F66" i="3"/>
  <c r="F222" i="3"/>
  <c r="D58" i="3"/>
  <c r="AD58" i="3" s="1" a="1"/>
  <c r="D214" i="3"/>
  <c r="Q214" i="3" s="1" a="1"/>
  <c r="F54" i="3"/>
  <c r="F210" i="3"/>
  <c r="F53" i="3"/>
  <c r="F209" i="3"/>
  <c r="D21" i="3"/>
  <c r="D177" i="3"/>
  <c r="D49" i="3"/>
  <c r="AD49" i="3" s="1" a="1"/>
  <c r="D205" i="3"/>
  <c r="AD205" i="3" s="1" a="1"/>
  <c r="D83" i="3"/>
  <c r="AD83" i="3" s="1" a="1"/>
  <c r="D239" i="3"/>
  <c r="AD239" i="3" s="1" a="1"/>
  <c r="D109" i="3"/>
  <c r="AD109" i="3" s="1" a="1"/>
  <c r="D265" i="3"/>
  <c r="AD265" i="3" s="1" a="1"/>
  <c r="D56" i="3"/>
  <c r="AG56" i="3" s="1" a="1"/>
  <c r="D212" i="3"/>
  <c r="AD212" i="3" s="1" a="1"/>
  <c r="D104" i="3"/>
  <c r="AD104" i="3" s="1" a="1"/>
  <c r="D260" i="3"/>
  <c r="AD260" i="3" s="1" a="1"/>
  <c r="D48" i="3"/>
  <c r="AD48" i="3" s="1" a="1"/>
  <c r="D204" i="3"/>
  <c r="AD204" i="3" s="1" a="1"/>
  <c r="D32" i="3"/>
  <c r="AD32" i="3" s="1" a="1"/>
  <c r="D188" i="3"/>
  <c r="AD188" i="3" s="1" a="1"/>
  <c r="F113" i="3"/>
  <c r="F269" i="3"/>
  <c r="D47" i="3"/>
  <c r="AD47" i="3" s="1" a="1"/>
  <c r="D203" i="3"/>
  <c r="AD203" i="3" s="1" a="1"/>
  <c r="D35" i="3"/>
  <c r="AD35" i="3" s="1" a="1"/>
  <c r="D191" i="3"/>
  <c r="AD191" i="3" s="1" a="1"/>
  <c r="F51" i="3"/>
  <c r="F207" i="3"/>
  <c r="D107" i="3"/>
  <c r="AD107" i="3" s="1" a="1"/>
  <c r="D263" i="3"/>
  <c r="AD263" i="3" s="1" a="1"/>
  <c r="F122" i="3"/>
  <c r="F278" i="3"/>
  <c r="F44" i="3"/>
  <c r="F200" i="3"/>
  <c r="D60" i="3"/>
  <c r="AD60" i="3" s="1" a="1"/>
  <c r="D216" i="3"/>
  <c r="AD216" i="3" s="1" a="1"/>
  <c r="F193" i="3"/>
  <c r="E174" i="3"/>
  <c r="D174" i="3"/>
  <c r="E18" i="3"/>
  <c r="AR158" i="3"/>
  <c r="F11" i="3"/>
  <c r="F167" i="3"/>
  <c r="F9" i="3"/>
  <c r="F165" i="3"/>
  <c r="F6" i="3"/>
  <c r="AP6" i="3" s="1" a="1"/>
  <c r="F162" i="3"/>
  <c r="D69" i="3"/>
  <c r="AD69" i="3" s="1" a="1"/>
  <c r="D231" i="3"/>
  <c r="AD231" i="3" s="1" a="1"/>
  <c r="D68" i="3"/>
  <c r="AD68" i="3" s="1" a="1"/>
  <c r="D230" i="3"/>
  <c r="AD230" i="3" s="1" a="1"/>
  <c r="D62" i="3"/>
  <c r="AD62" i="3" s="1" a="1"/>
  <c r="D224" i="3"/>
  <c r="AD224" i="3" s="1" a="1"/>
  <c r="D189" i="3"/>
  <c r="AB189" i="3" s="1" a="1"/>
  <c r="D26" i="3"/>
  <c r="AD26" i="3" s="1" a="1"/>
  <c r="D182" i="3"/>
  <c r="AD182" i="3" s="1" a="1"/>
  <c r="D19" i="3"/>
  <c r="AD19" i="3" s="1" a="1"/>
  <c r="AR64" i="3"/>
  <c r="AR161" i="3"/>
  <c r="AR179" i="3"/>
  <c r="F37" i="3"/>
  <c r="D18" i="3"/>
  <c r="E37" i="3"/>
  <c r="AR44" i="3"/>
  <c r="AR46" i="3"/>
  <c r="AR70" i="3"/>
  <c r="AR47" i="3"/>
  <c r="AR222" i="3"/>
  <c r="AR246" i="3"/>
  <c r="AR198" i="3"/>
  <c r="AR217" i="3"/>
  <c r="AR268" i="3"/>
  <c r="AR276" i="3"/>
  <c r="F213" i="3"/>
  <c r="F57" i="3"/>
  <c r="F180" i="3"/>
  <c r="F24" i="3"/>
  <c r="F16" i="3"/>
  <c r="F172" i="3"/>
  <c r="D14" i="3"/>
  <c r="AD14" i="3" s="1" a="1"/>
  <c r="D170" i="3"/>
  <c r="U170" i="3" s="1" a="1"/>
  <c r="F10" i="3"/>
  <c r="F166" i="3"/>
  <c r="F8" i="3"/>
  <c r="F164" i="3"/>
  <c r="D183" i="3"/>
  <c r="AD183" i="3" s="1" a="1"/>
  <c r="D27" i="3"/>
  <c r="AD27" i="3" s="1" a="1"/>
  <c r="D24" i="3"/>
  <c r="D180" i="3"/>
  <c r="F15" i="3"/>
  <c r="F171" i="3"/>
  <c r="D13" i="3"/>
  <c r="AD13" i="3" s="1" a="1"/>
  <c r="D169" i="3"/>
  <c r="R169" i="3" s="1" a="1"/>
  <c r="D11" i="3"/>
  <c r="AD11" i="3" s="1" a="1"/>
  <c r="D167" i="3"/>
  <c r="AD167" i="3" s="1" a="1"/>
  <c r="F5" i="3"/>
  <c r="AP5" i="3" s="1" a="1"/>
  <c r="F161" i="3"/>
  <c r="F3" i="3"/>
  <c r="AP3" i="3" s="1" a="1"/>
  <c r="F159" i="3"/>
  <c r="F2" i="3"/>
  <c r="AP2" i="3" s="1" a="1"/>
  <c r="F158" i="3"/>
  <c r="I46" i="3"/>
  <c r="AS46" i="3" s="1"/>
  <c r="AR48" i="3"/>
  <c r="AR171" i="3"/>
  <c r="A21" i="139"/>
  <c r="A22" i="139" s="1"/>
  <c r="C38" i="123" s="1"/>
  <c r="AR214" i="3"/>
  <c r="I160" i="3"/>
  <c r="AS160" i="3" s="1"/>
  <c r="AR255" i="3"/>
  <c r="AR218" i="3"/>
  <c r="AR109" i="3"/>
  <c r="AR7" i="3"/>
  <c r="AR174" i="3"/>
  <c r="AR111" i="3"/>
  <c r="AR185" i="3"/>
  <c r="AR213" i="3"/>
  <c r="AR219" i="3"/>
  <c r="AR175" i="3"/>
  <c r="I278" i="3"/>
  <c r="AS278" i="3" s="1"/>
  <c r="AR22" i="3"/>
  <c r="AR4" i="3"/>
  <c r="AR57" i="3"/>
  <c r="AR40" i="3"/>
  <c r="AR68" i="3"/>
  <c r="AR75" i="3"/>
  <c r="I47" i="3"/>
  <c r="AS47" i="3" s="1"/>
  <c r="AR207" i="3"/>
  <c r="I223" i="3"/>
  <c r="AS223" i="3" s="1"/>
  <c r="AR257" i="3"/>
  <c r="AR243" i="3"/>
  <c r="AR258" i="3"/>
  <c r="F259" i="3"/>
  <c r="F103" i="3"/>
  <c r="F255" i="3"/>
  <c r="F99" i="3"/>
  <c r="F234" i="3"/>
  <c r="F78" i="3"/>
  <c r="I276" i="3"/>
  <c r="AS276" i="3" s="1"/>
  <c r="BP276" i="3"/>
  <c r="I8" i="3"/>
  <c r="AS8" i="3" s="1"/>
  <c r="I36" i="3"/>
  <c r="AS36" i="3" s="1"/>
  <c r="AR66" i="3"/>
  <c r="I20" i="3"/>
  <c r="AS20" i="3" s="1"/>
  <c r="AR186" i="3"/>
  <c r="AR184" i="3"/>
  <c r="AR192" i="3"/>
  <c r="AR209" i="3"/>
  <c r="AR172" i="3"/>
  <c r="I159" i="3"/>
  <c r="AS159" i="3" s="1"/>
  <c r="AR19" i="3"/>
  <c r="I14" i="3"/>
  <c r="AS14" i="3" s="1"/>
  <c r="AR25" i="3"/>
  <c r="AR50" i="3"/>
  <c r="AR77" i="3"/>
  <c r="AR82" i="3"/>
  <c r="AR80" i="3"/>
  <c r="AR101" i="3"/>
  <c r="AR91" i="3"/>
  <c r="I247" i="3"/>
  <c r="AS247" i="3" s="1"/>
  <c r="AR254" i="3"/>
  <c r="AR265" i="3"/>
  <c r="AR260" i="3"/>
  <c r="I253" i="3"/>
  <c r="F108" i="3"/>
  <c r="F264" i="3"/>
  <c r="F262" i="3"/>
  <c r="F106" i="3"/>
  <c r="D105" i="3"/>
  <c r="AD105" i="3" s="1" a="1"/>
  <c r="D261" i="3"/>
  <c r="AD261" i="3" s="1" a="1"/>
  <c r="D98" i="3"/>
  <c r="AD98" i="3" s="1" a="1"/>
  <c r="D254" i="3"/>
  <c r="AD254" i="3" s="1" a="1"/>
  <c r="D96" i="3"/>
  <c r="AD96" i="3" s="1" a="1"/>
  <c r="D252" i="3"/>
  <c r="AD252" i="3" s="1" a="1"/>
  <c r="F94" i="3"/>
  <c r="F250" i="3"/>
  <c r="F93" i="3"/>
  <c r="F249" i="3"/>
  <c r="D91" i="3"/>
  <c r="AD91" i="3" s="1" a="1"/>
  <c r="D247" i="3"/>
  <c r="AD247" i="3" s="1" a="1"/>
  <c r="F87" i="3"/>
  <c r="F243" i="3"/>
  <c r="D84" i="3"/>
  <c r="AD84" i="3" s="1" a="1"/>
  <c r="D240" i="3"/>
  <c r="AD240" i="3" s="1" a="1"/>
  <c r="F80" i="3"/>
  <c r="F236" i="3"/>
  <c r="F221" i="3"/>
  <c r="F65" i="3"/>
  <c r="F220" i="3"/>
  <c r="F64" i="3"/>
  <c r="D219" i="3"/>
  <c r="AD219" i="3" s="1" a="1"/>
  <c r="D63" i="3"/>
  <c r="AD63" i="3" s="1" a="1"/>
  <c r="F215" i="3"/>
  <c r="F59" i="3"/>
  <c r="D28" i="3"/>
  <c r="T28" i="3" s="1" a="1"/>
  <c r="D184" i="3"/>
  <c r="AD184" i="3" s="1" a="1"/>
  <c r="I40" i="3"/>
  <c r="AS40" i="3" s="1"/>
  <c r="I76" i="3"/>
  <c r="AS76" i="3" s="1"/>
  <c r="AR76" i="3"/>
  <c r="BP76" i="3"/>
  <c r="I66" i="3"/>
  <c r="AS66" i="3" s="1"/>
  <c r="BP66" i="3"/>
  <c r="BP79" i="3"/>
  <c r="I79" i="3"/>
  <c r="AS79" i="3" s="1"/>
  <c r="BP265" i="3"/>
  <c r="I265" i="3"/>
  <c r="AS265" i="3" s="1"/>
  <c r="F107" i="3"/>
  <c r="F263" i="3"/>
  <c r="F104" i="3"/>
  <c r="F260" i="3"/>
  <c r="F97" i="3"/>
  <c r="F253" i="3"/>
  <c r="F92" i="3"/>
  <c r="F248" i="3"/>
  <c r="F88" i="3"/>
  <c r="F244" i="3"/>
  <c r="F86" i="3"/>
  <c r="F242" i="3"/>
  <c r="F83" i="3"/>
  <c r="F239" i="3"/>
  <c r="F82" i="3"/>
  <c r="F238" i="3"/>
  <c r="D81" i="3"/>
  <c r="X81" i="3" s="1" a="1"/>
  <c r="D237" i="3"/>
  <c r="AD237" i="3" s="1" a="1"/>
  <c r="F79" i="3"/>
  <c r="F235" i="3"/>
  <c r="D77" i="3"/>
  <c r="T77" i="3" s="1" a="1"/>
  <c r="D233" i="3"/>
  <c r="AD233" i="3" s="1" a="1"/>
  <c r="F77" i="3"/>
  <c r="F233" i="3"/>
  <c r="F76" i="3"/>
  <c r="F232" i="3"/>
  <c r="F75" i="3"/>
  <c r="F231" i="3"/>
  <c r="F74" i="3"/>
  <c r="F230" i="3"/>
  <c r="F229" i="3"/>
  <c r="F73" i="3"/>
  <c r="F72" i="3"/>
  <c r="F228" i="3"/>
  <c r="F71" i="3"/>
  <c r="F227" i="3"/>
  <c r="D226" i="3"/>
  <c r="AD226" i="3" s="1" a="1"/>
  <c r="D70" i="3"/>
  <c r="AD70" i="3" s="1" a="1"/>
  <c r="F225" i="3"/>
  <c r="F69" i="3"/>
  <c r="F67" i="3"/>
  <c r="F223" i="3"/>
  <c r="F60" i="3"/>
  <c r="F216" i="3"/>
  <c r="F58" i="3"/>
  <c r="F214" i="3"/>
  <c r="F46" i="3"/>
  <c r="F202" i="3"/>
  <c r="F41" i="3"/>
  <c r="F197" i="3"/>
  <c r="F33" i="3"/>
  <c r="F189" i="3"/>
  <c r="F28" i="3"/>
  <c r="F184" i="3"/>
  <c r="F26" i="3"/>
  <c r="F182" i="3"/>
  <c r="F25" i="3"/>
  <c r="F181" i="3"/>
  <c r="AR10" i="3"/>
  <c r="AR181" i="3"/>
  <c r="AR20" i="3"/>
  <c r="AR89" i="3"/>
  <c r="AR200" i="3"/>
  <c r="I234" i="3"/>
  <c r="AS234" i="3" s="1"/>
  <c r="AR223" i="3"/>
  <c r="I255" i="3"/>
  <c r="AS255" i="3" s="1"/>
  <c r="AR226" i="3"/>
  <c r="AR234" i="3"/>
  <c r="AR30" i="3"/>
  <c r="AR14" i="3"/>
  <c r="AR15" i="3"/>
  <c r="AR3" i="3"/>
  <c r="AR23" i="3"/>
  <c r="AR33" i="3"/>
  <c r="AR54" i="3"/>
  <c r="AR107" i="3"/>
  <c r="AR122" i="3"/>
  <c r="AR103" i="3"/>
  <c r="AR116" i="3"/>
  <c r="AR113" i="3"/>
  <c r="AR108" i="3"/>
  <c r="AR115" i="3"/>
  <c r="AR97" i="3"/>
  <c r="AR110" i="3"/>
  <c r="AR168" i="3"/>
  <c r="AR165" i="3"/>
  <c r="AR188" i="3"/>
  <c r="AR163" i="3"/>
  <c r="AR182" i="3"/>
  <c r="AR199" i="3"/>
  <c r="AR187" i="3"/>
  <c r="AR191" i="3"/>
  <c r="AR176" i="3"/>
  <c r="AR227" i="3"/>
  <c r="AR211" i="3"/>
  <c r="AR212" i="3"/>
  <c r="AR230" i="3"/>
  <c r="AR232" i="3"/>
  <c r="AR236" i="3"/>
  <c r="AR242" i="3"/>
  <c r="AR251" i="3"/>
  <c r="AR252" i="3"/>
  <c r="AR274" i="3"/>
  <c r="I268" i="3"/>
  <c r="AS268" i="3" s="1"/>
  <c r="AR275" i="3"/>
  <c r="AR278" i="3"/>
  <c r="I22" i="3"/>
  <c r="AS22" i="3" s="1"/>
  <c r="BP186" i="3"/>
  <c r="I186" i="3"/>
  <c r="AS186" i="3" s="1"/>
  <c r="BP41" i="3"/>
  <c r="I41" i="3"/>
  <c r="AS41" i="3" s="1"/>
  <c r="I209" i="3"/>
  <c r="AS209" i="3" s="1"/>
  <c r="BP209" i="3"/>
  <c r="I25" i="3"/>
  <c r="AS25" i="3" s="1"/>
  <c r="BP25" i="3"/>
  <c r="BP13" i="3"/>
  <c r="AR13" i="3"/>
  <c r="I13" i="3"/>
  <c r="AS13" i="3" s="1"/>
  <c r="BP5" i="3"/>
  <c r="I5" i="3"/>
  <c r="AS5" i="3" s="1"/>
  <c r="BP10" i="3"/>
  <c r="I10" i="3"/>
  <c r="AS10" i="3" s="1"/>
  <c r="AR58" i="3"/>
  <c r="BP58" i="3"/>
  <c r="BP64" i="3"/>
  <c r="I64" i="3"/>
  <c r="AS64" i="3" s="1"/>
  <c r="AR178" i="3"/>
  <c r="I178" i="3"/>
  <c r="AS178" i="3" s="1"/>
  <c r="BP178" i="3"/>
  <c r="BP266" i="3"/>
  <c r="I266" i="3"/>
  <c r="AS266" i="3" s="1"/>
  <c r="BP11" i="3"/>
  <c r="I11" i="3"/>
  <c r="AS11" i="3" s="1"/>
  <c r="AR59" i="3"/>
  <c r="BP59" i="3"/>
  <c r="I59" i="3"/>
  <c r="AS59" i="3" s="1"/>
  <c r="I176" i="3"/>
  <c r="AS176" i="3" s="1"/>
  <c r="BP176" i="3"/>
  <c r="I115" i="3"/>
  <c r="AS115" i="3" s="1"/>
  <c r="BP115" i="3"/>
  <c r="I226" i="3"/>
  <c r="AS226" i="3" s="1"/>
  <c r="BP226" i="3"/>
  <c r="BP107" i="3"/>
  <c r="I107" i="3"/>
  <c r="AS107" i="3" s="1"/>
  <c r="BP181" i="3"/>
  <c r="I181" i="3"/>
  <c r="BP167" i="3"/>
  <c r="I167" i="3"/>
  <c r="AR167" i="3"/>
  <c r="AR31" i="3"/>
  <c r="I31" i="3"/>
  <c r="AS31" i="3" s="1"/>
  <c r="I55" i="3"/>
  <c r="AS55" i="3" s="1"/>
  <c r="BP55" i="3"/>
  <c r="BP70" i="3"/>
  <c r="I70" i="3"/>
  <c r="AS70" i="3" s="1"/>
  <c r="I170" i="3"/>
  <c r="AS170" i="3" s="1"/>
  <c r="BP170" i="3"/>
  <c r="BP182" i="3"/>
  <c r="I182" i="3"/>
  <c r="BP175" i="3"/>
  <c r="I175" i="3"/>
  <c r="AS175" i="3" s="1"/>
  <c r="BP110" i="3"/>
  <c r="I110" i="3"/>
  <c r="AS110" i="3" s="1"/>
  <c r="I222" i="3"/>
  <c r="AS222" i="3" s="1"/>
  <c r="BP222" i="3"/>
  <c r="I188" i="3"/>
  <c r="AS188" i="3" s="1"/>
  <c r="BP188" i="3"/>
  <c r="AR190" i="3"/>
  <c r="I190" i="3"/>
  <c r="AS190" i="3" s="1"/>
  <c r="BP190" i="3"/>
  <c r="BP160" i="3"/>
  <c r="AR160" i="3"/>
  <c r="BP103" i="3"/>
  <c r="I103" i="3"/>
  <c r="AS103" i="3" s="1"/>
  <c r="BP184" i="3"/>
  <c r="I184" i="3"/>
  <c r="AS184" i="3" s="1"/>
  <c r="I185" i="3"/>
  <c r="AS185" i="3" s="1"/>
  <c r="BP185" i="3"/>
  <c r="BP121" i="3"/>
  <c r="I121" i="3"/>
  <c r="AS121" i="3" s="1"/>
  <c r="BP183" i="3"/>
  <c r="I183" i="3"/>
  <c r="BP211" i="3"/>
  <c r="I211" i="3"/>
  <c r="AS211" i="3" s="1"/>
  <c r="BP213" i="3"/>
  <c r="I213" i="3"/>
  <c r="AS213" i="3" s="1"/>
  <c r="BP218" i="3"/>
  <c r="I218" i="3"/>
  <c r="AS218" i="3" s="1"/>
  <c r="BP116" i="3"/>
  <c r="I116" i="3"/>
  <c r="I212" i="3"/>
  <c r="AS212" i="3" s="1"/>
  <c r="BP212" i="3"/>
  <c r="I217" i="3"/>
  <c r="BP217" i="3"/>
  <c r="I197" i="3"/>
  <c r="BP197" i="3"/>
  <c r="I198" i="3"/>
  <c r="AS198" i="3" s="1"/>
  <c r="BP198" i="3"/>
  <c r="BP231" i="3"/>
  <c r="AR231" i="3"/>
  <c r="I231" i="3"/>
  <c r="AS231" i="3" s="1"/>
  <c r="BP118" i="3"/>
  <c r="I118" i="3"/>
  <c r="AS118" i="3" s="1"/>
  <c r="BP171" i="3"/>
  <c r="I171" i="3"/>
  <c r="AS171" i="3" s="1"/>
  <c r="BP191" i="3"/>
  <c r="I191" i="3"/>
  <c r="I224" i="3"/>
  <c r="BP224" i="3"/>
  <c r="AR224" i="3"/>
  <c r="I242" i="3"/>
  <c r="AS242" i="3" s="1"/>
  <c r="BP242" i="3"/>
  <c r="BP246" i="3"/>
  <c r="I246" i="3"/>
  <c r="AS246" i="3" s="1"/>
  <c r="I239" i="3"/>
  <c r="BP239" i="3"/>
  <c r="AR239" i="3"/>
  <c r="AR36" i="3"/>
  <c r="AR159" i="3"/>
  <c r="D271" i="3"/>
  <c r="AD271" i="3" s="1" a="1"/>
  <c r="D115" i="3"/>
  <c r="AD115" i="3" s="1" a="1"/>
  <c r="AR27" i="3"/>
  <c r="D256" i="3"/>
  <c r="AD256" i="3" s="1" a="1"/>
  <c r="D100" i="3"/>
  <c r="AD100" i="3" s="1" a="1"/>
  <c r="BP200" i="3"/>
  <c r="AR100" i="3"/>
  <c r="D251" i="3"/>
  <c r="Q251" i="3" s="1" a="1"/>
  <c r="D95" i="3"/>
  <c r="AD95" i="3" s="1" a="1"/>
  <c r="I200" i="3"/>
  <c r="AS200" i="3" s="1"/>
  <c r="AR62" i="3"/>
  <c r="I58" i="3"/>
  <c r="AS58" i="3" s="1"/>
  <c r="AR118" i="3"/>
  <c r="AR8" i="3"/>
  <c r="D90" i="3"/>
  <c r="AD90" i="3" s="1" a="1"/>
  <c r="D246" i="3"/>
  <c r="AD246" i="3" s="1" a="1"/>
  <c r="D110" i="3"/>
  <c r="AD110" i="3" s="1" a="1"/>
  <c r="D266" i="3"/>
  <c r="AD266" i="3" s="1" a="1"/>
  <c r="D85" i="3"/>
  <c r="AD85" i="3" s="1" a="1"/>
  <c r="D241" i="3"/>
  <c r="AD241" i="3" s="1" a="1"/>
  <c r="F273" i="3"/>
  <c r="F117" i="3"/>
  <c r="AR5" i="3"/>
  <c r="D61" i="3"/>
  <c r="AD61" i="3" s="1" a="1"/>
  <c r="D217" i="3"/>
  <c r="AD217" i="3" s="1" a="1"/>
  <c r="D222" i="3"/>
  <c r="AD222" i="3" s="1" a="1"/>
  <c r="D66" i="3"/>
  <c r="AD66" i="3" s="1" a="1"/>
  <c r="D103" i="3"/>
  <c r="AD103" i="3" s="1" a="1"/>
  <c r="D259" i="3"/>
  <c r="AD259" i="3" s="1" a="1"/>
  <c r="AR79" i="3"/>
  <c r="D88" i="3"/>
  <c r="AD88" i="3" s="1" a="1"/>
  <c r="D244" i="3"/>
  <c r="AC244" i="3" s="1" a="1"/>
  <c r="D207" i="3"/>
  <c r="AD207" i="3" s="1" a="1"/>
  <c r="D51" i="3"/>
  <c r="AD51" i="3" s="1" a="1"/>
  <c r="F224" i="3"/>
  <c r="F68" i="3"/>
  <c r="AR183" i="3"/>
  <c r="AR117" i="3"/>
  <c r="AR39" i="3"/>
  <c r="BP31" i="3"/>
  <c r="AR266" i="3"/>
  <c r="D195" i="3"/>
  <c r="AD195" i="3" s="1" a="1"/>
  <c r="D39" i="3"/>
  <c r="AD39" i="3" s="1" a="1"/>
  <c r="D258" i="3"/>
  <c r="AD258" i="3" s="1" a="1"/>
  <c r="D102" i="3"/>
  <c r="P102" i="3" s="1" a="1"/>
  <c r="D202" i="3"/>
  <c r="AD202" i="3" s="1" a="1"/>
  <c r="D46" i="3"/>
  <c r="AD46" i="3" s="1" a="1"/>
  <c r="F245" i="3"/>
  <c r="F89" i="3"/>
  <c r="D210" i="3"/>
  <c r="AE210" i="3" s="1" a="1"/>
  <c r="D54" i="3"/>
  <c r="AD54" i="3" s="1" a="1"/>
  <c r="AR215" i="3"/>
  <c r="AR197" i="3"/>
  <c r="AR203" i="3"/>
  <c r="AR121" i="3"/>
  <c r="AR194" i="3"/>
  <c r="D53" i="3"/>
  <c r="AD53" i="3" s="1" a="1"/>
  <c r="D209" i="3"/>
  <c r="AD209" i="3" s="1" a="1"/>
  <c r="D192" i="3"/>
  <c r="AD192" i="3" s="1" a="1"/>
  <c r="D36" i="3"/>
  <c r="AD36" i="3" s="1" a="1"/>
  <c r="F196" i="3"/>
  <c r="F40" i="3"/>
  <c r="F175" i="3"/>
  <c r="F19" i="3"/>
  <c r="I62" i="3"/>
  <c r="D160" i="3"/>
  <c r="AD160" i="3" s="1" a="1"/>
  <c r="D4" i="3"/>
  <c r="AD4" i="3" s="1" a="1"/>
  <c r="D173" i="3"/>
  <c r="D17" i="3"/>
  <c r="D5" i="3"/>
  <c r="V5" i="3" s="1" a="1"/>
  <c r="D161" i="3"/>
  <c r="AD161" i="3" s="1" a="1"/>
  <c r="AR162" i="3"/>
  <c r="BP159" i="3"/>
  <c r="I39" i="3"/>
  <c r="AS39" i="3" s="1"/>
  <c r="D158" i="3"/>
  <c r="AD158" i="3" s="1" a="1"/>
  <c r="D2" i="3"/>
  <c r="AD2" i="3" s="1" a="1"/>
  <c r="AR237" i="3"/>
  <c r="AR18" i="3"/>
  <c r="D245" i="3"/>
  <c r="V245" i="3" s="1" a="1"/>
  <c r="D89" i="3"/>
  <c r="U89" i="3" s="1" a="1"/>
  <c r="AR271" i="3"/>
  <c r="AR220" i="3"/>
  <c r="AR189" i="3"/>
  <c r="AR71" i="3"/>
  <c r="BP20" i="3"/>
  <c r="D196" i="3"/>
  <c r="D40" i="3"/>
  <c r="AR205" i="3"/>
  <c r="AR269" i="3"/>
  <c r="AR250" i="3"/>
  <c r="AR229" i="3"/>
  <c r="AR201" i="3"/>
  <c r="AR98" i="3"/>
  <c r="AR87" i="3"/>
  <c r="AR32" i="3"/>
  <c r="I258" i="3"/>
  <c r="AS258" i="3" s="1"/>
  <c r="D220" i="3"/>
  <c r="AD220" i="3" s="1" a="1"/>
  <c r="D64" i="3"/>
  <c r="AD64" i="3" s="1" a="1"/>
  <c r="D159" i="3"/>
  <c r="AD159" i="3" s="1" a="1"/>
  <c r="D3" i="3"/>
  <c r="AD3" i="3" s="1" a="1"/>
  <c r="F226" i="3"/>
  <c r="F70" i="3"/>
  <c r="F218" i="3"/>
  <c r="F62" i="3"/>
  <c r="AR11" i="3"/>
  <c r="AR55" i="3"/>
  <c r="AR83" i="3"/>
  <c r="D277" i="3"/>
  <c r="AD277" i="3" s="1" a="1"/>
  <c r="D121" i="3"/>
  <c r="U121" i="3" s="1" a="1"/>
  <c r="I194" i="3"/>
  <c r="AS194" i="3" s="1"/>
  <c r="BP194" i="3"/>
  <c r="F212" i="3"/>
  <c r="F56" i="3"/>
  <c r="D215" i="3"/>
  <c r="AD215" i="3" s="1" a="1"/>
  <c r="D59" i="3"/>
  <c r="AD59" i="3" s="1" a="1"/>
  <c r="F203" i="3"/>
  <c r="F47" i="3"/>
  <c r="BP27" i="3"/>
  <c r="I27" i="3"/>
  <c r="AS27" i="3" s="1"/>
  <c r="AR17" i="3"/>
  <c r="BP113" i="3"/>
  <c r="I113" i="3"/>
  <c r="AS113" i="3" s="1"/>
  <c r="F240" i="3"/>
  <c r="F84" i="3"/>
  <c r="D262" i="3"/>
  <c r="R262" i="3" s="1" a="1"/>
  <c r="D106" i="3"/>
  <c r="AD106" i="3" s="1" a="1"/>
  <c r="D201" i="3"/>
  <c r="S201" i="3" s="1" a="1"/>
  <c r="D45" i="3"/>
  <c r="AD45" i="3" s="1" a="1"/>
  <c r="D200" i="3"/>
  <c r="W200" i="3" s="1" a="1"/>
  <c r="D44" i="3"/>
  <c r="AD44" i="3" s="1" a="1"/>
  <c r="F188" i="3"/>
  <c r="F32" i="3"/>
  <c r="AR16" i="3"/>
  <c r="F191" i="3"/>
  <c r="F35" i="3"/>
  <c r="F254" i="3"/>
  <c r="F98" i="3"/>
  <c r="D30" i="3"/>
  <c r="AD30" i="3" s="1" a="1"/>
  <c r="D186" i="3"/>
  <c r="AD186" i="3" s="1" a="1"/>
  <c r="D185" i="3"/>
  <c r="AD185" i="3" s="1" a="1"/>
  <c r="D29" i="3"/>
  <c r="Z29" i="3" s="1" a="1"/>
  <c r="F169" i="3"/>
  <c r="F13" i="3"/>
  <c r="D270" i="3"/>
  <c r="AD270" i="3" s="1" a="1"/>
  <c r="D114" i="3"/>
  <c r="AD114" i="3" s="1" a="1"/>
  <c r="I163" i="3"/>
  <c r="AS163" i="3" s="1"/>
  <c r="BP163" i="3"/>
  <c r="D243" i="3"/>
  <c r="AD243" i="3" s="1" a="1"/>
  <c r="D87" i="3"/>
  <c r="AD87" i="3" s="1" a="1"/>
  <c r="D171" i="3"/>
  <c r="AD171" i="3" s="1" a="1"/>
  <c r="D15" i="3"/>
  <c r="AD15" i="3" s="1" a="1"/>
  <c r="D276" i="3"/>
  <c r="AD276" i="3" s="1" a="1"/>
  <c r="D120" i="3"/>
  <c r="AA120" i="3" s="1" a="1"/>
  <c r="F177" i="3"/>
  <c r="F21" i="3"/>
  <c r="D255" i="3"/>
  <c r="X255" i="3" s="1" a="1"/>
  <c r="D99" i="3"/>
  <c r="AD99" i="3" s="1" a="1"/>
  <c r="D228" i="3"/>
  <c r="AD228" i="3" s="1" a="1"/>
  <c r="D72" i="3"/>
  <c r="AD72" i="3" s="1" a="1"/>
  <c r="F163" i="3"/>
  <c r="F7" i="3"/>
  <c r="F268" i="3"/>
  <c r="F112" i="3"/>
  <c r="D166" i="3"/>
  <c r="AD166" i="3" s="1" a="1"/>
  <c r="D10" i="3"/>
  <c r="AD10" i="3" s="1" a="1"/>
  <c r="BP75" i="3"/>
  <c r="I75" i="3"/>
  <c r="AR206" i="3"/>
  <c r="AR94" i="3"/>
  <c r="AR67" i="3"/>
  <c r="AR2" i="3"/>
  <c r="F91" i="3"/>
  <c r="F247" i="3"/>
  <c r="D213" i="3"/>
  <c r="AD213" i="3" s="1" a="1"/>
  <c r="D57" i="3"/>
  <c r="AD57" i="3" s="1" a="1"/>
  <c r="D257" i="3"/>
  <c r="AD257" i="3" s="1" a="1"/>
  <c r="D101" i="3"/>
  <c r="AD101" i="3" s="1" a="1"/>
  <c r="AR210" i="3"/>
  <c r="AR193" i="3"/>
  <c r="AR120" i="3"/>
  <c r="AR52" i="3"/>
  <c r="D80" i="3"/>
  <c r="AD80" i="3" s="1" a="1"/>
  <c r="D236" i="3"/>
  <c r="Z236" i="3" s="1" a="1"/>
  <c r="F205" i="3"/>
  <c r="F49" i="3"/>
  <c r="D242" i="3"/>
  <c r="AD242" i="3" s="1" a="1"/>
  <c r="D86" i="3"/>
  <c r="AD86" i="3" s="1" a="1"/>
  <c r="AR84" i="3"/>
  <c r="D221" i="3"/>
  <c r="AD221" i="3" s="1" a="1"/>
  <c r="D65" i="3"/>
  <c r="AD65" i="3" s="1" a="1"/>
  <c r="D194" i="3"/>
  <c r="AD194" i="3" s="1" a="1"/>
  <c r="D38" i="3"/>
  <c r="AD38" i="3" s="1" a="1"/>
  <c r="D227" i="3"/>
  <c r="W227" i="3" s="1" a="1"/>
  <c r="D71" i="3"/>
  <c r="AD71" i="3" s="1" a="1"/>
  <c r="AR173" i="3"/>
  <c r="D206" i="3"/>
  <c r="AD206" i="3" s="1" a="1"/>
  <c r="D50" i="3"/>
  <c r="AD50" i="3" s="1" a="1"/>
  <c r="D179" i="3"/>
  <c r="D23" i="3"/>
  <c r="F219" i="3"/>
  <c r="F63" i="3"/>
  <c r="F198" i="3"/>
  <c r="F42" i="3"/>
  <c r="D164" i="3"/>
  <c r="AD164" i="3" s="1" a="1"/>
  <c r="D8" i="3"/>
  <c r="AD8" i="3" s="1" a="1"/>
  <c r="D269" i="3"/>
  <c r="T269" i="3" s="1" a="1"/>
  <c r="D113" i="3"/>
  <c r="AD113" i="3" s="1" a="1"/>
  <c r="AR247" i="3"/>
  <c r="D208" i="3"/>
  <c r="AD208" i="3" s="1" a="1"/>
  <c r="D52" i="3"/>
  <c r="AD52" i="3" s="1" a="1"/>
  <c r="F275" i="3"/>
  <c r="F119" i="3"/>
  <c r="AR264" i="3"/>
  <c r="AR180" i="3"/>
  <c r="AR6" i="3"/>
  <c r="D187" i="3"/>
  <c r="AD187" i="3" s="1" a="1"/>
  <c r="D31" i="3"/>
  <c r="AD31" i="3" s="1" a="1"/>
  <c r="F261" i="3"/>
  <c r="F105" i="3"/>
  <c r="D37" i="3"/>
  <c r="AD37" i="3" s="1" a="1"/>
  <c r="D193" i="3"/>
  <c r="AD193" i="3" s="1" a="1"/>
  <c r="D264" i="3"/>
  <c r="R264" i="3" s="1" a="1"/>
  <c r="D108" i="3"/>
  <c r="AD108" i="3" s="1" a="1"/>
  <c r="F267" i="3"/>
  <c r="F111" i="3"/>
  <c r="D172" i="3"/>
  <c r="AD172" i="3" s="1" a="1"/>
  <c r="D16" i="3"/>
  <c r="AD16" i="3" s="1" a="1"/>
  <c r="D250" i="3"/>
  <c r="AD250" i="3" s="1" a="1"/>
  <c r="D94" i="3"/>
  <c r="AD94" i="3" s="1" a="1"/>
  <c r="D178" i="3"/>
  <c r="D22" i="3"/>
  <c r="D249" i="3"/>
  <c r="S249" i="3" s="1" a="1"/>
  <c r="D93" i="3"/>
  <c r="AD93" i="3" s="1" a="1"/>
  <c r="F96" i="3"/>
  <c r="F252" i="3"/>
  <c r="AR169" i="3"/>
  <c r="AR43" i="3"/>
  <c r="D235" i="3"/>
  <c r="V235" i="3" s="1" a="1"/>
  <c r="D79" i="3"/>
  <c r="AD79" i="3" s="1" a="1"/>
  <c r="F170" i="3"/>
  <c r="F14" i="3"/>
  <c r="D234" i="3"/>
  <c r="W234" i="3" s="1" a="1"/>
  <c r="D78" i="3"/>
  <c r="AD78" i="3" s="1" a="1"/>
  <c r="F237" i="3"/>
  <c r="F81" i="3"/>
  <c r="I275" i="3"/>
  <c r="AS275" i="3" s="1"/>
  <c r="I230" i="3"/>
  <c r="BP230" i="3"/>
  <c r="BP277" i="3"/>
  <c r="I277" i="3"/>
  <c r="AR277" i="3"/>
  <c r="I267" i="3"/>
  <c r="BP267" i="3"/>
  <c r="I233" i="3"/>
  <c r="BP233" i="3"/>
  <c r="I240" i="3"/>
  <c r="BP240" i="3"/>
  <c r="I206" i="3"/>
  <c r="BP206" i="3"/>
  <c r="I203" i="3"/>
  <c r="BP203" i="3"/>
  <c r="I219" i="3"/>
  <c r="BP219" i="3"/>
  <c r="AR233" i="3"/>
  <c r="BP93" i="3"/>
  <c r="I93" i="3"/>
  <c r="BP51" i="3"/>
  <c r="I51" i="3"/>
  <c r="I45" i="3"/>
  <c r="BP45" i="3"/>
  <c r="A7" i="3"/>
  <c r="BP114" i="3"/>
  <c r="I114" i="3"/>
  <c r="BP112" i="3"/>
  <c r="I112" i="3"/>
  <c r="BP12" i="3"/>
  <c r="I12" i="3"/>
  <c r="Z118" i="3" a="1"/>
  <c r="S118" i="3" a="1"/>
  <c r="Y116" i="3" a="1"/>
  <c r="R116" i="3" a="1"/>
  <c r="U118" i="3" a="1"/>
  <c r="U116" i="3" a="1"/>
  <c r="AC118" i="3" a="1"/>
  <c r="T118" i="3" a="1"/>
  <c r="T116" i="3" a="1"/>
  <c r="R118" i="3" a="1"/>
  <c r="S116" i="3" a="1"/>
  <c r="AA118" i="3" a="1"/>
  <c r="Q118" i="3" a="1"/>
  <c r="AA116" i="3" a="1"/>
  <c r="Q116" i="3" a="1"/>
  <c r="Y118" i="3" a="1"/>
  <c r="P118" i="3" a="1"/>
  <c r="X116" i="3" a="1"/>
  <c r="W116" i="3" a="1"/>
  <c r="V116" i="3" a="1"/>
  <c r="P116" i="3" a="1"/>
  <c r="AB118" i="3" a="1"/>
  <c r="X118" i="3" a="1"/>
  <c r="W118" i="3" a="1"/>
  <c r="AB116" i="3" a="1"/>
  <c r="V118" i="3" a="1"/>
  <c r="Z116" i="3" a="1"/>
  <c r="X76" i="3" a="1"/>
  <c r="W76" i="3" a="1"/>
  <c r="AC116" i="3" a="1"/>
  <c r="U76" i="3" a="1"/>
  <c r="R76" i="3" a="1"/>
  <c r="Y76" i="3" a="1"/>
  <c r="Q76" i="3" a="1"/>
  <c r="X55" i="3" a="1"/>
  <c r="Q55" i="3" a="1"/>
  <c r="X41" i="3" a="1"/>
  <c r="Q41" i="3" a="1"/>
  <c r="P76" i="3" a="1"/>
  <c r="AC76" i="3" a="1"/>
  <c r="W55" i="3" a="1"/>
  <c r="P55" i="3" a="1"/>
  <c r="W41" i="3" a="1"/>
  <c r="P41" i="3" a="1"/>
  <c r="AB76" i="3" a="1"/>
  <c r="AA76" i="3" a="1"/>
  <c r="Z76" i="3" a="1"/>
  <c r="AB55" i="3" a="1"/>
  <c r="U55" i="3" a="1"/>
  <c r="AB41" i="3" a="1"/>
  <c r="U41" i="3" a="1"/>
  <c r="V76" i="3" a="1"/>
  <c r="T76" i="3" a="1"/>
  <c r="AC41" i="3" a="1"/>
  <c r="R41" i="3" a="1"/>
  <c r="AB25" i="3" a="1"/>
  <c r="AB7" i="3" a="1"/>
  <c r="U7" i="3" a="1"/>
  <c r="S55" i="3" a="1"/>
  <c r="AA25" i="3" a="1"/>
  <c r="S25" i="3" a="1"/>
  <c r="S76" i="3" a="1"/>
  <c r="AA41" i="3" a="1"/>
  <c r="R55" i="3" a="1"/>
  <c r="Z25" i="3" a="1"/>
  <c r="R25" i="3" a="1"/>
  <c r="Z20" i="3" a="1"/>
  <c r="S20" i="3" a="1"/>
  <c r="AC55" i="3" a="1"/>
  <c r="AA55" i="3" a="1"/>
  <c r="Y41" i="3" a="1"/>
  <c r="V55" i="3" a="1"/>
  <c r="S41" i="3" a="1"/>
  <c r="AC25" i="3" a="1"/>
  <c r="U25" i="3" a="1"/>
  <c r="T55" i="3" a="1"/>
  <c r="Z55" i="3" a="1"/>
  <c r="V25" i="3" a="1"/>
  <c r="Q20" i="3" a="1"/>
  <c r="Y55" i="3" a="1"/>
  <c r="T25" i="3" a="1"/>
  <c r="P20" i="3" a="1"/>
  <c r="P7" i="3" a="1"/>
  <c r="Z41" i="3" a="1"/>
  <c r="V41" i="3" a="1"/>
  <c r="Q25" i="3" a="1"/>
  <c r="W20" i="3" a="1"/>
  <c r="V7" i="3" a="1"/>
  <c r="AC7" i="3" a="1"/>
  <c r="T41" i="3" a="1"/>
  <c r="P25" i="3" a="1"/>
  <c r="V20" i="3" a="1"/>
  <c r="U20" i="3" a="1"/>
  <c r="T7" i="3" a="1"/>
  <c r="Y25" i="3" a="1"/>
  <c r="T20" i="3" a="1"/>
  <c r="X17" i="3" a="1"/>
  <c r="P17" i="3" a="1"/>
  <c r="X25" i="3" a="1"/>
  <c r="AB20" i="3" a="1"/>
  <c r="AA20" i="3" a="1"/>
  <c r="R20" i="3" a="1"/>
  <c r="R7" i="3" a="1"/>
  <c r="W25" i="3" a="1"/>
  <c r="Y7" i="3" a="1"/>
  <c r="AA7" i="3" a="1"/>
  <c r="Z7" i="3" a="1"/>
  <c r="X7" i="3" a="1"/>
  <c r="AC20" i="3" a="1"/>
  <c r="W7" i="3" a="1"/>
  <c r="Y20" i="3" a="1"/>
  <c r="X20" i="3" a="1"/>
  <c r="Q7" i="3" a="1"/>
  <c r="S7" i="3" a="1"/>
  <c r="I235" i="3"/>
  <c r="BP235" i="3"/>
  <c r="BP102" i="3"/>
  <c r="I102" i="3"/>
  <c r="I96" i="3"/>
  <c r="AR96" i="3"/>
  <c r="BP96" i="3"/>
  <c r="BP105" i="3"/>
  <c r="I105" i="3"/>
  <c r="AR105" i="3"/>
  <c r="I97" i="3"/>
  <c r="BP63" i="3"/>
  <c r="I63" i="3"/>
  <c r="I35" i="3"/>
  <c r="BP35" i="3"/>
  <c r="I16" i="3"/>
  <c r="BP16" i="3"/>
  <c r="I270" i="3"/>
  <c r="BP270" i="3"/>
  <c r="BP264" i="3"/>
  <c r="I264" i="3"/>
  <c r="BP262" i="3"/>
  <c r="I262" i="3"/>
  <c r="BP261" i="3"/>
  <c r="I261" i="3"/>
  <c r="BP238" i="3"/>
  <c r="I238" i="3"/>
  <c r="AR238" i="3"/>
  <c r="BP221" i="3"/>
  <c r="AR221" i="3"/>
  <c r="I221" i="3"/>
  <c r="BP201" i="3"/>
  <c r="I201" i="3"/>
  <c r="I164" i="3"/>
  <c r="BP164" i="3"/>
  <c r="I90" i="3"/>
  <c r="BP90" i="3"/>
  <c r="BP53" i="3"/>
  <c r="I53" i="3"/>
  <c r="I37" i="3"/>
  <c r="BP37" i="3"/>
  <c r="AR37" i="3"/>
  <c r="BP72" i="3"/>
  <c r="AR72" i="3"/>
  <c r="I72" i="3"/>
  <c r="I34" i="3"/>
  <c r="BP34" i="3"/>
  <c r="I19" i="3"/>
  <c r="BP19" i="3"/>
  <c r="I6" i="3"/>
  <c r="BP6" i="3"/>
  <c r="AR12" i="3"/>
  <c r="BP204" i="3"/>
  <c r="I204" i="3"/>
  <c r="AR259" i="3"/>
  <c r="BP225" i="3"/>
  <c r="I225" i="3"/>
  <c r="I158" i="3"/>
  <c r="BP158" i="3"/>
  <c r="BP104" i="3"/>
  <c r="I104" i="3"/>
  <c r="I122" i="3"/>
  <c r="BP122" i="3"/>
  <c r="BP106" i="3"/>
  <c r="I106" i="3"/>
  <c r="BP88" i="3"/>
  <c r="I88" i="3"/>
  <c r="AR35" i="3"/>
  <c r="AR53" i="3"/>
  <c r="I28" i="3"/>
  <c r="BP28" i="3"/>
  <c r="BP56" i="3"/>
  <c r="I56" i="3"/>
  <c r="BP29" i="3"/>
  <c r="I29" i="3"/>
  <c r="I18" i="3"/>
  <c r="BP18" i="3"/>
  <c r="AR29" i="3"/>
  <c r="I4" i="3"/>
  <c r="BP4" i="3"/>
  <c r="I48" i="3"/>
  <c r="BP236" i="3"/>
  <c r="I236" i="3"/>
  <c r="I220" i="3"/>
  <c r="BP220" i="3"/>
  <c r="I205" i="3"/>
  <c r="BP205" i="3"/>
  <c r="I192" i="3"/>
  <c r="I169" i="3"/>
  <c r="BP169" i="3"/>
  <c r="AR119" i="3"/>
  <c r="BP108" i="3"/>
  <c r="I108" i="3"/>
  <c r="BP99" i="3"/>
  <c r="I99" i="3"/>
  <c r="BP85" i="3"/>
  <c r="AR85" i="3"/>
  <c r="I85" i="3"/>
  <c r="I95" i="3"/>
  <c r="BP95" i="3"/>
  <c r="AR95" i="3"/>
  <c r="BP86" i="3"/>
  <c r="I86" i="3"/>
  <c r="I65" i="3"/>
  <c r="BP65" i="3"/>
  <c r="AR65" i="3"/>
  <c r="BP43" i="3"/>
  <c r="I43" i="3"/>
  <c r="I24" i="3"/>
  <c r="BP24" i="3"/>
  <c r="AR24" i="3"/>
  <c r="AR34" i="3"/>
  <c r="BP195" i="3"/>
  <c r="I195" i="3"/>
  <c r="I271" i="3"/>
  <c r="BP271" i="3"/>
  <c r="BP250" i="3"/>
  <c r="I250" i="3"/>
  <c r="I166" i="3"/>
  <c r="BP166" i="3"/>
  <c r="AR166" i="3"/>
  <c r="I248" i="3"/>
  <c r="BP248" i="3"/>
  <c r="AR273" i="3"/>
  <c r="BP241" i="3"/>
  <c r="I241" i="3"/>
  <c r="I232" i="3"/>
  <c r="BP232" i="3"/>
  <c r="BP215" i="3"/>
  <c r="I215" i="3"/>
  <c r="BP216" i="3"/>
  <c r="I216" i="3"/>
  <c r="AR225" i="3"/>
  <c r="I210" i="3"/>
  <c r="BP210" i="3"/>
  <c r="BP202" i="3"/>
  <c r="I202" i="3"/>
  <c r="I193" i="3"/>
  <c r="BP193" i="3"/>
  <c r="AR112" i="3"/>
  <c r="BP100" i="3"/>
  <c r="I100" i="3"/>
  <c r="AR104" i="3"/>
  <c r="I83" i="3"/>
  <c r="BP83" i="3"/>
  <c r="BP60" i="3"/>
  <c r="I60" i="3"/>
  <c r="AR69" i="3"/>
  <c r="BP71" i="3"/>
  <c r="I71" i="3"/>
  <c r="BP42" i="3"/>
  <c r="I42" i="3"/>
  <c r="I21" i="3"/>
  <c r="BP21" i="3"/>
  <c r="I7" i="3"/>
  <c r="I259" i="3"/>
  <c r="BP259" i="3"/>
  <c r="AR249" i="3"/>
  <c r="I245" i="3"/>
  <c r="BP245" i="3"/>
  <c r="BP229" i="3"/>
  <c r="I229" i="3"/>
  <c r="BP207" i="3"/>
  <c r="I207" i="3"/>
  <c r="AR216" i="3"/>
  <c r="BP180" i="3"/>
  <c r="I180" i="3"/>
  <c r="AR195" i="3"/>
  <c r="BP165" i="3"/>
  <c r="I165" i="3"/>
  <c r="BP111" i="3"/>
  <c r="I111" i="3"/>
  <c r="I120" i="3"/>
  <c r="BP120" i="3"/>
  <c r="I109" i="3"/>
  <c r="BP109" i="3"/>
  <c r="AR93" i="3"/>
  <c r="BP78" i="3"/>
  <c r="I78" i="3"/>
  <c r="AR88" i="3"/>
  <c r="BP84" i="3"/>
  <c r="I84" i="3"/>
  <c r="I69" i="3"/>
  <c r="BP69" i="3"/>
  <c r="AR78" i="3"/>
  <c r="BP26" i="3"/>
  <c r="I26" i="3"/>
  <c r="I44" i="3"/>
  <c r="AR42" i="3"/>
  <c r="AR21" i="3"/>
  <c r="BP228" i="3"/>
  <c r="I228" i="3"/>
  <c r="BP249" i="3"/>
  <c r="I249" i="3"/>
  <c r="AR262" i="3"/>
  <c r="I227" i="3"/>
  <c r="BP227" i="3"/>
  <c r="AA267" i="3" a="1"/>
  <c r="T267" i="3" a="1"/>
  <c r="W274" i="3" a="1"/>
  <c r="P274" i="3" a="1"/>
  <c r="AC272" i="3" a="1"/>
  <c r="V272" i="3" a="1"/>
  <c r="AC274" i="3" a="1"/>
  <c r="Y267" i="3" a="1"/>
  <c r="R267" i="3" a="1"/>
  <c r="U274" i="3" a="1"/>
  <c r="AA272" i="3" a="1"/>
  <c r="T272" i="3" a="1"/>
  <c r="AB274" i="3" a="1"/>
  <c r="X267" i="3" a="1"/>
  <c r="Q267" i="3" a="1"/>
  <c r="AB272" i="3" a="1"/>
  <c r="Y272" i="3" a="1"/>
  <c r="AC267" i="3" a="1"/>
  <c r="S267" i="3" a="1"/>
  <c r="Z274" i="3" a="1"/>
  <c r="Y274" i="3" a="1"/>
  <c r="X274" i="3" a="1"/>
  <c r="W272" i="3" a="1"/>
  <c r="Z267" i="3" a="1"/>
  <c r="P267" i="3" a="1"/>
  <c r="V274" i="3" a="1"/>
  <c r="U272" i="3" a="1"/>
  <c r="T274" i="3" a="1"/>
  <c r="S272" i="3" a="1"/>
  <c r="S274" i="3" a="1"/>
  <c r="R272" i="3" a="1"/>
  <c r="W267" i="3" a="1"/>
  <c r="R274" i="3" a="1"/>
  <c r="Q272" i="3" a="1"/>
  <c r="V267" i="3" a="1"/>
  <c r="AA274" i="3" a="1"/>
  <c r="Z272" i="3" a="1"/>
  <c r="Q274" i="3" a="1"/>
  <c r="P272" i="3" a="1"/>
  <c r="X272" i="3" a="1"/>
  <c r="AC238" i="3" a="1"/>
  <c r="V238" i="3" a="1"/>
  <c r="Y238" i="3" a="1"/>
  <c r="P238" i="3" a="1"/>
  <c r="Y229" i="3" a="1"/>
  <c r="R229" i="3" a="1"/>
  <c r="W225" i="3" a="1"/>
  <c r="P225" i="3" a="1"/>
  <c r="X238" i="3" a="1"/>
  <c r="Z232" i="3" a="1"/>
  <c r="S232" i="3" a="1"/>
  <c r="X229" i="3" a="1"/>
  <c r="Q229" i="3" a="1"/>
  <c r="W238" i="3" a="1"/>
  <c r="AB267" i="3" a="1"/>
  <c r="U267" i="3" a="1"/>
  <c r="T238" i="3" a="1"/>
  <c r="S238" i="3" a="1"/>
  <c r="AC232" i="3" a="1"/>
  <c r="V232" i="3" a="1"/>
  <c r="R238" i="3" a="1"/>
  <c r="AA232" i="3" a="1"/>
  <c r="P229" i="3" a="1"/>
  <c r="Y232" i="3" a="1"/>
  <c r="P232" i="3" a="1"/>
  <c r="Z229" i="3" a="1"/>
  <c r="AA225" i="3" a="1"/>
  <c r="S225" i="3" a="1"/>
  <c r="AA211" i="3" a="1"/>
  <c r="T211" i="3" a="1"/>
  <c r="X232" i="3" a="1"/>
  <c r="AB238" i="3" a="1"/>
  <c r="W229" i="3" a="1"/>
  <c r="Z225" i="3" a="1"/>
  <c r="R225" i="3" a="1"/>
  <c r="AA238" i="3" a="1"/>
  <c r="W232" i="3" a="1"/>
  <c r="Z238" i="3" a="1"/>
  <c r="V229" i="3" a="1"/>
  <c r="U232" i="3" a="1"/>
  <c r="U229" i="3" a="1"/>
  <c r="X225" i="3" a="1"/>
  <c r="X211" i="3" a="1"/>
  <c r="Q211" i="3" a="1"/>
  <c r="U238" i="3" a="1"/>
  <c r="T232" i="3" a="1"/>
  <c r="AC229" i="3" a="1"/>
  <c r="V225" i="3" a="1"/>
  <c r="Q232" i="3" a="1"/>
  <c r="Q225" i="3" a="1"/>
  <c r="S211" i="3" a="1"/>
  <c r="X198" i="3" a="1"/>
  <c r="Q198" i="3" a="1"/>
  <c r="W196" i="3" a="1"/>
  <c r="P196" i="3" a="1"/>
  <c r="T229" i="3" a="1"/>
  <c r="AB211" i="3" a="1"/>
  <c r="X199" i="3" a="1"/>
  <c r="Q199" i="3" a="1"/>
  <c r="S229" i="3" a="1"/>
  <c r="AC225" i="3" a="1"/>
  <c r="R211" i="3" a="1"/>
  <c r="W198" i="3" a="1"/>
  <c r="P198" i="3" a="1"/>
  <c r="AC196" i="3" a="1"/>
  <c r="V196" i="3" a="1"/>
  <c r="Z211" i="3" a="1"/>
  <c r="AB225" i="3" a="1"/>
  <c r="Y225" i="3" a="1"/>
  <c r="AB198" i="3" a="1"/>
  <c r="U198" i="3" a="1"/>
  <c r="AB199" i="3" a="1"/>
  <c r="U199" i="3" a="1"/>
  <c r="U225" i="3" a="1"/>
  <c r="AB229" i="3" a="1"/>
  <c r="Q238" i="3" a="1"/>
  <c r="R232" i="3" a="1"/>
  <c r="AA229" i="3" a="1"/>
  <c r="T225" i="3" a="1"/>
  <c r="V199" i="3" a="1"/>
  <c r="Y198" i="3" a="1"/>
  <c r="Z181" i="3" a="1"/>
  <c r="S181" i="3" a="1"/>
  <c r="W175" i="3" a="1"/>
  <c r="P175" i="3" a="1"/>
  <c r="AC211" i="3" a="1"/>
  <c r="T199" i="3" a="1"/>
  <c r="W176" i="3" a="1"/>
  <c r="P176" i="3" a="1"/>
  <c r="Z197" i="3" a="1"/>
  <c r="Y181" i="3" a="1"/>
  <c r="R181" i="3" a="1"/>
  <c r="Y211" i="3" a="1"/>
  <c r="S199" i="3" a="1"/>
  <c r="V198" i="3" a="1"/>
  <c r="W211" i="3" a="1"/>
  <c r="V211" i="3" a="1"/>
  <c r="U211" i="3" a="1"/>
  <c r="AA199" i="3" a="1"/>
  <c r="P199" i="3" a="1"/>
  <c r="W181" i="3" a="1"/>
  <c r="P181" i="3" a="1"/>
  <c r="AA175" i="3" a="1"/>
  <c r="T175" i="3" a="1"/>
  <c r="S198" i="3" a="1"/>
  <c r="Z199" i="3" a="1"/>
  <c r="AC198" i="3" a="1"/>
  <c r="P211" i="3" a="1"/>
  <c r="R198" i="3" a="1"/>
  <c r="AB232" i="3" a="1"/>
  <c r="U175" i="3" a="1"/>
  <c r="AC181" i="3" a="1"/>
  <c r="Q181" i="3" a="1"/>
  <c r="AA198" i="3" a="1"/>
  <c r="AB196" i="3" a="1"/>
  <c r="S179" i="3" a="1"/>
  <c r="AC175" i="3" a="1"/>
  <c r="AB181" i="3" a="1"/>
  <c r="AB179" i="3" a="1"/>
  <c r="Q179" i="3" a="1"/>
  <c r="Z198" i="3" a="1"/>
  <c r="X196" i="3" a="1"/>
  <c r="T198" i="3" a="1"/>
  <c r="Z175" i="3" a="1"/>
  <c r="Q175" i="3" a="1"/>
  <c r="AC199" i="3" a="1"/>
  <c r="R196" i="3" a="1"/>
  <c r="X179" i="3" a="1"/>
  <c r="AC178" i="3" a="1"/>
  <c r="Y199" i="3" a="1"/>
  <c r="V181" i="3" a="1"/>
  <c r="W199" i="3" a="1"/>
  <c r="W179" i="3" a="1"/>
  <c r="AA178" i="3" a="1"/>
  <c r="P178" i="3" a="1"/>
  <c r="X175" i="3" a="1"/>
  <c r="U179" i="3" a="1"/>
  <c r="S178" i="3" a="1"/>
  <c r="Y175" i="3" a="1"/>
  <c r="S173" i="3" a="1"/>
  <c r="Z163" i="3" a="1"/>
  <c r="R163" i="3" a="1"/>
  <c r="R173" i="3" a="1"/>
  <c r="R199" i="3" a="1"/>
  <c r="AB173" i="3" a="1"/>
  <c r="Q173" i="3" a="1"/>
  <c r="Y163" i="3" a="1"/>
  <c r="Q163" i="3" a="1"/>
  <c r="P179" i="3" a="1"/>
  <c r="V175" i="3" a="1"/>
  <c r="AA173" i="3" a="1"/>
  <c r="P173" i="3" a="1"/>
  <c r="X163" i="3" a="1"/>
  <c r="P163" i="3" a="1"/>
  <c r="AA181" i="3" a="1"/>
  <c r="S175" i="3" a="1"/>
  <c r="Z173" i="3" a="1"/>
  <c r="X181" i="3" a="1"/>
  <c r="R175" i="3" a="1"/>
  <c r="Y173" i="3" a="1"/>
  <c r="W163" i="3" a="1"/>
  <c r="U181" i="3" a="1"/>
  <c r="AC177" i="3" a="1"/>
  <c r="X173" i="3" a="1"/>
  <c r="V163" i="3" a="1"/>
  <c r="AA179" i="3" a="1"/>
  <c r="Z178" i="3" a="1"/>
  <c r="Y177" i="3" a="1"/>
  <c r="Z179" i="3" a="1"/>
  <c r="AB175" i="3" a="1"/>
  <c r="Y176" i="3" a="1"/>
  <c r="T173" i="3" a="1"/>
  <c r="T181" i="3" a="1"/>
  <c r="T178" i="3" a="1"/>
  <c r="W173" i="3" a="1"/>
  <c r="Y174" i="3" a="1"/>
  <c r="U173" i="3" a="1"/>
  <c r="X174" i="3" a="1"/>
  <c r="AC163" i="3" a="1"/>
  <c r="U174" i="3" a="1"/>
  <c r="AB163" i="3" a="1"/>
  <c r="AA163" i="3" a="1"/>
  <c r="U163" i="3" a="1"/>
  <c r="T163" i="3" a="1"/>
  <c r="AB176" i="3" a="1"/>
  <c r="S163" i="3" a="1"/>
  <c r="AA180" i="3" a="1"/>
  <c r="BP272" i="3"/>
  <c r="I272" i="3"/>
  <c r="I269" i="3"/>
  <c r="BP269" i="3"/>
  <c r="BP252" i="3"/>
  <c r="I252" i="3"/>
  <c r="I251" i="3"/>
  <c r="BP251" i="3"/>
  <c r="BP237" i="3"/>
  <c r="I237" i="3"/>
  <c r="I179" i="3"/>
  <c r="BP179" i="3"/>
  <c r="AR202" i="3"/>
  <c r="I199" i="3"/>
  <c r="BP199" i="3"/>
  <c r="BP174" i="3"/>
  <c r="I174" i="3"/>
  <c r="BP162" i="3"/>
  <c r="I162" i="3"/>
  <c r="AR164" i="3"/>
  <c r="AR92" i="3"/>
  <c r="AR86" i="3"/>
  <c r="BP74" i="3"/>
  <c r="I74" i="3"/>
  <c r="AR74" i="3"/>
  <c r="I33" i="3"/>
  <c r="I263" i="3"/>
  <c r="BP263" i="3"/>
  <c r="BP273" i="3"/>
  <c r="I273" i="3"/>
  <c r="AR261" i="3"/>
  <c r="BP254" i="3"/>
  <c r="I254" i="3"/>
  <c r="AR270" i="3"/>
  <c r="I173" i="3"/>
  <c r="BP173" i="3"/>
  <c r="I161" i="3"/>
  <c r="BP161" i="3"/>
  <c r="AR106" i="3"/>
  <c r="BP101" i="3"/>
  <c r="I101" i="3"/>
  <c r="BP67" i="3"/>
  <c r="I67" i="3"/>
  <c r="AR63" i="3"/>
  <c r="BP9" i="3"/>
  <c r="I9" i="3"/>
  <c r="I15" i="3"/>
  <c r="BP15" i="3"/>
  <c r="BP274" i="3"/>
  <c r="I274" i="3"/>
  <c r="BP260" i="3"/>
  <c r="I260" i="3"/>
  <c r="I257" i="3"/>
  <c r="BP257" i="3"/>
  <c r="BP256" i="3"/>
  <c r="I256" i="3"/>
  <c r="AR240" i="3"/>
  <c r="AR228" i="3"/>
  <c r="BP208" i="3"/>
  <c r="I208" i="3"/>
  <c r="AR208" i="3"/>
  <c r="AR196" i="3"/>
  <c r="I177" i="3"/>
  <c r="BP177" i="3"/>
  <c r="AR81" i="3"/>
  <c r="I94" i="3"/>
  <c r="BP94" i="3"/>
  <c r="BP54" i="3"/>
  <c r="I54" i="3"/>
  <c r="I89" i="3"/>
  <c r="I82" i="3"/>
  <c r="BP82" i="3"/>
  <c r="AR56" i="3"/>
  <c r="AR28" i="3"/>
  <c r="BP30" i="3"/>
  <c r="I30" i="3"/>
  <c r="BP32" i="3"/>
  <c r="I32" i="3"/>
  <c r="I119" i="3"/>
  <c r="BP119" i="3"/>
  <c r="BP91" i="3"/>
  <c r="I91" i="3"/>
  <c r="I80" i="3"/>
  <c r="BP80" i="3"/>
  <c r="BP81" i="3"/>
  <c r="I81" i="3"/>
  <c r="I77" i="3"/>
  <c r="BP77" i="3"/>
  <c r="I50" i="3"/>
  <c r="BP50" i="3"/>
  <c r="BP57" i="3"/>
  <c r="I57" i="3"/>
  <c r="BP23" i="3"/>
  <c r="I23" i="3"/>
  <c r="BP2" i="3"/>
  <c r="I2" i="3"/>
  <c r="AR26" i="3"/>
  <c r="AR9" i="3"/>
  <c r="I3" i="3"/>
  <c r="AR244" i="3"/>
  <c r="AR235" i="3"/>
  <c r="AR204" i="3"/>
  <c r="BP214" i="3"/>
  <c r="I214" i="3"/>
  <c r="AS217" i="3"/>
  <c r="BP187" i="3"/>
  <c r="I187" i="3"/>
  <c r="I172" i="3"/>
  <c r="I168" i="3"/>
  <c r="BP168" i="3"/>
  <c r="AR99" i="3"/>
  <c r="I117" i="3"/>
  <c r="BP117" i="3"/>
  <c r="AR114" i="3"/>
  <c r="I87" i="3"/>
  <c r="BP87" i="3"/>
  <c r="I98" i="3"/>
  <c r="BP98" i="3"/>
  <c r="AR90" i="3"/>
  <c r="AR38" i="3"/>
  <c r="BP52" i="3"/>
  <c r="I52" i="3"/>
  <c r="I68" i="3"/>
  <c r="BP68" i="3"/>
  <c r="AR45" i="3"/>
  <c r="AR60" i="3"/>
  <c r="BP61" i="3"/>
  <c r="I61" i="3"/>
  <c r="AR61" i="3"/>
  <c r="I243" i="3"/>
  <c r="BP243" i="3"/>
  <c r="BP244" i="3"/>
  <c r="I244" i="3"/>
  <c r="BP196" i="3"/>
  <c r="I196" i="3"/>
  <c r="I189" i="3"/>
  <c r="BP189" i="3"/>
  <c r="BP92" i="3"/>
  <c r="I92" i="3"/>
  <c r="BP73" i="3"/>
  <c r="I73" i="3"/>
  <c r="BP38" i="3"/>
  <c r="I38" i="3"/>
  <c r="I49" i="3"/>
  <c r="BP49" i="3"/>
  <c r="AR51" i="3"/>
  <c r="I17" i="3"/>
  <c r="AD154" i="3" l="1" a="1"/>
  <c r="Q154" i="3" a="1"/>
  <c r="R154" i="3" a="1"/>
  <c r="S154" i="3" a="1"/>
  <c r="U154" i="3" a="1"/>
  <c r="AD43" i="3" a="1"/>
  <c r="Y43" i="3" a="1"/>
  <c r="R43" i="3" a="1"/>
  <c r="AB43" i="3" a="1"/>
  <c r="W43" i="3" a="1"/>
  <c r="X43" i="3" a="1"/>
  <c r="Q43" i="3" a="1"/>
  <c r="Z43" i="3" a="1"/>
  <c r="U43" i="3" a="1"/>
  <c r="S43" i="3" a="1"/>
  <c r="AC43" i="3" a="1"/>
  <c r="V43" i="3" a="1"/>
  <c r="AA43" i="3" a="1"/>
  <c r="P43" i="3" a="1"/>
  <c r="T43" i="3" a="1"/>
  <c r="AG35" i="3" a="1"/>
  <c r="AG214" i="3" a="1"/>
  <c r="AG75" i="3" a="1"/>
  <c r="AG152" i="3" a="1"/>
  <c r="AG301" i="3" a="1"/>
  <c r="AG58" i="3" a="1"/>
  <c r="AG184" i="3" a="1"/>
  <c r="AH215" i="3" a="1"/>
  <c r="AG50" i="3" a="1"/>
  <c r="AG28" i="3" a="1"/>
  <c r="AH115" i="3" a="1"/>
  <c r="AG306" i="3" a="1"/>
  <c r="AG251" i="3" a="1"/>
  <c r="AG114" i="3" a="1"/>
  <c r="AG145" i="3" a="1"/>
  <c r="AH90" i="3" a="1"/>
  <c r="AG31" i="3" a="1"/>
  <c r="AH47" i="3" a="1"/>
  <c r="AG66" i="3" a="1"/>
  <c r="AH57" i="3" a="1"/>
  <c r="AG171" i="3" a="1"/>
  <c r="AG231" i="3" a="1"/>
  <c r="AG52" i="3" a="1"/>
  <c r="AG113" i="3" a="1"/>
  <c r="AG228" i="3" a="1"/>
  <c r="AG77" i="3" a="1"/>
  <c r="AG148" i="3" a="1"/>
  <c r="AG190" i="3" a="1"/>
  <c r="AG237" i="3" a="1"/>
  <c r="AH96" i="3" a="1"/>
  <c r="AG168" i="3" a="1"/>
  <c r="AG167" i="3" a="1"/>
  <c r="AH305" i="3" a="1"/>
  <c r="AG87" i="3" a="1"/>
  <c r="AG9" i="3" a="1"/>
  <c r="AG33" i="3" a="1"/>
  <c r="AG99" i="3" a="1"/>
  <c r="AG78" i="3" a="1"/>
  <c r="AG39" i="3" a="1"/>
  <c r="AG82" i="3" a="1"/>
  <c r="AH69" i="3" a="1"/>
  <c r="AH170" i="3" a="1"/>
  <c r="AH107" i="3" a="1"/>
  <c r="AH222" i="3" a="1"/>
  <c r="T154" i="3" a="1"/>
  <c r="AH50" i="3" a="1"/>
  <c r="AH35" i="3" a="1"/>
  <c r="AG215" i="3" a="1"/>
  <c r="AH242" i="3" a="1"/>
  <c r="AH218" i="3" a="1"/>
  <c r="AH58" i="3" a="1"/>
  <c r="AH214" i="3" a="1"/>
  <c r="AH233" i="3" a="1"/>
  <c r="AG120" i="3" a="1"/>
  <c r="AH306" i="3" a="1"/>
  <c r="AH75" i="3" a="1"/>
  <c r="AH184" i="3" a="1"/>
  <c r="AH28" i="3" a="1"/>
  <c r="AH38" i="3" a="1"/>
  <c r="AH263" i="3" a="1"/>
  <c r="AH68" i="3" a="1"/>
  <c r="AH159" i="3" a="1"/>
  <c r="AH250" i="3" a="1"/>
  <c r="AH85" i="3" a="1"/>
  <c r="AH19" i="3" a="1"/>
  <c r="AH65" i="3" a="1"/>
  <c r="AH149" i="3" a="1"/>
  <c r="AH81" i="3" a="1"/>
  <c r="AH43" i="3" a="1"/>
  <c r="AG230" i="3" a="1"/>
  <c r="AG170" i="3" a="1"/>
  <c r="AG107" i="3" a="1"/>
  <c r="AG222" i="3" a="1"/>
  <c r="AG242" i="3" a="1"/>
  <c r="AG218" i="3" a="1"/>
  <c r="AG233" i="3" a="1"/>
  <c r="AH120" i="3" a="1"/>
  <c r="AG38" i="3" a="1"/>
  <c r="AG263" i="3" a="1"/>
  <c r="AG68" i="3" a="1"/>
  <c r="AG159" i="3" a="1"/>
  <c r="AG250" i="3" a="1"/>
  <c r="AG85" i="3" a="1"/>
  <c r="AG19" i="3" a="1"/>
  <c r="AG65" i="3" a="1"/>
  <c r="AG149" i="3" a="1"/>
  <c r="AG81" i="3" a="1"/>
  <c r="AG43" i="3" a="1"/>
  <c r="AH230" i="3" a="1"/>
  <c r="AH182" i="3" a="1"/>
  <c r="AH165" i="3" a="1"/>
  <c r="AG106" i="3" a="1"/>
  <c r="AH261" i="3" a="1"/>
  <c r="AH301" i="3" a="1"/>
  <c r="AG115" i="3" a="1"/>
  <c r="AH152" i="3" a="1"/>
  <c r="AH195" i="3" a="1"/>
  <c r="AH154" i="3" a="1"/>
  <c r="AH201" i="3" a="1"/>
  <c r="AH5" i="3" a="1"/>
  <c r="AH3" i="3" a="1"/>
  <c r="AH73" i="3" a="1"/>
  <c r="AH247" i="3" a="1"/>
  <c r="AH10" i="3" a="1"/>
  <c r="AH213" i="3" a="1"/>
  <c r="AH241" i="3" a="1"/>
  <c r="AH95" i="3" a="1"/>
  <c r="AH51" i="3" a="1"/>
  <c r="AH271" i="3" a="1"/>
  <c r="AH204" i="3" a="1"/>
  <c r="AH202" i="3" a="1"/>
  <c r="AH110" i="3" a="1"/>
  <c r="AG111" i="3" a="1"/>
  <c r="AG83" i="3" a="1"/>
  <c r="AH32" i="3" a="1"/>
  <c r="AG97" i="3" a="1"/>
  <c r="AG34" i="3" a="1"/>
  <c r="AH224" i="3" a="1"/>
  <c r="AH252" i="3" a="1"/>
  <c r="AG86" i="3" a="1"/>
  <c r="AH248" i="3" a="1"/>
  <c r="AG182" i="3" a="1"/>
  <c r="AG165" i="3" a="1"/>
  <c r="AH106" i="3" a="1"/>
  <c r="AG261" i="3" a="1"/>
  <c r="AG195" i="3" a="1"/>
  <c r="AG154" i="3" a="1"/>
  <c r="AG201" i="3" a="1"/>
  <c r="AG5" i="3" a="1"/>
  <c r="AG3" i="3" a="1"/>
  <c r="AG73" i="3" a="1"/>
  <c r="AG247" i="3" a="1"/>
  <c r="AG10" i="3" a="1"/>
  <c r="AG213" i="3" a="1"/>
  <c r="AG241" i="3" a="1"/>
  <c r="AG95" i="3" a="1"/>
  <c r="AG51" i="3" a="1"/>
  <c r="AG271" i="3" a="1"/>
  <c r="AG204" i="3" a="1"/>
  <c r="AG202" i="3" a="1"/>
  <c r="AG110" i="3" a="1"/>
  <c r="AH111" i="3" a="1"/>
  <c r="AH83" i="3" a="1"/>
  <c r="AG32" i="3" a="1"/>
  <c r="AH97" i="3" a="1"/>
  <c r="AH34" i="3" a="1"/>
  <c r="AG224" i="3" a="1"/>
  <c r="AG252" i="3" a="1"/>
  <c r="AH86" i="3" a="1"/>
  <c r="AG248" i="3" a="1"/>
  <c r="AH240" i="3" a="1"/>
  <c r="AH256" i="3" a="1"/>
  <c r="AH268" i="3" a="1"/>
  <c r="P154" i="3" a="1"/>
  <c r="AH155" i="3" a="1"/>
  <c r="AH63" i="3" a="1"/>
  <c r="AH227" i="3" a="1"/>
  <c r="AH53" i="3" a="1"/>
  <c r="AH109" i="3" a="1"/>
  <c r="AH212" i="3" a="1"/>
  <c r="AH80" i="3" a="1"/>
  <c r="AH217" i="3" a="1"/>
  <c r="AH206" i="3" a="1"/>
  <c r="AH259" i="3" a="1"/>
  <c r="AH207" i="3" a="1"/>
  <c r="AH262" i="3" a="1"/>
  <c r="AH122" i="3" a="1"/>
  <c r="AG13" i="3" a="1"/>
  <c r="AH265" i="3" a="1"/>
  <c r="AH161" i="3" a="1"/>
  <c r="AH100" i="3" a="1"/>
  <c r="AG8" i="3" a="1"/>
  <c r="AH60" i="3" a="1"/>
  <c r="AH208" i="3" a="1"/>
  <c r="AH158" i="3" a="1"/>
  <c r="AH236" i="3" a="1"/>
  <c r="AH254" i="3" a="1"/>
  <c r="AG48" i="3" a="1"/>
  <c r="AH253" i="3" a="1"/>
  <c r="AH92" i="3" a="1"/>
  <c r="AG245" i="3" a="1"/>
  <c r="AG275" i="3" a="1"/>
  <c r="AG240" i="3" a="1"/>
  <c r="AG256" i="3" a="1"/>
  <c r="AG268" i="3" a="1"/>
  <c r="AG155" i="3" a="1"/>
  <c r="AG63" i="3" a="1"/>
  <c r="AG227" i="3" a="1"/>
  <c r="AG53" i="3" a="1"/>
  <c r="AG109" i="3" a="1"/>
  <c r="AG212" i="3" a="1"/>
  <c r="AG80" i="3" a="1"/>
  <c r="AG217" i="3" a="1"/>
  <c r="AG206" i="3" a="1"/>
  <c r="AG259" i="3" a="1"/>
  <c r="AG207" i="3" a="1"/>
  <c r="AG262" i="3" a="1"/>
  <c r="AG122" i="3" a="1"/>
  <c r="AH13" i="3" a="1"/>
  <c r="AG265" i="3" a="1"/>
  <c r="AG161" i="3" a="1"/>
  <c r="AG100" i="3" a="1"/>
  <c r="AH8" i="3" a="1"/>
  <c r="AG60" i="3" a="1"/>
  <c r="AG208" i="3" a="1"/>
  <c r="AG158" i="3" a="1"/>
  <c r="AG236" i="3" a="1"/>
  <c r="AG254" i="3" a="1"/>
  <c r="AH48" i="3" a="1"/>
  <c r="AG253" i="3" a="1"/>
  <c r="AG92" i="3" a="1"/>
  <c r="AH245" i="3" a="1"/>
  <c r="AH275" i="3" a="1"/>
  <c r="AH186" i="3" a="1"/>
  <c r="AH192" i="3" a="1"/>
  <c r="AC154" i="3" a="1"/>
  <c r="AH310" i="3" a="1"/>
  <c r="AH61" i="3" a="1"/>
  <c r="AH308" i="3" a="1"/>
  <c r="AH59" i="3" a="1"/>
  <c r="AG312" i="3" a="1"/>
  <c r="AH70" i="3" a="1"/>
  <c r="AH108" i="3" a="1"/>
  <c r="AH169" i="3" a="1"/>
  <c r="AG166" i="3" a="1"/>
  <c r="AH276" i="3" a="1"/>
  <c r="AH91" i="3" a="1"/>
  <c r="AH71" i="3" a="1"/>
  <c r="AH30" i="3" a="1"/>
  <c r="AH194" i="3" a="1"/>
  <c r="AH172" i="3" a="1"/>
  <c r="AH150" i="3" a="1"/>
  <c r="AH205" i="3" a="1"/>
  <c r="AH277" i="3" a="1"/>
  <c r="AH203" i="3" a="1"/>
  <c r="AH103" i="3" a="1"/>
  <c r="AH56" i="3" a="1"/>
  <c r="AG260" i="3" a="1"/>
  <c r="AH16" i="3" a="1"/>
  <c r="AH188" i="3" a="1"/>
  <c r="AH64" i="3" a="1"/>
  <c r="AH84" i="3" a="1"/>
  <c r="AG249" i="3" a="1"/>
  <c r="AH243" i="3" a="1"/>
  <c r="AH94" i="3" a="1"/>
  <c r="AH220" i="3" a="1"/>
  <c r="AH266" i="3" a="1"/>
  <c r="AG186" i="3" a="1"/>
  <c r="AG192" i="3" a="1"/>
  <c r="AB154" i="3" a="1"/>
  <c r="AG310" i="3" a="1"/>
  <c r="AG61" i="3" a="1"/>
  <c r="AG308" i="3" a="1"/>
  <c r="AG59" i="3" a="1"/>
  <c r="AH312" i="3" a="1"/>
  <c r="AG70" i="3" a="1"/>
  <c r="AG108" i="3" a="1"/>
  <c r="AG169" i="3" a="1"/>
  <c r="AH166" i="3" a="1"/>
  <c r="AG276" i="3" a="1"/>
  <c r="AG91" i="3" a="1"/>
  <c r="AG71" i="3" a="1"/>
  <c r="AG30" i="3" a="1"/>
  <c r="AG194" i="3" a="1"/>
  <c r="AG172" i="3" a="1"/>
  <c r="AG150" i="3" a="1"/>
  <c r="AG205" i="3" a="1"/>
  <c r="AG277" i="3" a="1"/>
  <c r="AG203" i="3" a="1"/>
  <c r="AG103" i="3" a="1"/>
  <c r="AH260" i="3" a="1"/>
  <c r="AG16" i="3" a="1"/>
  <c r="AG188" i="3" a="1"/>
  <c r="AG64" i="3" a="1"/>
  <c r="AG84" i="3" a="1"/>
  <c r="AH249" i="3" a="1"/>
  <c r="AG243" i="3" a="1"/>
  <c r="AG94" i="3" a="1"/>
  <c r="AG220" i="3" a="1"/>
  <c r="AG266" i="3" a="1"/>
  <c r="AH74" i="3" a="1"/>
  <c r="AH49" i="3" a="1"/>
  <c r="AH270" i="3" a="1"/>
  <c r="AH219" i="3" a="1"/>
  <c r="AA154" i="3" a="1"/>
  <c r="AH117" i="3" a="1"/>
  <c r="AH121" i="3" a="1"/>
  <c r="AH12" i="3" a="1"/>
  <c r="AH157" i="3" a="1"/>
  <c r="AH189" i="3" a="1"/>
  <c r="AH278" i="3" a="1"/>
  <c r="AG200" i="3" a="1"/>
  <c r="AG6" i="3" a="1"/>
  <c r="AH304" i="3" a="1"/>
  <c r="AH54" i="3" a="1"/>
  <c r="AG226" i="3" a="1"/>
  <c r="AH216" i="3" a="1"/>
  <c r="AH183" i="3" a="1"/>
  <c r="AH209" i="3" a="1"/>
  <c r="AH246" i="3" a="1"/>
  <c r="AH235" i="3" a="1"/>
  <c r="AG104" i="3" a="1"/>
  <c r="AH234" i="3" a="1"/>
  <c r="AH101" i="3" a="1"/>
  <c r="AH72" i="3" a="1"/>
  <c r="AH257" i="3" a="1"/>
  <c r="AH15" i="3" a="1"/>
  <c r="AG264" i="3" a="1"/>
  <c r="AH119" i="3" a="1"/>
  <c r="AH187" i="3" a="1"/>
  <c r="AH102" i="3" a="1"/>
  <c r="AH14" i="3" a="1"/>
  <c r="AG74" i="3" a="1"/>
  <c r="AG49" i="3" a="1"/>
  <c r="AG270" i="3" a="1"/>
  <c r="AG219" i="3" a="1"/>
  <c r="Z154" i="3" a="1"/>
  <c r="AG117" i="3" a="1"/>
  <c r="AG121" i="3" a="1"/>
  <c r="AG12" i="3" a="1"/>
  <c r="AG189" i="3" a="1"/>
  <c r="AG278" i="3" a="1"/>
  <c r="AH200" i="3" a="1"/>
  <c r="AH6" i="3" a="1"/>
  <c r="AG304" i="3" a="1"/>
  <c r="AG54" i="3" a="1"/>
  <c r="AH226" i="3" a="1"/>
  <c r="AG216" i="3" a="1"/>
  <c r="AG183" i="3" a="1"/>
  <c r="AG209" i="3" a="1"/>
  <c r="AG246" i="3" a="1"/>
  <c r="AG235" i="3" a="1"/>
  <c r="AH104" i="3" a="1"/>
  <c r="AG234" i="3" a="1"/>
  <c r="AG101" i="3" a="1"/>
  <c r="AG72" i="3" a="1"/>
  <c r="AG257" i="3" a="1"/>
  <c r="AG15" i="3" a="1"/>
  <c r="AH264" i="3" a="1"/>
  <c r="AG119" i="3" a="1"/>
  <c r="AG187" i="3" a="1"/>
  <c r="AG102" i="3" a="1"/>
  <c r="AG14" i="3" a="1"/>
  <c r="AG27" i="3" a="1"/>
  <c r="AH191" i="3" a="1"/>
  <c r="AH98" i="3" a="1"/>
  <c r="AH210" i="3" a="1"/>
  <c r="Y154" i="3" a="1"/>
  <c r="AH185" i="3" a="1"/>
  <c r="AG62" i="3" a="1"/>
  <c r="AH105" i="3" a="1"/>
  <c r="AH160" i="3" a="1"/>
  <c r="AG37" i="3" a="1"/>
  <c r="AH4" i="3" a="1"/>
  <c r="AH269" i="3" a="1"/>
  <c r="AH303" i="3" a="1"/>
  <c r="AH164" i="3" a="1"/>
  <c r="AH26" i="3" a="1"/>
  <c r="AG162" i="3" a="1"/>
  <c r="AH45" i="3" a="1"/>
  <c r="AH11" i="3" a="1"/>
  <c r="AH46" i="3" a="1"/>
  <c r="AH244" i="3" a="1"/>
  <c r="AH193" i="3" a="1"/>
  <c r="AH239" i="3" a="1"/>
  <c r="AH93" i="3" a="1"/>
  <c r="AH221" i="3" a="1"/>
  <c r="AH112" i="3" a="1"/>
  <c r="AH255" i="3" a="1"/>
  <c r="AH79" i="3" a="1"/>
  <c r="AH36" i="3" a="1"/>
  <c r="AH44" i="3" a="1"/>
  <c r="AH89" i="3" a="1"/>
  <c r="AH153" i="3" a="1"/>
  <c r="AH27" i="3" a="1"/>
  <c r="AG191" i="3" a="1"/>
  <c r="AG98" i="3" a="1"/>
  <c r="AG210" i="3" a="1"/>
  <c r="W154" i="3" a="1"/>
  <c r="AG185" i="3" a="1"/>
  <c r="AH62" i="3" a="1"/>
  <c r="AG105" i="3" a="1"/>
  <c r="AG160" i="3" a="1"/>
  <c r="AH37" i="3" a="1"/>
  <c r="AG4" i="3" a="1"/>
  <c r="AG269" i="3" a="1"/>
  <c r="AG303" i="3" a="1"/>
  <c r="AG164" i="3" a="1"/>
  <c r="AG26" i="3" a="1"/>
  <c r="AH162" i="3" a="1"/>
  <c r="AG45" i="3" a="1"/>
  <c r="AG11" i="3" a="1"/>
  <c r="AG46" i="3" a="1"/>
  <c r="AG244" i="3" a="1"/>
  <c r="AG193" i="3" a="1"/>
  <c r="AG239" i="3" a="1"/>
  <c r="AG93" i="3" a="1"/>
  <c r="AG221" i="3" a="1"/>
  <c r="AG112" i="3" a="1"/>
  <c r="AG255" i="3" a="1"/>
  <c r="AG79" i="3" a="1"/>
  <c r="AG36" i="3" a="1"/>
  <c r="AG44" i="3" a="1"/>
  <c r="AG89" i="3" a="1"/>
  <c r="AG153" i="3" a="1"/>
  <c r="AH88" i="3" a="1"/>
  <c r="AH258" i="3" a="1"/>
  <c r="AH29" i="3" a="1"/>
  <c r="AH273" i="3" a="1"/>
  <c r="V154" i="3" a="1"/>
  <c r="AH251" i="3" a="1"/>
  <c r="AH114" i="3" a="1"/>
  <c r="AH145" i="3" a="1"/>
  <c r="AG90" i="3" a="1"/>
  <c r="AH31" i="3" a="1"/>
  <c r="AG47" i="3" a="1"/>
  <c r="AH66" i="3" a="1"/>
  <c r="AG57" i="3" a="1"/>
  <c r="AH171" i="3" a="1"/>
  <c r="AH231" i="3" a="1"/>
  <c r="AH52" i="3" a="1"/>
  <c r="AH113" i="3" a="1"/>
  <c r="AH228" i="3" a="1"/>
  <c r="AH77" i="3" a="1"/>
  <c r="AH148" i="3" a="1"/>
  <c r="AH190" i="3" a="1"/>
  <c r="AH237" i="3" a="1"/>
  <c r="AG96" i="3" a="1"/>
  <c r="AH168" i="3" a="1"/>
  <c r="AH167" i="3" a="1"/>
  <c r="AG305" i="3" a="1"/>
  <c r="AH87" i="3" a="1"/>
  <c r="AH9" i="3" a="1"/>
  <c r="AH33" i="3" a="1"/>
  <c r="AH99" i="3" a="1"/>
  <c r="AH78" i="3" a="1"/>
  <c r="AH39" i="3" a="1"/>
  <c r="AH82" i="3" a="1"/>
  <c r="AG69" i="3" a="1"/>
  <c r="AG88" i="3" a="1"/>
  <c r="AG258" i="3" a="1"/>
  <c r="AG29" i="3" a="1"/>
  <c r="AG273" i="3" a="1"/>
  <c r="AH2" i="3" a="1"/>
  <c r="AG2" i="3" a="1"/>
  <c r="AE235" i="3" a="1"/>
  <c r="AE160" i="3" a="1"/>
  <c r="AE52" i="3" a="1"/>
  <c r="AE172" i="3" a="1"/>
  <c r="AE205" i="3" a="1"/>
  <c r="AE12" i="3" a="1"/>
  <c r="AE240" i="3" a="1"/>
  <c r="AE145" i="3" a="1"/>
  <c r="AE19" i="3" a="1"/>
  <c r="AE256" i="3" a="1"/>
  <c r="AE119" i="3" a="1"/>
  <c r="AE34" i="3" a="1"/>
  <c r="AE93" i="3" a="1"/>
  <c r="AE217" i="3" a="1"/>
  <c r="AE104" i="3" a="1"/>
  <c r="AE48" i="3" a="1"/>
  <c r="AE193" i="3" a="1"/>
  <c r="AE16" i="3" a="1"/>
  <c r="AE271" i="3" a="1"/>
  <c r="AE159" i="3" a="1"/>
  <c r="AE110" i="3" a="1"/>
  <c r="AE97" i="3" a="1"/>
  <c r="AE94" i="3" a="1"/>
  <c r="AE186" i="3" a="1"/>
  <c r="AE61" i="3" a="1"/>
  <c r="AE301" i="3" a="1"/>
  <c r="AE195" i="3" a="1"/>
  <c r="AE169" i="3" a="1"/>
  <c r="AE273" i="3" a="1"/>
  <c r="AE30" i="3" a="1"/>
  <c r="AE192" i="3" a="1"/>
  <c r="AE46" i="3" a="1"/>
  <c r="AE72" i="3" a="1"/>
  <c r="AE257" i="3" a="1"/>
  <c r="AE254" i="3" a="1"/>
  <c r="AE102" i="3" a="1"/>
  <c r="AE74" i="3" a="1"/>
  <c r="AE185" i="3" a="1"/>
  <c r="AE155" i="3" a="1"/>
  <c r="AE154" i="3" a="1"/>
  <c r="AE58" i="3" a="1"/>
  <c r="AE201" i="3" a="1"/>
  <c r="AE54" i="3" a="1"/>
  <c r="AE264" i="3" a="1"/>
  <c r="AE69" i="3" a="1"/>
  <c r="AE209" i="3" a="1"/>
  <c r="AE219" i="3" a="1"/>
  <c r="AE190" i="3" a="1"/>
  <c r="AE148" i="3" a="1"/>
  <c r="AE221" i="3" a="1"/>
  <c r="AE208" i="3" a="1"/>
  <c r="AE253" i="3" a="1"/>
  <c r="AE36" i="3" a="1"/>
  <c r="AE99" i="3" a="1"/>
  <c r="AE27" i="3" a="1"/>
  <c r="AE227" i="3" a="1"/>
  <c r="AE3" i="3" a="1"/>
  <c r="AE4" i="3" a="1"/>
  <c r="AE230" i="3" a="1"/>
  <c r="AE162" i="3" a="1"/>
  <c r="AE251" i="3" a="1"/>
  <c r="AE38" i="3" a="1"/>
  <c r="AE261" i="3" a="1"/>
  <c r="AE68" i="3" a="1"/>
  <c r="AE167" i="3" a="1"/>
  <c r="AE278" i="3" a="1"/>
  <c r="AE84" i="3" a="1"/>
  <c r="AE215" i="3" a="1"/>
  <c r="AE88" i="3" a="1"/>
  <c r="AE59" i="3" a="1"/>
  <c r="AE269" i="3" a="1"/>
  <c r="AE57" i="3" a="1"/>
  <c r="AE164" i="3" a="1"/>
  <c r="AE248" i="3" a="1"/>
  <c r="AE113" i="3" a="1"/>
  <c r="AE202" i="3" a="1"/>
  <c r="AE250" i="3" a="1"/>
  <c r="AE47" i="3" a="1"/>
  <c r="AE87" i="3" a="1"/>
  <c r="AE43" i="3" a="1"/>
  <c r="AE170" i="3" a="1"/>
  <c r="AE50" i="3" a="1"/>
  <c r="AE153" i="3" a="1"/>
  <c r="AE70" i="3" a="1"/>
  <c r="AE171" i="3" a="1"/>
  <c r="AE242" i="3" a="1"/>
  <c r="AE214" i="3" a="1"/>
  <c r="AE33" i="3" a="1"/>
  <c r="AE75" i="3" a="1"/>
  <c r="AE8" i="3" a="1"/>
  <c r="AE83" i="3" a="1"/>
  <c r="AE224" i="3" a="1"/>
  <c r="AE165" i="3" a="1"/>
  <c r="AE98" i="3" a="1"/>
  <c r="AE310" i="3" a="1"/>
  <c r="AE66" i="3" a="1"/>
  <c r="AE233" i="3" a="1"/>
  <c r="AE5" i="3" a="1"/>
  <c r="AE73" i="3" a="1"/>
  <c r="AE65" i="3" a="1"/>
  <c r="AE213" i="3" a="1"/>
  <c r="AE51" i="3" a="1"/>
  <c r="AE121" i="3" a="1"/>
  <c r="AE103" i="3" a="1"/>
  <c r="AE158" i="3" a="1"/>
  <c r="AE255" i="3" a="1"/>
  <c r="AE243" i="3" a="1"/>
  <c r="AE29" i="3" a="1"/>
  <c r="AE218" i="3" a="1"/>
  <c r="AE247" i="3" a="1"/>
  <c r="AE206" i="3" a="1"/>
  <c r="AE207" i="3" a="1"/>
  <c r="AE276" i="3" a="1"/>
  <c r="AE11" i="3" a="1"/>
  <c r="AE14" i="3" a="1"/>
  <c r="AE96" i="3" a="1"/>
  <c r="AE234" i="3" a="1"/>
  <c r="AE31" i="3" a="1"/>
  <c r="AE56" i="3" a="1"/>
  <c r="AE32" i="3" a="1"/>
  <c r="AE78" i="3" a="1"/>
  <c r="AE245" i="3" a="1"/>
  <c r="AE187" i="3" a="1"/>
  <c r="AE275" i="3" a="1"/>
  <c r="AE182" i="3" a="1"/>
  <c r="AE114" i="3" a="1"/>
  <c r="AE53" i="3" a="1"/>
  <c r="AE10" i="3" a="1"/>
  <c r="AE166" i="3" a="1"/>
  <c r="AE183" i="3" a="1"/>
  <c r="AE306" i="3" a="1"/>
  <c r="AE77" i="3" a="1"/>
  <c r="AE90" i="3" a="1"/>
  <c r="AE263" i="3" a="1"/>
  <c r="AE239" i="3" a="1"/>
  <c r="AE212" i="3" a="1"/>
  <c r="AE101" i="3" a="1"/>
  <c r="AE236" i="3" a="1"/>
  <c r="AE305" i="3" a="1"/>
  <c r="AE64" i="3" a="1"/>
  <c r="AE220" i="3" a="1"/>
  <c r="AE79" i="3" a="1"/>
  <c r="AE149" i="3" a="1"/>
  <c r="AE49" i="3" a="1"/>
  <c r="AE115" i="3" a="1"/>
  <c r="AE117" i="3" a="1"/>
  <c r="AE152" i="3" a="1"/>
  <c r="AE312" i="3" a="1"/>
  <c r="AE71" i="3" a="1"/>
  <c r="AE226" i="3" a="1"/>
  <c r="AE194" i="3" a="1"/>
  <c r="AE246" i="3" a="1"/>
  <c r="AE28" i="3" a="1"/>
  <c r="AE189" i="3" a="1"/>
  <c r="AE204" i="3" a="1"/>
  <c r="AE168" i="3" a="1"/>
  <c r="AE60" i="3" a="1"/>
  <c r="AE188" i="3" a="1"/>
  <c r="AE85" i="3" a="1"/>
  <c r="AE44" i="3" a="1"/>
  <c r="AE39" i="3" a="1"/>
  <c r="AE191" i="3" a="1"/>
  <c r="AE222" i="3" a="1"/>
  <c r="AE63" i="3" a="1"/>
  <c r="AE157" i="3" a="1"/>
  <c r="AE80" i="3" a="1"/>
  <c r="AE26" i="3" a="1"/>
  <c r="AE259" i="3" a="1"/>
  <c r="AE304" i="3" a="1"/>
  <c r="AE184" i="3" a="1"/>
  <c r="AE303" i="3" a="1"/>
  <c r="AE45" i="3" a="1"/>
  <c r="AE95" i="3" a="1"/>
  <c r="AE62" i="3" a="1"/>
  <c r="AE100" i="3" a="1"/>
  <c r="AE260" i="3" a="1"/>
  <c r="AE15" i="3" a="1"/>
  <c r="AE252" i="3" a="1"/>
  <c r="AE81" i="3" a="1"/>
  <c r="AE258" i="3" a="1"/>
  <c r="AE266" i="3" a="1"/>
  <c r="AE308" i="3" a="1"/>
  <c r="AE108" i="3" a="1"/>
  <c r="AE200" i="3" a="1"/>
  <c r="AE91" i="3" a="1"/>
  <c r="AE37" i="3" a="1"/>
  <c r="AE241" i="3" a="1"/>
  <c r="AE231" i="3" a="1"/>
  <c r="AE228" i="3" a="1"/>
  <c r="AE262" i="3" a="1"/>
  <c r="AE161" i="3" a="1"/>
  <c r="AE13" i="3" a="1"/>
  <c r="AE203" i="3" a="1"/>
  <c r="AE244" i="3" a="1"/>
  <c r="AE112" i="3" a="1"/>
  <c r="AE92" i="3" a="1"/>
  <c r="AE86" i="3" a="1"/>
  <c r="AE107" i="3" a="1"/>
  <c r="AE89" i="3" a="1"/>
  <c r="AE270" i="3" a="1"/>
  <c r="X154" i="3" a="1"/>
  <c r="AE6" i="3" a="1"/>
  <c r="AE105" i="3" a="1"/>
  <c r="AE216" i="3" a="1"/>
  <c r="AE122" i="3" a="1"/>
  <c r="AE120" i="3" a="1"/>
  <c r="AE268" i="3" a="1"/>
  <c r="AE265" i="3" a="1"/>
  <c r="AE277" i="3" a="1"/>
  <c r="AE150" i="3" a="1"/>
  <c r="AE237" i="3" a="1"/>
  <c r="AE9" i="3" a="1"/>
  <c r="AE249" i="3" a="1"/>
  <c r="AE35" i="3" a="1"/>
  <c r="AE106" i="3" a="1"/>
  <c r="AE109" i="3" a="1"/>
  <c r="AE2" i="3" a="1"/>
  <c r="AD190" i="3" a="1"/>
  <c r="AD169" i="3" a="1"/>
  <c r="AD189" i="3" a="1"/>
  <c r="AD157" i="3" a="1"/>
  <c r="AD264" i="3" a="1"/>
  <c r="AD234" i="3" a="1"/>
  <c r="AD102" i="3" a="1"/>
  <c r="AD170" i="3" a="1"/>
  <c r="AD235" i="3" a="1"/>
  <c r="AD56" i="3" a="1"/>
  <c r="AD92" i="3" a="1"/>
  <c r="AD77" i="3" a="1"/>
  <c r="AD249" i="3" a="1"/>
  <c r="AD82" i="3" a="1"/>
  <c r="AD29" i="3" a="1"/>
  <c r="AD214" i="3" a="1"/>
  <c r="AD28" i="3" a="1"/>
  <c r="AD200" i="3" a="1"/>
  <c r="AD111" i="3" a="1"/>
  <c r="AD275" i="3" a="1"/>
  <c r="AD201" i="3" a="1"/>
  <c r="AD245" i="3" a="1"/>
  <c r="AD121" i="3" a="1"/>
  <c r="AD89" i="3" a="1"/>
  <c r="AD120" i="3" a="1"/>
  <c r="AD244" i="3" a="1"/>
  <c r="AD269" i="3" a="1"/>
  <c r="AD262" i="3" a="1"/>
  <c r="AD5" i="3" a="1"/>
  <c r="AD255" i="3" a="1"/>
  <c r="AD227" i="3" a="1"/>
  <c r="AD251" i="3" a="1"/>
  <c r="AD81" i="3" a="1"/>
  <c r="AD210" i="3" a="1"/>
  <c r="AD236" i="3" a="1"/>
  <c r="R242" i="3" a="1"/>
  <c r="U6" i="3" a="1"/>
  <c r="S6" i="3" a="1"/>
  <c r="X6" i="3" a="1"/>
  <c r="AA6" i="3" a="1"/>
  <c r="V6" i="3" a="1"/>
  <c r="W6" i="3" a="1"/>
  <c r="P6" i="3" a="1"/>
  <c r="Y6" i="3" a="1"/>
  <c r="R6" i="3" a="1"/>
  <c r="Z6" i="3" a="1"/>
  <c r="AC6" i="3" a="1"/>
  <c r="Q6" i="3" a="1"/>
  <c r="T6" i="3" a="1"/>
  <c r="AB6" i="3" a="1"/>
  <c r="AB162" i="3" a="1"/>
  <c r="T162" i="3" a="1"/>
  <c r="AC162" i="3" a="1"/>
  <c r="Y162" i="3" a="1"/>
  <c r="S162" i="3" a="1"/>
  <c r="AA162" i="3" a="1"/>
  <c r="Z162" i="3" a="1"/>
  <c r="Q162" i="3" a="1"/>
  <c r="X162" i="3" a="1"/>
  <c r="P162" i="3" a="1"/>
  <c r="V162" i="3" a="1"/>
  <c r="R162" i="3" a="1"/>
  <c r="W162" i="3" a="1"/>
  <c r="U162" i="3" a="1"/>
  <c r="Y165" i="3" a="1"/>
  <c r="P165" i="3" a="1"/>
  <c r="X165" i="3" a="1"/>
  <c r="W165" i="3" a="1"/>
  <c r="T165" i="3" a="1"/>
  <c r="AA165" i="3" a="1"/>
  <c r="Z165" i="3" a="1"/>
  <c r="R165" i="3" a="1"/>
  <c r="AB165" i="3" a="1"/>
  <c r="AC165" i="3" a="1"/>
  <c r="Q165" i="3" a="1"/>
  <c r="V165" i="3" a="1"/>
  <c r="U165" i="3" a="1"/>
  <c r="S165" i="3" a="1"/>
  <c r="Z9" i="3" a="1"/>
  <c r="Y9" i="3" a="1"/>
  <c r="AA9" i="3" a="1"/>
  <c r="Q9" i="3" a="1"/>
  <c r="X9" i="3" a="1"/>
  <c r="W9" i="3" a="1"/>
  <c r="P9" i="3" a="1"/>
  <c r="U9" i="3" a="1"/>
  <c r="V9" i="3" a="1"/>
  <c r="AC9" i="3" a="1"/>
  <c r="AB9" i="3" a="1"/>
  <c r="T9" i="3" a="1"/>
  <c r="S9" i="3" a="1"/>
  <c r="R9" i="3" a="1"/>
  <c r="P305" i="3" a="1"/>
  <c r="Q305" i="3" a="1"/>
  <c r="R305" i="3" a="1"/>
  <c r="S305" i="3" a="1"/>
  <c r="T305" i="3" a="1"/>
  <c r="U305" i="3" a="1"/>
  <c r="V305" i="3" a="1"/>
  <c r="W305" i="3" a="1"/>
  <c r="X305" i="3" a="1"/>
  <c r="Y305" i="3" a="1"/>
  <c r="Z305" i="3" a="1"/>
  <c r="AA305" i="3" a="1"/>
  <c r="AB305" i="3" a="1"/>
  <c r="AC305" i="3" a="1"/>
  <c r="W2" i="3" a="1"/>
  <c r="P149" i="3" a="1"/>
  <c r="Q149" i="3" a="1"/>
  <c r="R149" i="3" a="1"/>
  <c r="S149" i="3" a="1"/>
  <c r="T149" i="3" a="1"/>
  <c r="U149" i="3" a="1"/>
  <c r="V149" i="3" a="1"/>
  <c r="W149" i="3" a="1"/>
  <c r="X149" i="3" a="1"/>
  <c r="Y149" i="3" a="1"/>
  <c r="Z149" i="3" a="1"/>
  <c r="AA149" i="3" a="1"/>
  <c r="AB149" i="3" a="1"/>
  <c r="AC149" i="3" a="1"/>
  <c r="W168" i="3" a="1"/>
  <c r="X168" i="3" a="1"/>
  <c r="U168" i="3" a="1"/>
  <c r="S168" i="3" a="1"/>
  <c r="AC168" i="3" a="1"/>
  <c r="AB168" i="3" a="1"/>
  <c r="AA168" i="3" a="1"/>
  <c r="T168" i="3" a="1"/>
  <c r="Y168" i="3" a="1"/>
  <c r="P168" i="3" a="1"/>
  <c r="R168" i="3" a="1"/>
  <c r="Z168" i="3" a="1"/>
  <c r="Q168" i="3" a="1"/>
  <c r="V168" i="3" a="1"/>
  <c r="AC12" i="3" a="1"/>
  <c r="X12" i="3" a="1"/>
  <c r="P12" i="3" a="1"/>
  <c r="S12" i="3" a="1"/>
  <c r="Y12" i="3" a="1"/>
  <c r="Q12" i="3" a="1"/>
  <c r="AA12" i="3" a="1"/>
  <c r="U12" i="3" a="1"/>
  <c r="AB12" i="3" a="1"/>
  <c r="Z12" i="3" a="1"/>
  <c r="R12" i="3" a="1"/>
  <c r="W12" i="3" a="1"/>
  <c r="T12" i="3" a="1"/>
  <c r="V12" i="3" a="1"/>
  <c r="W218" i="3" a="1"/>
  <c r="Z218" i="3" a="1"/>
  <c r="S218" i="3" a="1"/>
  <c r="T218" i="3" a="1"/>
  <c r="AA218" i="3" a="1"/>
  <c r="R218" i="3" a="1"/>
  <c r="P218" i="3" a="1"/>
  <c r="Q218" i="3" a="1"/>
  <c r="AC218" i="3" a="1"/>
  <c r="X218" i="3" a="1"/>
  <c r="U218" i="3" a="1"/>
  <c r="V218" i="3" a="1"/>
  <c r="AB218" i="3" a="1"/>
  <c r="Y218" i="3" a="1"/>
  <c r="S74" i="3" a="1"/>
  <c r="Z74" i="3" a="1"/>
  <c r="X74" i="3" a="1"/>
  <c r="Q74" i="3" a="1"/>
  <c r="AB74" i="3" a="1"/>
  <c r="AA74" i="3" a="1"/>
  <c r="AC74" i="3" a="1"/>
  <c r="Y74" i="3" a="1"/>
  <c r="R74" i="3" a="1"/>
  <c r="T74" i="3" a="1"/>
  <c r="P74" i="3" a="1"/>
  <c r="V74" i="3" a="1"/>
  <c r="U74" i="3" a="1"/>
  <c r="W74" i="3" a="1"/>
  <c r="AA75" i="3" a="1"/>
  <c r="S75" i="3" a="1"/>
  <c r="P75" i="3" a="1"/>
  <c r="AB75" i="3" a="1"/>
  <c r="V75" i="3" a="1"/>
  <c r="T75" i="3" a="1"/>
  <c r="W75" i="3" a="1"/>
  <c r="Q75" i="3" a="1"/>
  <c r="X75" i="3" a="1"/>
  <c r="U75" i="3" a="1"/>
  <c r="R75" i="3" a="1"/>
  <c r="Z75" i="3" a="1"/>
  <c r="Y75" i="3" a="1"/>
  <c r="AC75" i="3" a="1"/>
  <c r="Y82" i="3" a="1"/>
  <c r="U82" i="3" a="1"/>
  <c r="X82" i="3" a="1"/>
  <c r="R82" i="3" a="1"/>
  <c r="AA82" i="3" a="1"/>
  <c r="AC82" i="3" a="1"/>
  <c r="P82" i="3" a="1"/>
  <c r="Q82" i="3" a="1"/>
  <c r="V82" i="3" a="1"/>
  <c r="T82" i="3" a="1"/>
  <c r="W82" i="3" a="1"/>
  <c r="Z82" i="3" a="1"/>
  <c r="AB82" i="3" a="1"/>
  <c r="S82" i="3" a="1"/>
  <c r="Z73" i="3" a="1"/>
  <c r="P73" i="3" a="1"/>
  <c r="AA73" i="3" a="1"/>
  <c r="AC73" i="3" a="1"/>
  <c r="R73" i="3" a="1"/>
  <c r="S73" i="3" a="1"/>
  <c r="T73" i="3" a="1"/>
  <c r="V73" i="3" a="1"/>
  <c r="AB73" i="3" a="1"/>
  <c r="U73" i="3" a="1"/>
  <c r="Q73" i="3" a="1"/>
  <c r="X73" i="3" a="1"/>
  <c r="W73" i="3" a="1"/>
  <c r="Y73" i="3" a="1"/>
  <c r="AA111" i="3" a="1"/>
  <c r="Q111" i="3" a="1"/>
  <c r="U111" i="3" a="1"/>
  <c r="X111" i="3" a="1"/>
  <c r="T111" i="3" a="1"/>
  <c r="P111" i="3" a="1"/>
  <c r="Z111" i="3" a="1"/>
  <c r="Y111" i="3" a="1"/>
  <c r="W111" i="3" a="1"/>
  <c r="AC111" i="3" a="1"/>
  <c r="V111" i="3" a="1"/>
  <c r="S111" i="3" a="1"/>
  <c r="AB111" i="3" a="1"/>
  <c r="R111" i="3" a="1"/>
  <c r="AC268" i="3" a="1"/>
  <c r="Y268" i="3" a="1"/>
  <c r="S268" i="3" a="1"/>
  <c r="AA268" i="3" a="1"/>
  <c r="W268" i="3" a="1"/>
  <c r="R268" i="3" a="1"/>
  <c r="AB268" i="3" a="1"/>
  <c r="T268" i="3" a="1"/>
  <c r="Z268" i="3" a="1"/>
  <c r="P268" i="3" a="1"/>
  <c r="Q268" i="3" a="1"/>
  <c r="X268" i="3" a="1"/>
  <c r="V268" i="3" a="1"/>
  <c r="U268" i="3" a="1"/>
  <c r="T112" i="3" a="1"/>
  <c r="P112" i="3" a="1"/>
  <c r="R112" i="3" a="1"/>
  <c r="Z112" i="3" a="1"/>
  <c r="W112" i="3" a="1"/>
  <c r="AA112" i="3" a="1"/>
  <c r="X112" i="3" a="1"/>
  <c r="S112" i="3" a="1"/>
  <c r="U112" i="3" a="1"/>
  <c r="V112" i="3" a="1"/>
  <c r="AC112" i="3" a="1"/>
  <c r="Q112" i="3" a="1"/>
  <c r="AB112" i="3" a="1"/>
  <c r="Y112" i="3" a="1"/>
  <c r="Y190" i="3" a="1"/>
  <c r="AC190" i="3" a="1"/>
  <c r="U190" i="3" a="1"/>
  <c r="R190" i="3" a="1"/>
  <c r="P190" i="3" a="1"/>
  <c r="T190" i="3" a="1"/>
  <c r="Z190" i="3" a="1"/>
  <c r="S190" i="3" a="1"/>
  <c r="X190" i="3" a="1"/>
  <c r="Q190" i="3" a="1"/>
  <c r="W190" i="3" a="1"/>
  <c r="V190" i="3" a="1"/>
  <c r="AB190" i="3" a="1"/>
  <c r="Y34" i="3" a="1"/>
  <c r="P34" i="3" a="1"/>
  <c r="T34" i="3" a="1"/>
  <c r="AA34" i="3" a="1"/>
  <c r="Z34" i="3" a="1"/>
  <c r="W34" i="3" a="1"/>
  <c r="U34" i="3" a="1"/>
  <c r="AC34" i="3" a="1"/>
  <c r="S34" i="3" a="1"/>
  <c r="X34" i="3" a="1"/>
  <c r="Q34" i="3" a="1"/>
  <c r="AB34" i="3" a="1"/>
  <c r="V34" i="3" a="1"/>
  <c r="R34" i="3" a="1"/>
  <c r="U122" i="3" a="1"/>
  <c r="Q122" i="3" a="1"/>
  <c r="T122" i="3" a="1"/>
  <c r="W122" i="3" a="1"/>
  <c r="X122" i="3" a="1"/>
  <c r="AA122" i="3" a="1"/>
  <c r="P122" i="3" a="1"/>
  <c r="AC122" i="3" a="1"/>
  <c r="R122" i="3" a="1"/>
  <c r="Z122" i="3" a="1"/>
  <c r="S122" i="3" a="1"/>
  <c r="Y122" i="3" a="1"/>
  <c r="AB122" i="3" a="1"/>
  <c r="V122" i="3" a="1"/>
  <c r="W155" i="3" a="1"/>
  <c r="V155" i="3" a="1"/>
  <c r="U155" i="3" a="1"/>
  <c r="T155" i="3" a="1"/>
  <c r="S155" i="3" a="1"/>
  <c r="R155" i="3" a="1"/>
  <c r="Q155" i="3" a="1"/>
  <c r="P155" i="3" a="1"/>
  <c r="AC155" i="3" a="1"/>
  <c r="AB155" i="3" a="1"/>
  <c r="AA155" i="3" a="1"/>
  <c r="Z155" i="3" a="1"/>
  <c r="Y155" i="3" a="1"/>
  <c r="X155" i="3" a="1"/>
  <c r="R301" i="3" a="1"/>
  <c r="AC301" i="3" a="1"/>
  <c r="Z301" i="3" a="1"/>
  <c r="U301" i="3" a="1"/>
  <c r="V301" i="3" a="1"/>
  <c r="W301" i="3" a="1"/>
  <c r="X301" i="3" a="1"/>
  <c r="S301" i="3" a="1"/>
  <c r="Y301" i="3" a="1"/>
  <c r="T301" i="3" a="1"/>
  <c r="AA301" i="3" a="1"/>
  <c r="AB301" i="3" a="1"/>
  <c r="P301" i="3" a="1"/>
  <c r="Q301" i="3" a="1"/>
  <c r="S145" i="3" a="1"/>
  <c r="T145" i="3" a="1"/>
  <c r="U145" i="3" a="1"/>
  <c r="P145" i="3" a="1"/>
  <c r="W145" i="3" a="1"/>
  <c r="X145" i="3" a="1"/>
  <c r="Y145" i="3" a="1"/>
  <c r="Z145" i="3" a="1"/>
  <c r="AA145" i="3" a="1"/>
  <c r="R145" i="3" a="1"/>
  <c r="AB145" i="3" a="1"/>
  <c r="AC145" i="3" a="1"/>
  <c r="Q145" i="3" a="1"/>
  <c r="V145" i="3" a="1"/>
  <c r="U304" i="3" a="1"/>
  <c r="T304" i="3" a="1"/>
  <c r="S304" i="3" a="1"/>
  <c r="R304" i="3" a="1"/>
  <c r="P304" i="3" a="1"/>
  <c r="Q304" i="3" a="1"/>
  <c r="W304" i="3" a="1"/>
  <c r="V304" i="3" a="1"/>
  <c r="AB304" i="3" a="1"/>
  <c r="Y304" i="3" a="1"/>
  <c r="X304" i="3" a="1"/>
  <c r="AA304" i="3" a="1"/>
  <c r="AC304" i="3" a="1"/>
  <c r="Z304" i="3" a="1"/>
  <c r="Z148" i="3" a="1"/>
  <c r="AA148" i="3" a="1"/>
  <c r="AB148" i="3" a="1"/>
  <c r="AC148" i="3" a="1"/>
  <c r="Q148" i="3" a="1"/>
  <c r="R148" i="3" a="1"/>
  <c r="S148" i="3" a="1"/>
  <c r="T148" i="3" a="1"/>
  <c r="V148" i="3" a="1"/>
  <c r="W148" i="3" a="1"/>
  <c r="U148" i="3" a="1"/>
  <c r="X148" i="3" a="1"/>
  <c r="P148" i="3" a="1"/>
  <c r="Y148" i="3" a="1"/>
  <c r="S306" i="3" a="1"/>
  <c r="T306" i="3" a="1"/>
  <c r="U306" i="3" a="1"/>
  <c r="V306" i="3" a="1"/>
  <c r="W306" i="3" a="1"/>
  <c r="X306" i="3" a="1"/>
  <c r="Y306" i="3" a="1"/>
  <c r="AA306" i="3" a="1"/>
  <c r="AB306" i="3" a="1"/>
  <c r="AC306" i="3" a="1"/>
  <c r="Z306" i="3" a="1"/>
  <c r="P306" i="3" a="1"/>
  <c r="Q306" i="3" a="1"/>
  <c r="R306" i="3" a="1"/>
  <c r="Q150" i="3" a="1"/>
  <c r="P150" i="3" a="1"/>
  <c r="S150" i="3" a="1"/>
  <c r="T150" i="3" a="1"/>
  <c r="U150" i="3" a="1"/>
  <c r="Y150" i="3" a="1"/>
  <c r="Z150" i="3" a="1"/>
  <c r="AA150" i="3" a="1"/>
  <c r="AC150" i="3" a="1"/>
  <c r="V150" i="3" a="1"/>
  <c r="AB150" i="3" a="1"/>
  <c r="W150" i="3" a="1"/>
  <c r="X150" i="3" a="1"/>
  <c r="R150" i="3" a="1"/>
  <c r="AB310" i="3" a="1"/>
  <c r="AA310" i="3" a="1"/>
  <c r="Z310" i="3" a="1"/>
  <c r="Y310" i="3" a="1"/>
  <c r="X310" i="3" a="1"/>
  <c r="W310" i="3" a="1"/>
  <c r="V310" i="3" a="1"/>
  <c r="U310" i="3" a="1"/>
  <c r="T310" i="3" a="1"/>
  <c r="S310" i="3" a="1"/>
  <c r="R310" i="3" a="1"/>
  <c r="Q310" i="3" a="1"/>
  <c r="P310" i="3" a="1"/>
  <c r="AC310" i="3" a="1"/>
  <c r="AC153" i="3" a="1"/>
  <c r="AB153" i="3" a="1"/>
  <c r="AA153" i="3" a="1"/>
  <c r="Z153" i="3" a="1"/>
  <c r="Y153" i="3" a="1"/>
  <c r="X153" i="3" a="1"/>
  <c r="W153" i="3" a="1"/>
  <c r="V153" i="3" a="1"/>
  <c r="U153" i="3" a="1"/>
  <c r="T153" i="3" a="1"/>
  <c r="S153" i="3" a="1"/>
  <c r="R153" i="3" a="1"/>
  <c r="Q153" i="3" a="1"/>
  <c r="P153" i="3" a="1"/>
  <c r="AB188" i="3" a="1"/>
  <c r="AC42" i="3" a="1"/>
  <c r="X42" i="3" a="1"/>
  <c r="Q42" i="3" a="1"/>
  <c r="AA42" i="3" a="1"/>
  <c r="V42" i="3" a="1"/>
  <c r="S278" i="3" a="1"/>
  <c r="T278" i="3" a="1"/>
  <c r="U278" i="3" a="1"/>
  <c r="V278" i="3" a="1"/>
  <c r="AC278" i="3" a="1"/>
  <c r="AA278" i="3" a="1"/>
  <c r="X278" i="3" a="1"/>
  <c r="P278" i="3" a="1"/>
  <c r="AB278" i="3" a="1"/>
  <c r="R278" i="3" a="1"/>
  <c r="Y278" i="3" a="1"/>
  <c r="Q278" i="3" a="1"/>
  <c r="Z278" i="3" a="1"/>
  <c r="W278" i="3" a="1"/>
  <c r="Z33" i="3" a="1"/>
  <c r="S33" i="3" a="1"/>
  <c r="T33" i="3" a="1"/>
  <c r="AC33" i="3" a="1"/>
  <c r="Q33" i="3" a="1"/>
  <c r="X33" i="3" a="1"/>
  <c r="X253" i="3" a="1"/>
  <c r="S253" i="3" a="1"/>
  <c r="T253" i="3" a="1"/>
  <c r="V253" i="3" a="1"/>
  <c r="AC253" i="3" a="1"/>
  <c r="Q253" i="3" a="1"/>
  <c r="W67" i="3" a="1"/>
  <c r="P67" i="3" a="1"/>
  <c r="Y273" i="3" a="1"/>
  <c r="Z273" i="3" a="1"/>
  <c r="AA248" i="3" a="1"/>
  <c r="T248" i="3" a="1"/>
  <c r="U248" i="3" a="1"/>
  <c r="AC248" i="3" a="1"/>
  <c r="Q58" i="3" a="1"/>
  <c r="X58" i="3" a="1"/>
  <c r="P58" i="3" a="1"/>
  <c r="W58" i="3" a="1"/>
  <c r="AA49" i="3" a="1"/>
  <c r="T49" i="3" a="1"/>
  <c r="Y83" i="3" a="1"/>
  <c r="X83" i="3" a="1"/>
  <c r="Y265" i="3" a="1"/>
  <c r="AA265" i="3" a="1"/>
  <c r="W56" i="3" a="1"/>
  <c r="V56" i="3" a="1"/>
  <c r="P56" i="3" a="1"/>
  <c r="AC56" i="3" a="1"/>
  <c r="X260" i="3" a="1"/>
  <c r="AA260" i="3" a="1"/>
  <c r="T260" i="3" a="1"/>
  <c r="S260" i="3" a="1"/>
  <c r="AC260" i="3" a="1"/>
  <c r="Z48" i="3" a="1"/>
  <c r="Y48" i="3" a="1"/>
  <c r="S48" i="3" a="1"/>
  <c r="Z47" i="3" a="1"/>
  <c r="S47" i="3" a="1"/>
  <c r="T35" i="3" a="1"/>
  <c r="AA35" i="3" a="1"/>
  <c r="U263" i="3" a="1"/>
  <c r="Y263" i="3" a="1"/>
  <c r="R263" i="3" a="1"/>
  <c r="Z60" i="3" a="1"/>
  <c r="Y60" i="3" a="1"/>
  <c r="S69" i="3" a="1"/>
  <c r="AB69" i="3" a="1"/>
  <c r="T69" i="3" a="1"/>
  <c r="T68" i="3" a="1"/>
  <c r="AC68" i="3" a="1"/>
  <c r="X62" i="3" a="1"/>
  <c r="Y62" i="3" a="1"/>
  <c r="T84" i="3" a="1"/>
  <c r="P84" i="3" a="1"/>
  <c r="Z63" i="3" a="1"/>
  <c r="Q63" i="3" a="1"/>
  <c r="Y63" i="3" a="1"/>
  <c r="T100" i="3" a="1"/>
  <c r="AB100" i="3" a="1"/>
  <c r="U95" i="3" a="1"/>
  <c r="Q95" i="3" a="1"/>
  <c r="AC95" i="3" a="1"/>
  <c r="Y95" i="3" a="1"/>
  <c r="AB95" i="3" a="1"/>
  <c r="AA95" i="3" a="1"/>
  <c r="R90" i="3" a="1"/>
  <c r="AA90" i="3" a="1"/>
  <c r="W90" i="3" a="1"/>
  <c r="V61" i="3" a="1"/>
  <c r="AC61" i="3" a="1"/>
  <c r="X61" i="3" a="1"/>
  <c r="W61" i="3" a="1"/>
  <c r="P61" i="3" a="1"/>
  <c r="V222" i="3" a="1"/>
  <c r="Y222" i="3" a="1"/>
  <c r="Q222" i="3" a="1"/>
  <c r="X222" i="3" a="1"/>
  <c r="P222" i="3" a="1"/>
  <c r="W66" i="3" a="1"/>
  <c r="U66" i="3" a="1"/>
  <c r="V66" i="3" a="1"/>
  <c r="AC66" i="3" a="1"/>
  <c r="Q88" i="3" a="1"/>
  <c r="AA88" i="3" a="1"/>
  <c r="S88" i="3" a="1"/>
  <c r="AC51" i="3" a="1"/>
  <c r="V51" i="3" a="1"/>
  <c r="U51" i="3" a="1"/>
  <c r="AB51" i="3" a="1"/>
  <c r="W39" i="3" a="1"/>
  <c r="P39" i="3" a="1"/>
  <c r="V39" i="3" a="1"/>
  <c r="AC39" i="3" a="1"/>
  <c r="W46" i="3" a="1"/>
  <c r="AA46" i="3" a="1"/>
  <c r="T46" i="3" a="1"/>
  <c r="S46" i="3" a="1"/>
  <c r="Z46" i="3" a="1"/>
  <c r="AA210" i="3" a="1"/>
  <c r="T210" i="3" a="1"/>
  <c r="W54" i="3" a="1"/>
  <c r="AC54" i="3" a="1"/>
  <c r="V54" i="3" a="1"/>
  <c r="P54" i="3" a="1"/>
  <c r="X54" i="3" a="1"/>
  <c r="Q54" i="3" a="1"/>
  <c r="P53" i="3" a="1"/>
  <c r="V53" i="3" a="1"/>
  <c r="W53" i="3" a="1"/>
  <c r="AC53" i="3" a="1"/>
  <c r="Z209" i="3" a="1"/>
  <c r="S209" i="3" a="1"/>
  <c r="AB36" i="3" a="1"/>
  <c r="U36" i="3" a="1"/>
  <c r="S17" i="3" a="1"/>
  <c r="Z17" i="3" a="1"/>
  <c r="Q40" i="3" a="1"/>
  <c r="X40" i="3" a="1"/>
  <c r="W40" i="3" a="1"/>
  <c r="P40" i="3" a="1"/>
  <c r="AC220" i="3" a="1"/>
  <c r="U220" i="3" a="1"/>
  <c r="AB220" i="3" a="1"/>
  <c r="S220" i="3" a="1"/>
  <c r="R64" i="3" a="1"/>
  <c r="W64" i="3" a="1"/>
  <c r="P64" i="3" a="1"/>
  <c r="Y64" i="3" a="1"/>
  <c r="V215" i="3" a="1"/>
  <c r="AC215" i="3" a="1"/>
  <c r="AB215" i="3" a="1"/>
  <c r="U215" i="3" a="1"/>
  <c r="AA59" i="3" a="1"/>
  <c r="Y59" i="3" a="1"/>
  <c r="Z59" i="3" a="1"/>
  <c r="S59" i="3" a="1"/>
  <c r="R59" i="3" a="1"/>
  <c r="Y45" i="3" a="1"/>
  <c r="R45" i="3" a="1"/>
  <c r="S45" i="3" a="1"/>
  <c r="Z45" i="3" a="1"/>
  <c r="Y44" i="3" a="1"/>
  <c r="S44" i="3" a="1"/>
  <c r="Z44" i="3" a="1"/>
  <c r="R44" i="3" a="1"/>
  <c r="R30" i="3" a="1"/>
  <c r="Y30" i="3" a="1"/>
  <c r="S87" i="3" a="1"/>
  <c r="AA87" i="3" a="1"/>
  <c r="T99" i="3" a="1"/>
  <c r="AC99" i="3" a="1"/>
  <c r="W99" i="3" a="1"/>
  <c r="V99" i="3" a="1"/>
  <c r="U228" i="3" a="1"/>
  <c r="W228" i="3" a="1"/>
  <c r="T72" i="3" a="1"/>
  <c r="S72" i="3" a="1"/>
  <c r="V72" i="3" a="1"/>
  <c r="AB213" i="3" a="1"/>
  <c r="U213" i="3" a="1"/>
  <c r="Q57" i="3" a="1"/>
  <c r="R57" i="3" a="1"/>
  <c r="Y57" i="3" a="1"/>
  <c r="X57" i="3" a="1"/>
  <c r="AC80" i="3" a="1"/>
  <c r="X80" i="3" a="1"/>
  <c r="Q80" i="3" a="1"/>
  <c r="R80" i="3" a="1"/>
  <c r="Z86" i="3" a="1"/>
  <c r="AA86" i="3" a="1"/>
  <c r="W221" i="3" a="1"/>
  <c r="Y221" i="3" a="1"/>
  <c r="Q221" i="3" a="1"/>
  <c r="Z65" i="3" a="1"/>
  <c r="T65" i="3" a="1"/>
  <c r="AA65" i="3" a="1"/>
  <c r="S65" i="3" a="1"/>
  <c r="AB65" i="3" a="1"/>
  <c r="Y38" i="3" a="1"/>
  <c r="AC38" i="3" a="1"/>
  <c r="V38" i="3" a="1"/>
  <c r="W71" i="3" a="1"/>
  <c r="Y71" i="3" a="1"/>
  <c r="V23" i="3" a="1"/>
  <c r="AC23" i="3" a="1"/>
  <c r="U52" i="3" a="1"/>
  <c r="AB52" i="3" a="1"/>
  <c r="AC52" i="3" a="1"/>
  <c r="AA52" i="3" a="1"/>
  <c r="V52" i="3" a="1"/>
  <c r="P52" i="3" a="1"/>
  <c r="T52" i="3" a="1"/>
  <c r="W52" i="3" a="1"/>
  <c r="R31" i="3" a="1"/>
  <c r="Y31" i="3" a="1"/>
  <c r="Q37" i="3" a="1"/>
  <c r="U37" i="3" a="1"/>
  <c r="V37" i="3" a="1"/>
  <c r="AC37" i="3" a="1"/>
  <c r="AB37" i="3" a="1"/>
  <c r="S108" i="3" a="1"/>
  <c r="R108" i="3" a="1"/>
  <c r="AC108" i="3" a="1"/>
  <c r="T94" i="3" a="1"/>
  <c r="V94" i="3" a="1"/>
  <c r="Y94" i="3" a="1"/>
  <c r="Z93" i="3" a="1"/>
  <c r="S93" i="3" a="1"/>
  <c r="P93" i="3" a="1"/>
  <c r="P79" i="3" a="1"/>
  <c r="U79" i="3" a="1"/>
  <c r="AC78" i="3" a="1"/>
  <c r="AB78" i="3" a="1"/>
  <c r="U182" i="3" a="1"/>
  <c r="X182" i="3" a="1"/>
  <c r="Y182" i="3" a="1"/>
  <c r="V170" i="3" a="1"/>
  <c r="W170" i="3" a="1"/>
  <c r="AA167" i="3" a="1"/>
  <c r="U167" i="3" a="1"/>
  <c r="T167" i="3" a="1"/>
  <c r="S167" i="3" a="1"/>
  <c r="AC207" i="3" a="1"/>
  <c r="V207" i="3" a="1"/>
  <c r="W209" i="3" a="1"/>
  <c r="P209" i="3" a="1"/>
  <c r="Y220" i="3" a="1"/>
  <c r="Q220" i="3" a="1"/>
  <c r="W215" i="3" a="1"/>
  <c r="Z215" i="3" a="1"/>
  <c r="S215" i="3" a="1"/>
  <c r="S243" i="3" a="1"/>
  <c r="AB243" i="3" a="1"/>
  <c r="R213" i="3" a="1"/>
  <c r="Y213" i="3" a="1"/>
  <c r="V236" i="3" a="1"/>
  <c r="Y236" i="3" a="1"/>
  <c r="T227" i="3" a="1"/>
  <c r="U227" i="3" a="1"/>
  <c r="R227" i="3" a="1"/>
  <c r="AA250" i="3" a="1"/>
  <c r="Z250" i="3" a="1"/>
  <c r="T235" i="3" a="1"/>
  <c r="AC235" i="3" a="1"/>
  <c r="Q235" i="3" a="1"/>
  <c r="V234" i="3" a="1"/>
  <c r="T234" i="3" a="1"/>
  <c r="Z42" i="3" a="1"/>
  <c r="R42" i="3" a="1"/>
  <c r="Y42" i="3" a="1"/>
  <c r="S42" i="3" a="1"/>
  <c r="T42" i="3" a="1"/>
  <c r="P42" i="3" a="1"/>
  <c r="AB42" i="3" a="1"/>
  <c r="U42" i="3" a="1"/>
  <c r="W42" i="3" a="1"/>
  <c r="AB33" i="3" a="1"/>
  <c r="P33" i="3" a="1"/>
  <c r="V33" i="3" a="1"/>
  <c r="R33" i="3" a="1"/>
  <c r="W33" i="3" a="1"/>
  <c r="AA33" i="3" a="1"/>
  <c r="U33" i="3" a="1"/>
  <c r="Y33" i="3" a="1"/>
  <c r="AC97" i="3" a="1"/>
  <c r="AB97" i="3" a="1"/>
  <c r="Z97" i="3" a="1"/>
  <c r="R97" i="3" a="1"/>
  <c r="U97" i="3" a="1"/>
  <c r="Q97" i="3" a="1"/>
  <c r="S97" i="3" a="1"/>
  <c r="AA97" i="3" a="1"/>
  <c r="T97" i="3" a="1"/>
  <c r="Y97" i="3" a="1"/>
  <c r="P97" i="3" a="1"/>
  <c r="X97" i="3" a="1"/>
  <c r="W97" i="3" a="1"/>
  <c r="V97" i="3" a="1"/>
  <c r="Y105" i="3" a="1"/>
  <c r="U91" i="3" a="1"/>
  <c r="X63" i="3" a="1"/>
  <c r="W63" i="3" a="1"/>
  <c r="AB28" i="3" a="1"/>
  <c r="AA28" i="3" a="1"/>
  <c r="Q17" i="3" a="1"/>
  <c r="Y17" i="3" a="1"/>
  <c r="AA40" i="3" a="1"/>
  <c r="Z40" i="3" a="1"/>
  <c r="T40" i="3" a="1"/>
  <c r="T22" i="3" a="1"/>
  <c r="AA22" i="3" a="1"/>
  <c r="AS297" i="3"/>
  <c r="AS298" i="3"/>
  <c r="AS299" i="3"/>
  <c r="AA312" i="3" a="1"/>
  <c r="P312" i="3" a="1"/>
  <c r="Q312" i="3" a="1"/>
  <c r="AB312" i="3" a="1"/>
  <c r="AC312" i="3" a="1"/>
  <c r="R312" i="3" a="1"/>
  <c r="S312" i="3" a="1"/>
  <c r="T312" i="3" a="1"/>
  <c r="U312" i="3" a="1"/>
  <c r="V312" i="3" a="1"/>
  <c r="W312" i="3" a="1"/>
  <c r="X312" i="3" a="1"/>
  <c r="Y312" i="3" a="1"/>
  <c r="Z312" i="3" a="1"/>
  <c r="Y303" i="3" a="1"/>
  <c r="Z303" i="3" a="1"/>
  <c r="U303" i="3" a="1"/>
  <c r="Q303" i="3" a="1"/>
  <c r="AA303" i="3" a="1"/>
  <c r="AC303" i="3" a="1"/>
  <c r="P303" i="3" a="1"/>
  <c r="R303" i="3" a="1"/>
  <c r="S303" i="3" a="1"/>
  <c r="T303" i="3" a="1"/>
  <c r="AB303" i="3" a="1"/>
  <c r="V303" i="3" a="1"/>
  <c r="W303" i="3" a="1"/>
  <c r="X303" i="3" a="1"/>
  <c r="AB253" i="3" a="1"/>
  <c r="U253" i="3" a="1"/>
  <c r="AA253" i="3" a="1"/>
  <c r="W253" i="3" a="1"/>
  <c r="Z253" i="3" a="1"/>
  <c r="R253" i="3" a="1"/>
  <c r="Y253" i="3" a="1"/>
  <c r="P253" i="3" a="1"/>
  <c r="T67" i="3" a="1"/>
  <c r="AB67" i="3" a="1"/>
  <c r="V67" i="3" a="1"/>
  <c r="U67" i="3" a="1"/>
  <c r="AA67" i="3" a="1"/>
  <c r="S67" i="3" a="1"/>
  <c r="AB248" i="3" a="1"/>
  <c r="S248" i="3" a="1"/>
  <c r="Y248" i="3" a="1"/>
  <c r="Q248" i="3" a="1"/>
  <c r="AA58" i="3" a="1"/>
  <c r="V58" i="3" a="1"/>
  <c r="T58" i="3" a="1"/>
  <c r="AC58" i="3" a="1"/>
  <c r="AB58" i="3" a="1"/>
  <c r="U21" i="3" a="1"/>
  <c r="AB21" i="3" a="1"/>
  <c r="AC49" i="3" a="1"/>
  <c r="Z49" i="3" a="1"/>
  <c r="Q49" i="3" a="1"/>
  <c r="R49" i="3" a="1"/>
  <c r="W49" i="3" a="1"/>
  <c r="Y49" i="3" a="1"/>
  <c r="W83" i="3" a="1"/>
  <c r="P83" i="3" a="1"/>
  <c r="S83" i="3" a="1"/>
  <c r="V265" i="3" a="1"/>
  <c r="T265" i="3" a="1"/>
  <c r="T56" i="3" a="1"/>
  <c r="S56" i="3" a="1"/>
  <c r="U56" i="3" a="1"/>
  <c r="Q260" i="3" a="1"/>
  <c r="P260" i="3" a="1"/>
  <c r="R48" i="3" a="1"/>
  <c r="W48" i="3" a="1"/>
  <c r="Q48" i="3" a="1"/>
  <c r="X48" i="3" a="1"/>
  <c r="U32" i="3" a="1"/>
  <c r="X32" i="3" a="1"/>
  <c r="Q32" i="3" a="1"/>
  <c r="Y32" i="3" a="1"/>
  <c r="Q47" i="3" a="1"/>
  <c r="X47" i="3" a="1"/>
  <c r="AC47" i="3" a="1"/>
  <c r="R47" i="3" a="1"/>
  <c r="P47" i="3" a="1"/>
  <c r="U47" i="3" a="1"/>
  <c r="V47" i="3" a="1"/>
  <c r="R35" i="3" a="1"/>
  <c r="W35" i="3" a="1"/>
  <c r="Y35" i="3" a="1"/>
  <c r="U35" i="3" a="1"/>
  <c r="V35" i="3" a="1"/>
  <c r="U60" i="3" a="1"/>
  <c r="R60" i="3" a="1"/>
  <c r="P60" i="3" a="1"/>
  <c r="W60" i="3" a="1"/>
  <c r="Q60" i="3" a="1"/>
  <c r="Z69" i="3" a="1"/>
  <c r="Q69" i="3" a="1"/>
  <c r="AA69" i="3" a="1"/>
  <c r="Y69" i="3" a="1"/>
  <c r="R69" i="3" a="1"/>
  <c r="P68" i="3" a="1"/>
  <c r="Q68" i="3" a="1"/>
  <c r="Y68" i="3" a="1"/>
  <c r="W68" i="3" a="1"/>
  <c r="AA68" i="3" a="1"/>
  <c r="X68" i="3" a="1"/>
  <c r="AB62" i="3" a="1"/>
  <c r="AC62" i="3" a="1"/>
  <c r="Q62" i="3" a="1"/>
  <c r="V62" i="3" a="1"/>
  <c r="U26" i="3" a="1"/>
  <c r="Q26" i="3" a="1"/>
  <c r="R26" i="3" a="1"/>
  <c r="AA26" i="3" a="1"/>
  <c r="AB26" i="3" a="1"/>
  <c r="T19" i="3" a="1"/>
  <c r="AA19" i="3" a="1"/>
  <c r="Y18" i="3" a="1"/>
  <c r="R18" i="3" a="1"/>
  <c r="P14" i="3" a="1"/>
  <c r="W14" i="3" a="1"/>
  <c r="Z27" i="3" a="1"/>
  <c r="AA27" i="3" a="1"/>
  <c r="S27" i="3" a="1"/>
  <c r="AB27" i="3" a="1"/>
  <c r="U27" i="3" a="1"/>
  <c r="W24" i="3" a="1"/>
  <c r="P24" i="3" a="1"/>
  <c r="V24" i="3" a="1"/>
  <c r="AA24" i="3" a="1"/>
  <c r="T24" i="3" a="1"/>
  <c r="X13" i="3" a="1"/>
  <c r="Q13" i="3" a="1"/>
  <c r="P11" i="3" a="1"/>
  <c r="W11" i="3" a="1"/>
  <c r="V28" i="3" a="1"/>
  <c r="AC28" i="3" a="1"/>
  <c r="U70" i="3" a="1"/>
  <c r="R70" i="3" a="1"/>
  <c r="AB70" i="3" a="1"/>
  <c r="U256" i="3" a="1"/>
  <c r="T256" i="3" a="1"/>
  <c r="S256" i="3" a="1"/>
  <c r="AC241" i="3" a="1"/>
  <c r="Y241" i="3" a="1"/>
  <c r="S241" i="3" a="1"/>
  <c r="R241" i="3" a="1"/>
  <c r="X217" i="3" a="1"/>
  <c r="P217" i="3" a="1"/>
  <c r="AB217" i="3" a="1"/>
  <c r="U40" i="3" a="1"/>
  <c r="AB40" i="3" a="1"/>
  <c r="Z176" i="3" a="1"/>
  <c r="Q176" i="3" a="1"/>
  <c r="S176" i="3" a="1"/>
  <c r="T176" i="3" a="1"/>
  <c r="V176" i="3" a="1"/>
  <c r="AC176" i="3" a="1"/>
  <c r="R176" i="3" a="1"/>
  <c r="U176" i="3" a="1"/>
  <c r="X176" i="3" a="1"/>
  <c r="AA176" i="3" a="1"/>
  <c r="AA197" i="3" a="1"/>
  <c r="T197" i="3" a="1"/>
  <c r="Y197" i="3" a="1"/>
  <c r="Q197" i="3" a="1"/>
  <c r="U197" i="3" a="1"/>
  <c r="P197" i="3" a="1"/>
  <c r="W197" i="3" a="1"/>
  <c r="S197" i="3" a="1"/>
  <c r="AB197" i="3" a="1"/>
  <c r="AC197" i="3" a="1"/>
  <c r="R197" i="3" a="1"/>
  <c r="X197" i="3" a="1"/>
  <c r="V197" i="3" a="1"/>
  <c r="Z67" i="3" a="1"/>
  <c r="Y67" i="3" a="1"/>
  <c r="Q67" i="3" a="1"/>
  <c r="X67" i="3" a="1"/>
  <c r="AC67" i="3" a="1"/>
  <c r="R67" i="3" a="1"/>
  <c r="AB223" i="3" a="1"/>
  <c r="S223" i="3" a="1"/>
  <c r="R223" i="3" a="1"/>
  <c r="Q223" i="3" a="1"/>
  <c r="X223" i="3" a="1"/>
  <c r="T223" i="3" a="1"/>
  <c r="P223" i="3" a="1"/>
  <c r="Z223" i="3" a="1"/>
  <c r="Y223" i="3" a="1"/>
  <c r="W223" i="3" a="1"/>
  <c r="V223" i="3" a="1"/>
  <c r="AC223" i="3" a="1"/>
  <c r="U223" i="3" a="1"/>
  <c r="AA223" i="3" a="1"/>
  <c r="AB273" i="3" a="1"/>
  <c r="V273" i="3" a="1"/>
  <c r="AC273" i="3" a="1"/>
  <c r="AA273" i="3" a="1"/>
  <c r="T273" i="3" a="1"/>
  <c r="W273" i="3" a="1"/>
  <c r="P273" i="3" a="1"/>
  <c r="U273" i="3" a="1"/>
  <c r="R273" i="3" a="1"/>
  <c r="Q273" i="3" a="1"/>
  <c r="S273" i="3" a="1"/>
  <c r="X273" i="3" a="1"/>
  <c r="AA117" i="3" a="1"/>
  <c r="AB117" i="3" a="1"/>
  <c r="Q117" i="3" a="1"/>
  <c r="P117" i="3" a="1"/>
  <c r="Z117" i="3" a="1"/>
  <c r="R117" i="3" a="1"/>
  <c r="V117" i="3" a="1"/>
  <c r="Y117" i="3" a="1"/>
  <c r="T117" i="3" a="1"/>
  <c r="AC117" i="3" a="1"/>
  <c r="U117" i="3" a="1"/>
  <c r="X117" i="3" a="1"/>
  <c r="S117" i="3" a="1"/>
  <c r="W117" i="3" a="1"/>
  <c r="W119" i="3" a="1"/>
  <c r="U119" i="3" a="1"/>
  <c r="P119" i="3" a="1"/>
  <c r="T119" i="3" a="1"/>
  <c r="Z119" i="3" a="1"/>
  <c r="S119" i="3" a="1"/>
  <c r="Y119" i="3" a="1"/>
  <c r="R119" i="3" a="1"/>
  <c r="V119" i="3" a="1"/>
  <c r="AA119" i="3" a="1"/>
  <c r="X119" i="3" a="1"/>
  <c r="AB119" i="3" a="1"/>
  <c r="Q119" i="3" a="1"/>
  <c r="AC119" i="3" a="1"/>
  <c r="X275" i="3" a="1"/>
  <c r="Q275" i="3" a="1"/>
  <c r="Y275" i="3" a="1"/>
  <c r="R275" i="3" a="1"/>
  <c r="AA275" i="3" a="1"/>
  <c r="U275" i="3" a="1"/>
  <c r="S275" i="3" a="1"/>
  <c r="Z275" i="3" a="1"/>
  <c r="T275" i="3" a="1"/>
  <c r="W275" i="3" a="1"/>
  <c r="AB275" i="3" a="1"/>
  <c r="P275" i="3" a="1"/>
  <c r="V275" i="3" a="1"/>
  <c r="P92" i="3" a="1"/>
  <c r="X92" i="3" a="1"/>
  <c r="U92" i="3" a="1"/>
  <c r="T92" i="3" a="1"/>
  <c r="R92" i="3" a="1"/>
  <c r="W92" i="3" a="1"/>
  <c r="V92" i="3" a="1"/>
  <c r="Y92" i="3" a="1"/>
  <c r="AA92" i="3" a="1"/>
  <c r="S92" i="3" a="1"/>
  <c r="AB92" i="3" a="1"/>
  <c r="Z92" i="3" a="1"/>
  <c r="AC92" i="3" a="1"/>
  <c r="V248" i="3" a="1"/>
  <c r="R248" i="3" a="1"/>
  <c r="W248" i="3" a="1"/>
  <c r="Z248" i="3" a="1"/>
  <c r="X248" i="3" a="1"/>
  <c r="P248" i="3" a="1"/>
  <c r="R58" i="3" a="1"/>
  <c r="U58" i="3" a="1"/>
  <c r="Y58" i="3" a="1"/>
  <c r="Z58" i="3" a="1"/>
  <c r="S58" i="3" a="1"/>
  <c r="X214" i="3" a="1"/>
  <c r="AB214" i="3" a="1"/>
  <c r="AA214" i="3" a="1"/>
  <c r="T214" i="3" a="1"/>
  <c r="R214" i="3" a="1"/>
  <c r="P214" i="3" a="1"/>
  <c r="V214" i="3" a="1"/>
  <c r="AC214" i="3" a="1"/>
  <c r="W214" i="3" a="1"/>
  <c r="U214" i="3" a="1"/>
  <c r="Y214" i="3" a="1"/>
  <c r="Z214" i="3" a="1"/>
  <c r="S214" i="3" a="1"/>
  <c r="W21" i="3" a="1"/>
  <c r="X21" i="3" a="1"/>
  <c r="Q21" i="3" a="1"/>
  <c r="AC21" i="3" a="1"/>
  <c r="P21" i="3" a="1"/>
  <c r="Y21" i="3" a="1"/>
  <c r="Z21" i="3" a="1"/>
  <c r="R21" i="3" a="1"/>
  <c r="T21" i="3" a="1"/>
  <c r="V21" i="3" a="1"/>
  <c r="S21" i="3" a="1"/>
  <c r="AA21" i="3" a="1"/>
  <c r="AB177" i="3" a="1"/>
  <c r="Q177" i="3" a="1"/>
  <c r="U177" i="3" a="1"/>
  <c r="W177" i="3" a="1"/>
  <c r="P177" i="3" a="1"/>
  <c r="AA177" i="3" a="1"/>
  <c r="R177" i="3" a="1"/>
  <c r="S177" i="3" a="1"/>
  <c r="V177" i="3" a="1"/>
  <c r="X177" i="3" a="1"/>
  <c r="Z177" i="3" a="1"/>
  <c r="T177" i="3" a="1"/>
  <c r="S49" i="3" a="1"/>
  <c r="X49" i="3" a="1"/>
  <c r="AB49" i="3" a="1"/>
  <c r="U49" i="3" a="1"/>
  <c r="P49" i="3" a="1"/>
  <c r="V49" i="3" a="1"/>
  <c r="V205" i="3" a="1"/>
  <c r="Y205" i="3" a="1"/>
  <c r="T205" i="3" a="1"/>
  <c r="AA205" i="3" a="1"/>
  <c r="Z205" i="3" a="1"/>
  <c r="AB205" i="3" a="1"/>
  <c r="Q205" i="3" a="1"/>
  <c r="U205" i="3" a="1"/>
  <c r="W205" i="3" a="1"/>
  <c r="AC205" i="3" a="1"/>
  <c r="S205" i="3" a="1"/>
  <c r="R205" i="3" a="1"/>
  <c r="P205" i="3" a="1"/>
  <c r="X205" i="3" a="1"/>
  <c r="Z83" i="3" a="1"/>
  <c r="U83" i="3" a="1"/>
  <c r="AA83" i="3" a="1"/>
  <c r="Q83" i="3" a="1"/>
  <c r="AB83" i="3" a="1"/>
  <c r="V83" i="3" a="1"/>
  <c r="AC83" i="3" a="1"/>
  <c r="R83" i="3" a="1"/>
  <c r="T83" i="3" a="1"/>
  <c r="V239" i="3" a="1"/>
  <c r="P239" i="3" a="1"/>
  <c r="Y239" i="3" a="1"/>
  <c r="T239" i="3" a="1"/>
  <c r="R239" i="3" a="1"/>
  <c r="AA239" i="3" a="1"/>
  <c r="W239" i="3" a="1"/>
  <c r="S239" i="3" a="1"/>
  <c r="Z239" i="3" a="1"/>
  <c r="AB239" i="3" a="1"/>
  <c r="AC239" i="3" a="1"/>
  <c r="U239" i="3" a="1"/>
  <c r="X239" i="3" a="1"/>
  <c r="Q239" i="3" a="1"/>
  <c r="AA109" i="3" a="1"/>
  <c r="AC109" i="3" a="1"/>
  <c r="S109" i="3" a="1"/>
  <c r="X109" i="3" a="1"/>
  <c r="T109" i="3" a="1"/>
  <c r="Y109" i="3" a="1"/>
  <c r="Q109" i="3" a="1"/>
  <c r="P109" i="3" a="1"/>
  <c r="U109" i="3" a="1"/>
  <c r="W109" i="3" a="1"/>
  <c r="V109" i="3" a="1"/>
  <c r="Z109" i="3" a="1"/>
  <c r="AB109" i="3" a="1"/>
  <c r="R109" i="3" a="1"/>
  <c r="AC265" i="3" a="1"/>
  <c r="U265" i="3" a="1"/>
  <c r="S265" i="3" a="1"/>
  <c r="Z265" i="3" a="1"/>
  <c r="AB265" i="3" a="1"/>
  <c r="W265" i="3" a="1"/>
  <c r="Q265" i="3" a="1"/>
  <c r="P265" i="3" a="1"/>
  <c r="R265" i="3" a="1"/>
  <c r="X265" i="3" a="1"/>
  <c r="Q56" i="3" a="1"/>
  <c r="R56" i="3" a="1"/>
  <c r="Y56" i="3" a="1"/>
  <c r="X56" i="3" a="1"/>
  <c r="Z56" i="3" a="1"/>
  <c r="AA56" i="3" a="1"/>
  <c r="AB56" i="3" a="1"/>
  <c r="V212" i="3" a="1"/>
  <c r="W212" i="3" a="1"/>
  <c r="Y212" i="3" a="1"/>
  <c r="AC212" i="3" a="1"/>
  <c r="T212" i="3" a="1"/>
  <c r="P212" i="3" a="1"/>
  <c r="X212" i="3" a="1"/>
  <c r="Q212" i="3" a="1"/>
  <c r="Z212" i="3" a="1"/>
  <c r="R212" i="3" a="1"/>
  <c r="AA212" i="3" a="1"/>
  <c r="U212" i="3" a="1"/>
  <c r="AB212" i="3" a="1"/>
  <c r="S212" i="3" a="1"/>
  <c r="Q104" i="3" a="1"/>
  <c r="T104" i="3" a="1"/>
  <c r="U104" i="3" a="1"/>
  <c r="Y104" i="3" a="1"/>
  <c r="W104" i="3" a="1"/>
  <c r="X104" i="3" a="1"/>
  <c r="P104" i="3" a="1"/>
  <c r="AA104" i="3" a="1"/>
  <c r="R104" i="3" a="1"/>
  <c r="S104" i="3" a="1"/>
  <c r="V104" i="3" a="1"/>
  <c r="AB104" i="3" a="1"/>
  <c r="Z104" i="3" a="1"/>
  <c r="AC104" i="3" a="1"/>
  <c r="Z260" i="3" a="1"/>
  <c r="Y260" i="3" a="1"/>
  <c r="V260" i="3" a="1"/>
  <c r="AB260" i="3" a="1"/>
  <c r="R260" i="3" a="1"/>
  <c r="W260" i="3" a="1"/>
  <c r="U260" i="3" a="1"/>
  <c r="V48" i="3" a="1"/>
  <c r="T48" i="3" a="1"/>
  <c r="U48" i="3" a="1"/>
  <c r="AB48" i="3" a="1"/>
  <c r="P48" i="3" a="1"/>
  <c r="AA48" i="3" a="1"/>
  <c r="AC48" i="3" a="1"/>
  <c r="Z204" i="3" a="1"/>
  <c r="AC204" i="3" a="1"/>
  <c r="T204" i="3" a="1"/>
  <c r="V204" i="3" a="1"/>
  <c r="R204" i="3" a="1"/>
  <c r="P204" i="3" a="1"/>
  <c r="Q204" i="3" a="1"/>
  <c r="S204" i="3" a="1"/>
  <c r="U204" i="3" a="1"/>
  <c r="AB204" i="3" a="1"/>
  <c r="Y204" i="3" a="1"/>
  <c r="X204" i="3" a="1"/>
  <c r="W204" i="3" a="1"/>
  <c r="AA204" i="3" a="1"/>
  <c r="AB32" i="3" a="1"/>
  <c r="AC32" i="3" a="1"/>
  <c r="V32" i="3" a="1"/>
  <c r="P32" i="3" a="1"/>
  <c r="T32" i="3" a="1"/>
  <c r="S32" i="3" a="1"/>
  <c r="W32" i="3" a="1"/>
  <c r="Z32" i="3" a="1"/>
  <c r="AA32" i="3" a="1"/>
  <c r="R32" i="3" a="1"/>
  <c r="Q188" i="3" a="1"/>
  <c r="AC188" i="3" a="1"/>
  <c r="Z188" i="3" a="1"/>
  <c r="T188" i="3" a="1"/>
  <c r="Y188" i="3" a="1"/>
  <c r="R188" i="3" a="1"/>
  <c r="W188" i="3" a="1"/>
  <c r="P188" i="3" a="1"/>
  <c r="V188" i="3" a="1"/>
  <c r="U188" i="3" a="1"/>
  <c r="S188" i="3" a="1"/>
  <c r="AA188" i="3" a="1"/>
  <c r="X188" i="3" a="1"/>
  <c r="AA47" i="3" a="1"/>
  <c r="T47" i="3" a="1"/>
  <c r="Y47" i="3" a="1"/>
  <c r="AB47" i="3" a="1"/>
  <c r="W47" i="3" a="1"/>
  <c r="Q203" i="3" a="1"/>
  <c r="P203" i="3" a="1"/>
  <c r="W203" i="3" a="1"/>
  <c r="V203" i="3" a="1"/>
  <c r="U203" i="3" a="1"/>
  <c r="T203" i="3" a="1"/>
  <c r="R203" i="3" a="1"/>
  <c r="Y203" i="3" a="1"/>
  <c r="AB203" i="3" a="1"/>
  <c r="S203" i="3" a="1"/>
  <c r="AA203" i="3" a="1"/>
  <c r="Z203" i="3" a="1"/>
  <c r="AC203" i="3" a="1"/>
  <c r="X203" i="3" a="1"/>
  <c r="P35" i="3" a="1"/>
  <c r="S35" i="3" a="1"/>
  <c r="Q35" i="3" a="1"/>
  <c r="AB35" i="3" a="1"/>
  <c r="X35" i="3" a="1"/>
  <c r="Z35" i="3" a="1"/>
  <c r="AC35" i="3" a="1"/>
  <c r="Q191" i="3" a="1"/>
  <c r="X191" i="3" a="1"/>
  <c r="AA191" i="3" a="1"/>
  <c r="AC191" i="3" a="1"/>
  <c r="P191" i="3" a="1"/>
  <c r="S191" i="3" a="1"/>
  <c r="AB191" i="3" a="1"/>
  <c r="T191" i="3" a="1"/>
  <c r="W191" i="3" a="1"/>
  <c r="V191" i="3" a="1"/>
  <c r="U191" i="3" a="1"/>
  <c r="Y191" i="3" a="1"/>
  <c r="Z191" i="3" a="1"/>
  <c r="R191" i="3" a="1"/>
  <c r="Q107" i="3" a="1"/>
  <c r="P107" i="3" a="1"/>
  <c r="W107" i="3" a="1"/>
  <c r="X107" i="3" a="1"/>
  <c r="Z107" i="3" a="1"/>
  <c r="S107" i="3" a="1"/>
  <c r="Y107" i="3" a="1"/>
  <c r="R107" i="3" a="1"/>
  <c r="U107" i="3" a="1"/>
  <c r="AC107" i="3" a="1"/>
  <c r="V107" i="3" a="1"/>
  <c r="T107" i="3" a="1"/>
  <c r="AA107" i="3" a="1"/>
  <c r="AB107" i="3" a="1"/>
  <c r="S263" i="3" a="1"/>
  <c r="W263" i="3" a="1"/>
  <c r="AC263" i="3" a="1"/>
  <c r="Q263" i="3" a="1"/>
  <c r="P263" i="3" a="1"/>
  <c r="AB263" i="3" a="1"/>
  <c r="Z263" i="3" a="1"/>
  <c r="T263" i="3" a="1"/>
  <c r="X263" i="3" a="1"/>
  <c r="AA263" i="3" a="1"/>
  <c r="V263" i="3" a="1"/>
  <c r="V60" i="3" a="1"/>
  <c r="T60" i="3" a="1"/>
  <c r="AA60" i="3" a="1"/>
  <c r="AB60" i="3" a="1"/>
  <c r="S60" i="3" a="1"/>
  <c r="AC60" i="3" a="1"/>
  <c r="X60" i="3" a="1"/>
  <c r="Q216" i="3" a="1"/>
  <c r="V216" i="3" a="1"/>
  <c r="Y216" i="3" a="1"/>
  <c r="X216" i="3" a="1"/>
  <c r="AB216" i="3" a="1"/>
  <c r="R216" i="3" a="1"/>
  <c r="U216" i="3" a="1"/>
  <c r="T216" i="3" a="1"/>
  <c r="S216" i="3" a="1"/>
  <c r="AA216" i="3" a="1"/>
  <c r="AC216" i="3" a="1"/>
  <c r="W216" i="3" a="1"/>
  <c r="P216" i="3" a="1"/>
  <c r="Z216" i="3" a="1"/>
  <c r="R174" i="3" a="1"/>
  <c r="AB174" i="3" a="1"/>
  <c r="Z174" i="3" a="1"/>
  <c r="W174" i="3" a="1"/>
  <c r="Q174" i="3" a="1"/>
  <c r="S174" i="3" a="1"/>
  <c r="V174" i="3" a="1"/>
  <c r="AC174" i="3" a="1"/>
  <c r="T174" i="3" a="1"/>
  <c r="P174" i="3" a="1"/>
  <c r="AA174" i="3" a="1"/>
  <c r="W69" i="3" a="1"/>
  <c r="V69" i="3" a="1"/>
  <c r="P69" i="3" a="1"/>
  <c r="U69" i="3" a="1"/>
  <c r="AC69" i="3" a="1"/>
  <c r="X69" i="3" a="1"/>
  <c r="AB231" i="3" a="1"/>
  <c r="Q231" i="3" a="1"/>
  <c r="Y231" i="3" a="1"/>
  <c r="R231" i="3" a="1"/>
  <c r="U231" i="3" a="1"/>
  <c r="W231" i="3" a="1"/>
  <c r="P231" i="3" a="1"/>
  <c r="X231" i="3" a="1"/>
  <c r="S231" i="3" a="1"/>
  <c r="Z231" i="3" a="1"/>
  <c r="T231" i="3" a="1"/>
  <c r="AC231" i="3" a="1"/>
  <c r="AA231" i="3" a="1"/>
  <c r="V231" i="3" a="1"/>
  <c r="S68" i="3" a="1"/>
  <c r="AB68" i="3" a="1"/>
  <c r="Z68" i="3" a="1"/>
  <c r="V68" i="3" a="1"/>
  <c r="R68" i="3" a="1"/>
  <c r="U68" i="3" a="1"/>
  <c r="Q230" i="3" a="1"/>
  <c r="X230" i="3" a="1"/>
  <c r="T230" i="3" a="1"/>
  <c r="AA230" i="3" a="1"/>
  <c r="Z230" i="3" a="1"/>
  <c r="S230" i="3" a="1"/>
  <c r="Y230" i="3" a="1"/>
  <c r="U230" i="3" a="1"/>
  <c r="R230" i="3" a="1"/>
  <c r="P230" i="3" a="1"/>
  <c r="V230" i="3" a="1"/>
  <c r="W230" i="3" a="1"/>
  <c r="AB230" i="3" a="1"/>
  <c r="AC230" i="3" a="1"/>
  <c r="P62" i="3" a="1"/>
  <c r="U62" i="3" a="1"/>
  <c r="W62" i="3" a="1"/>
  <c r="R62" i="3" a="1"/>
  <c r="Z62" i="3" a="1"/>
  <c r="S62" i="3" a="1"/>
  <c r="AA62" i="3" a="1"/>
  <c r="T62" i="3" a="1"/>
  <c r="W224" i="3" a="1"/>
  <c r="AB224" i="3" a="1"/>
  <c r="AA224" i="3" a="1"/>
  <c r="S224" i="3" a="1"/>
  <c r="Z224" i="3" a="1"/>
  <c r="Y224" i="3" a="1"/>
  <c r="U224" i="3" a="1"/>
  <c r="AC224" i="3" a="1"/>
  <c r="V224" i="3" a="1"/>
  <c r="X224" i="3" a="1"/>
  <c r="T224" i="3" a="1"/>
  <c r="P224" i="3" a="1"/>
  <c r="Q224" i="3" a="1"/>
  <c r="R224" i="3" a="1"/>
  <c r="V189" i="3" a="1"/>
  <c r="U189" i="3" a="1"/>
  <c r="S189" i="3" a="1"/>
  <c r="AA189" i="3" a="1"/>
  <c r="R189" i="3" a="1"/>
  <c r="Q189" i="3" a="1"/>
  <c r="AC189" i="3" a="1"/>
  <c r="Z189" i="3" a="1"/>
  <c r="Y189" i="3" a="1"/>
  <c r="X189" i="3" a="1"/>
  <c r="T189" i="3" a="1"/>
  <c r="P189" i="3" a="1"/>
  <c r="W189" i="3" a="1"/>
  <c r="P26" i="3" a="1"/>
  <c r="Z26" i="3" a="1"/>
  <c r="AC26" i="3" a="1"/>
  <c r="Y26" i="3" a="1"/>
  <c r="S26" i="3" a="1"/>
  <c r="W26" i="3" a="1"/>
  <c r="T26" i="3" a="1"/>
  <c r="V26" i="3" a="1"/>
  <c r="X26" i="3" a="1"/>
  <c r="W182" i="3" a="1"/>
  <c r="T182" i="3" a="1"/>
  <c r="Q182" i="3" a="1"/>
  <c r="V182" i="3" a="1"/>
  <c r="AB182" i="3" a="1"/>
  <c r="P182" i="3" a="1"/>
  <c r="AC182" i="3" a="1"/>
  <c r="S182" i="3" a="1"/>
  <c r="R182" i="3" a="1"/>
  <c r="AA182" i="3" a="1"/>
  <c r="Z182" i="3" a="1"/>
  <c r="P19" i="3" a="1"/>
  <c r="V19" i="3" a="1"/>
  <c r="X19" i="3" a="1"/>
  <c r="AB19" i="3" a="1"/>
  <c r="U19" i="3" a="1"/>
  <c r="Y19" i="3" a="1"/>
  <c r="W19" i="3" a="1"/>
  <c r="S19" i="3" a="1"/>
  <c r="AC19" i="3" a="1"/>
  <c r="R19" i="3" a="1"/>
  <c r="AA18" i="3" a="1"/>
  <c r="W18" i="3" a="1"/>
  <c r="Q18" i="3" a="1"/>
  <c r="V18" i="3" a="1"/>
  <c r="Q14" i="3" a="1"/>
  <c r="R14" i="3" a="1"/>
  <c r="Z14" i="3" a="1"/>
  <c r="Y14" i="3" a="1"/>
  <c r="X14" i="3" a="1"/>
  <c r="Q170" i="3" a="1"/>
  <c r="Y170" i="3" a="1"/>
  <c r="S170" i="3" a="1"/>
  <c r="AC170" i="3" a="1"/>
  <c r="X170" i="3" a="1"/>
  <c r="AB170" i="3" a="1"/>
  <c r="P170" i="3" a="1"/>
  <c r="AB183" i="3" a="1"/>
  <c r="R183" i="3" a="1"/>
  <c r="W183" i="3" a="1"/>
  <c r="U183" i="3" a="1"/>
  <c r="Y183" i="3" a="1"/>
  <c r="V183" i="3" a="1"/>
  <c r="X27" i="3" a="1"/>
  <c r="Y27" i="3" a="1"/>
  <c r="Q27" i="3" a="1"/>
  <c r="P27" i="3" a="1"/>
  <c r="AC27" i="3" a="1"/>
  <c r="Z24" i="3" a="1"/>
  <c r="X24" i="3" a="1"/>
  <c r="S24" i="3" a="1"/>
  <c r="U24" i="3" a="1"/>
  <c r="Q24" i="3" a="1"/>
  <c r="AC24" i="3" a="1"/>
  <c r="X180" i="3" a="1"/>
  <c r="Z180" i="3" a="1"/>
  <c r="V180" i="3" a="1"/>
  <c r="AC180" i="3" a="1"/>
  <c r="W180" i="3" a="1"/>
  <c r="Q180" i="3" a="1"/>
  <c r="U180" i="3" a="1"/>
  <c r="P180" i="3" a="1"/>
  <c r="R180" i="3" a="1"/>
  <c r="AB180" i="3" a="1"/>
  <c r="T180" i="3" a="1"/>
  <c r="S180" i="3" a="1"/>
  <c r="Y180" i="3" a="1"/>
  <c r="P13" i="3" a="1"/>
  <c r="S13" i="3" a="1"/>
  <c r="T13" i="3" a="1"/>
  <c r="AA13" i="3" a="1"/>
  <c r="Z169" i="3" a="1"/>
  <c r="U169" i="3" a="1"/>
  <c r="Q169" i="3" a="1"/>
  <c r="S169" i="3" a="1"/>
  <c r="AB169" i="3" a="1"/>
  <c r="AC169" i="3" a="1"/>
  <c r="X169" i="3" a="1"/>
  <c r="W169" i="3" a="1"/>
  <c r="V169" i="3" a="1"/>
  <c r="P169" i="3" a="1"/>
  <c r="Y169" i="3" a="1"/>
  <c r="AA11" i="3" a="1"/>
  <c r="U11" i="3" a="1"/>
  <c r="S11" i="3" a="1"/>
  <c r="Z11" i="3" a="1"/>
  <c r="R11" i="3" a="1"/>
  <c r="Z167" i="3" a="1"/>
  <c r="R167" i="3" a="1"/>
  <c r="V167" i="3" a="1"/>
  <c r="W167" i="3" a="1"/>
  <c r="Y167" i="3" a="1"/>
  <c r="Q167" i="3" a="1"/>
  <c r="P167" i="3" a="1"/>
  <c r="X167" i="3" a="1"/>
  <c r="AC167" i="3" a="1"/>
  <c r="AB167" i="3" a="1"/>
  <c r="W261" i="3" a="1"/>
  <c r="T261" i="3" a="1"/>
  <c r="Y261" i="3" a="1"/>
  <c r="Q261" i="3" a="1"/>
  <c r="R261" i="3" a="1"/>
  <c r="S261" i="3" a="1"/>
  <c r="P261" i="3" a="1"/>
  <c r="X261" i="3" a="1"/>
  <c r="Z261" i="3" a="1"/>
  <c r="AA261" i="3" a="1"/>
  <c r="Y254" i="3" a="1"/>
  <c r="Q254" i="3" a="1"/>
  <c r="T254" i="3" a="1"/>
  <c r="AA254" i="3" a="1"/>
  <c r="P254" i="3" a="1"/>
  <c r="S254" i="3" a="1"/>
  <c r="W254" i="3" a="1"/>
  <c r="U254" i="3" a="1"/>
  <c r="R254" i="3" a="1"/>
  <c r="X254" i="3" a="1"/>
  <c r="Z254" i="3" a="1"/>
  <c r="AB254" i="3" a="1"/>
  <c r="V254" i="3" a="1"/>
  <c r="AC254" i="3" a="1"/>
  <c r="U96" i="3" a="1"/>
  <c r="AC96" i="3" a="1"/>
  <c r="S96" i="3" a="1"/>
  <c r="P252" i="3" a="1"/>
  <c r="X252" i="3" a="1"/>
  <c r="W252" i="3" a="1"/>
  <c r="AB252" i="3" a="1"/>
  <c r="Y252" i="3" a="1"/>
  <c r="Z252" i="3" a="1"/>
  <c r="AA252" i="3" a="1"/>
  <c r="AC252" i="3" a="1"/>
  <c r="V252" i="3" a="1"/>
  <c r="S252" i="3" a="1"/>
  <c r="R252" i="3" a="1"/>
  <c r="U252" i="3" a="1"/>
  <c r="T252" i="3" a="1"/>
  <c r="Q252" i="3" a="1"/>
  <c r="AB247" i="3" a="1"/>
  <c r="P247" i="3" a="1"/>
  <c r="Y247" i="3" a="1"/>
  <c r="T247" i="3" a="1"/>
  <c r="W247" i="3" a="1"/>
  <c r="U247" i="3" a="1"/>
  <c r="V247" i="3" a="1"/>
  <c r="AA247" i="3" a="1"/>
  <c r="Z247" i="3" a="1"/>
  <c r="S247" i="3" a="1"/>
  <c r="X247" i="3" a="1"/>
  <c r="AC247" i="3" a="1"/>
  <c r="R247" i="3" a="1"/>
  <c r="Q247" i="3" a="1"/>
  <c r="Y84" i="3" a="1"/>
  <c r="U84" i="3" a="1"/>
  <c r="AA240" i="3" a="1"/>
  <c r="V240" i="3" a="1"/>
  <c r="AB240" i="3" a="1"/>
  <c r="Y240" i="3" a="1"/>
  <c r="W240" i="3" a="1"/>
  <c r="X240" i="3" a="1"/>
  <c r="R240" i="3" a="1"/>
  <c r="P240" i="3" a="1"/>
  <c r="AC240" i="3" a="1"/>
  <c r="Z240" i="3" a="1"/>
  <c r="Q240" i="3" a="1"/>
  <c r="U240" i="3" a="1"/>
  <c r="T240" i="3" a="1"/>
  <c r="S240" i="3" a="1"/>
  <c r="Z219" i="3" a="1"/>
  <c r="AA219" i="3" a="1"/>
  <c r="T219" i="3" a="1"/>
  <c r="X219" i="3" a="1"/>
  <c r="W219" i="3" a="1"/>
  <c r="P219" i="3" a="1"/>
  <c r="U63" i="3" a="1"/>
  <c r="T63" i="3" a="1"/>
  <c r="S63" i="3" a="1"/>
  <c r="AB63" i="3" a="1"/>
  <c r="Q28" i="3" a="1"/>
  <c r="X28" i="3" a="1"/>
  <c r="W184" i="3" a="1"/>
  <c r="S184" i="3" a="1"/>
  <c r="AA237" i="3" a="1"/>
  <c r="S237" i="3" a="1"/>
  <c r="P237" i="3" a="1"/>
  <c r="AC237" i="3" a="1"/>
  <c r="V237" i="3" a="1"/>
  <c r="T237" i="3" a="1"/>
  <c r="U237" i="3" a="1"/>
  <c r="R237" i="3" a="1"/>
  <c r="W237" i="3" a="1"/>
  <c r="AB237" i="3" a="1"/>
  <c r="Y237" i="3" a="1"/>
  <c r="Z233" i="3" a="1"/>
  <c r="AA233" i="3" a="1"/>
  <c r="AB233" i="3" a="1"/>
  <c r="S233" i="3" a="1"/>
  <c r="R233" i="3" a="1"/>
  <c r="T233" i="3" a="1"/>
  <c r="W233" i="3" a="1"/>
  <c r="Q233" i="3" a="1"/>
  <c r="AC233" i="3" a="1"/>
  <c r="P233" i="3" a="1"/>
  <c r="U233" i="3" a="1"/>
  <c r="Y233" i="3" a="1"/>
  <c r="Q226" i="3" a="1"/>
  <c r="AC226" i="3" a="1"/>
  <c r="W226" i="3" a="1"/>
  <c r="T226" i="3" a="1"/>
  <c r="U226" i="3" a="1"/>
  <c r="P226" i="3" a="1"/>
  <c r="X226" i="3" a="1"/>
  <c r="AB226" i="3" a="1"/>
  <c r="Y226" i="3" a="1"/>
  <c r="AA256" i="3" a="1"/>
  <c r="AB256" i="3" a="1"/>
  <c r="AC256" i="3" a="1"/>
  <c r="W256" i="3" a="1"/>
  <c r="P100" i="3" a="1"/>
  <c r="Y100" i="3" a="1"/>
  <c r="V251" i="3" a="1"/>
  <c r="AC251" i="3" a="1"/>
  <c r="W246" i="3" a="1"/>
  <c r="S246" i="3" a="1"/>
  <c r="Z246" i="3" a="1"/>
  <c r="P246" i="3" a="1"/>
  <c r="X246" i="3" a="1"/>
  <c r="Q246" i="3" a="1"/>
  <c r="T246" i="3" a="1"/>
  <c r="AC246" i="3" a="1"/>
  <c r="AA246" i="3" a="1"/>
  <c r="V246" i="3" a="1"/>
  <c r="W266" i="3" a="1"/>
  <c r="Z266" i="3" a="1"/>
  <c r="Q241" i="3" a="1"/>
  <c r="Z241" i="3" a="1"/>
  <c r="T241" i="3" a="1"/>
  <c r="AB241" i="3" a="1"/>
  <c r="X241" i="3" a="1"/>
  <c r="U241" i="3" a="1"/>
  <c r="AA241" i="3" a="1"/>
  <c r="P241" i="3" a="1"/>
  <c r="U222" i="3" a="1"/>
  <c r="AB222" i="3" a="1"/>
  <c r="AB259" i="3" a="1"/>
  <c r="P259" i="3" a="1"/>
  <c r="W244" i="3" a="1"/>
  <c r="S244" i="3" a="1"/>
  <c r="V244" i="3" a="1"/>
  <c r="Z244" i="3" a="1"/>
  <c r="Y244" i="3" a="1"/>
  <c r="U244" i="3" a="1"/>
  <c r="P244" i="3" a="1"/>
  <c r="V258" i="3" a="1"/>
  <c r="Z258" i="3" a="1"/>
  <c r="U258" i="3" a="1"/>
  <c r="AC258" i="3" a="1"/>
  <c r="Y258" i="3" a="1"/>
  <c r="V17" i="3" a="1"/>
  <c r="AB17" i="3" a="1"/>
  <c r="R17" i="3" a="1"/>
  <c r="T17" i="3" a="1"/>
  <c r="AC245" i="3" a="1"/>
  <c r="S245" i="3" a="1"/>
  <c r="Z245" i="3" a="1"/>
  <c r="X245" i="3" a="1"/>
  <c r="Q245" i="3" a="1"/>
  <c r="AA245" i="3" a="1"/>
  <c r="AB245" i="3" a="1"/>
  <c r="T245" i="3" a="1"/>
  <c r="Z196" i="3" a="1"/>
  <c r="Q196" i="3" a="1"/>
  <c r="S196" i="3" a="1"/>
  <c r="Y196" i="3" a="1"/>
  <c r="AC40" i="3" a="1"/>
  <c r="R40" i="3" a="1"/>
  <c r="AA220" i="3" a="1"/>
  <c r="T220" i="3" a="1"/>
  <c r="Y186" i="3" a="1"/>
  <c r="R186" i="3" a="1"/>
  <c r="R185" i="3" a="1"/>
  <c r="Y185" i="3" a="1"/>
  <c r="AA243" i="3" a="1"/>
  <c r="P243" i="3" a="1"/>
  <c r="T243" i="3" a="1"/>
  <c r="R243" i="3" a="1"/>
  <c r="W243" i="3" a="1"/>
  <c r="U243" i="3" a="1"/>
  <c r="Z243" i="3" a="1"/>
  <c r="S255" i="3" a="1"/>
  <c r="U255" i="3" a="1"/>
  <c r="T255" i="3" a="1"/>
  <c r="Z228" i="3" a="1"/>
  <c r="Q228" i="3" a="1"/>
  <c r="T228" i="3" a="1"/>
  <c r="AA228" i="3" a="1"/>
  <c r="Y228" i="3" a="1"/>
  <c r="X228" i="3" a="1"/>
  <c r="P228" i="3" a="1"/>
  <c r="AC213" i="3" a="1"/>
  <c r="Z213" i="3" a="1"/>
  <c r="Q257" i="3" a="1"/>
  <c r="Y257" i="3" a="1"/>
  <c r="U257" i="3" a="1"/>
  <c r="U236" i="3" a="1"/>
  <c r="S236" i="3" a="1"/>
  <c r="AA236" i="3" a="1"/>
  <c r="R236" i="3" a="1"/>
  <c r="Q236" i="3" a="1"/>
  <c r="AC236" i="3" a="1"/>
  <c r="W236" i="3" a="1"/>
  <c r="T236" i="3" a="1"/>
  <c r="X236" i="3" a="1"/>
  <c r="AB236" i="3" a="1"/>
  <c r="P236" i="3" a="1"/>
  <c r="Y242" i="3" a="1"/>
  <c r="U242" i="3" a="1"/>
  <c r="AA242" i="3" a="1"/>
  <c r="Q242" i="3" a="1"/>
  <c r="AC242" i="3" a="1"/>
  <c r="V242" i="3" a="1"/>
  <c r="AB242" i="3" a="1"/>
  <c r="T242" i="3" a="1"/>
  <c r="X242" i="3" a="1"/>
  <c r="AB221" i="3" a="1"/>
  <c r="U221" i="3" a="1"/>
  <c r="R221" i="3" a="1"/>
  <c r="Z221" i="3" a="1"/>
  <c r="T194" i="3" a="1"/>
  <c r="Y194" i="3" a="1"/>
  <c r="P194" i="3" a="1"/>
  <c r="X227" i="3" a="1"/>
  <c r="P227" i="3" a="1"/>
  <c r="Q227" i="3" a="1"/>
  <c r="Y227" i="3" a="1"/>
  <c r="Z206" i="3" a="1"/>
  <c r="Y206" i="3" a="1"/>
  <c r="R206" i="3" a="1"/>
  <c r="T179" i="3" a="1"/>
  <c r="AC179" i="3" a="1"/>
  <c r="V179" i="3" a="1"/>
  <c r="U23" i="3" a="1"/>
  <c r="X23" i="3" a="1"/>
  <c r="Q23" i="3" a="1"/>
  <c r="Z23" i="3" a="1"/>
  <c r="AB23" i="3" a="1"/>
  <c r="Y23" i="3" a="1"/>
  <c r="S208" i="3" a="1"/>
  <c r="Z208" i="3" a="1"/>
  <c r="AA187" i="3" a="1"/>
  <c r="S187" i="3" a="1"/>
  <c r="Q187" i="3" a="1"/>
  <c r="X193" i="3" a="1"/>
  <c r="T193" i="3" a="1"/>
  <c r="V193" i="3" a="1"/>
  <c r="Y172" i="3" a="1"/>
  <c r="R172" i="3" a="1"/>
  <c r="P250" i="3" a="1"/>
  <c r="T250" i="3" a="1"/>
  <c r="AC250" i="3" a="1"/>
  <c r="R250" i="3" a="1"/>
  <c r="Q250" i="3" a="1"/>
  <c r="AB178" i="3" a="1"/>
  <c r="U178" i="3" a="1"/>
  <c r="W178" i="3" a="1"/>
  <c r="V178" i="3" a="1"/>
  <c r="AC22" i="3" a="1"/>
  <c r="X22" i="3" a="1"/>
  <c r="W22" i="3" a="1"/>
  <c r="Z22" i="3" a="1"/>
  <c r="V22" i="3" a="1"/>
  <c r="P22" i="3" a="1"/>
  <c r="X249" i="3" a="1"/>
  <c r="Y249" i="3" a="1"/>
  <c r="R249" i="3" a="1"/>
  <c r="Z249" i="3" a="1"/>
  <c r="P249" i="3" a="1"/>
  <c r="Q249" i="3" a="1"/>
  <c r="V249" i="3" a="1"/>
  <c r="AB249" i="3" a="1"/>
  <c r="S235" i="3" a="1"/>
  <c r="X235" i="3" a="1"/>
  <c r="Y235" i="3" a="1"/>
  <c r="Z235" i="3" a="1"/>
  <c r="AB235" i="3" a="1"/>
  <c r="AA235" i="3" a="1"/>
  <c r="U235" i="3" a="1"/>
  <c r="R235" i="3" a="1"/>
  <c r="P234" i="3" a="1"/>
  <c r="X234" i="3" a="1"/>
  <c r="Z234" i="3" a="1"/>
  <c r="Y234" i="3" a="1"/>
  <c r="Q234" i="3" a="1"/>
  <c r="AC234" i="3" a="1"/>
  <c r="AB234" i="3" a="1"/>
  <c r="U234" i="3" a="1"/>
  <c r="R234" i="3" a="1"/>
  <c r="AB18" i="3" a="1"/>
  <c r="T18" i="3" a="1"/>
  <c r="V27" i="3" a="1"/>
  <c r="W27" i="3" a="1"/>
  <c r="S98" i="3" a="1"/>
  <c r="AC98" i="3" a="1"/>
  <c r="V91" i="3" a="1"/>
  <c r="R91" i="3" a="1"/>
  <c r="Z91" i="3" a="1"/>
  <c r="X95" i="3" a="1"/>
  <c r="W95" i="3" a="1"/>
  <c r="R110" i="3" a="1"/>
  <c r="Q110" i="3" a="1"/>
  <c r="V173" i="3" a="1"/>
  <c r="AC173" i="3" a="1"/>
  <c r="Y89" i="3" a="1"/>
  <c r="V89" i="3" a="1"/>
  <c r="AA196" i="3" a="1"/>
  <c r="T196" i="3" a="1"/>
  <c r="U196" i="3" a="1"/>
  <c r="S40" i="3" a="1"/>
  <c r="Q106" i="3" a="1"/>
  <c r="Z106" i="3" a="1"/>
  <c r="X106" i="3" a="1"/>
  <c r="P106" i="3" a="1"/>
  <c r="S114" i="3" a="1"/>
  <c r="P114" i="3" a="1"/>
  <c r="V114" i="3" a="1"/>
  <c r="U114" i="3" a="1"/>
  <c r="X114" i="3" a="1"/>
  <c r="R114" i="3" a="1"/>
  <c r="U87" i="3" a="1"/>
  <c r="AC87" i="3" a="1"/>
  <c r="V87" i="3" a="1"/>
  <c r="X101" i="3" a="1"/>
  <c r="W101" i="3" a="1"/>
  <c r="P101" i="3" a="1"/>
  <c r="U101" i="3" a="1"/>
  <c r="Y179" i="3" a="1"/>
  <c r="R179" i="3" a="1"/>
  <c r="Q113" i="3" a="1"/>
  <c r="R113" i="3" a="1"/>
  <c r="Y178" i="3" a="1"/>
  <c r="R178" i="3" a="1"/>
  <c r="X178" i="3" a="1"/>
  <c r="Q178" i="3" a="1"/>
  <c r="Q19" i="3" a="1"/>
  <c r="Z19" i="3" a="1"/>
  <c r="X18" i="3" a="1"/>
  <c r="S18" i="3" a="1"/>
  <c r="P105" i="3" a="1"/>
  <c r="U105" i="3" a="1"/>
  <c r="R105" i="3" a="1"/>
  <c r="R84" i="3" a="1"/>
  <c r="AA84" i="3" a="1"/>
  <c r="W28" i="3" a="1"/>
  <c r="Q81" i="3" a="1"/>
  <c r="Y81" i="3" a="1"/>
  <c r="U77" i="3" a="1"/>
  <c r="AC77" i="3" a="1"/>
  <c r="W106" i="3" a="1"/>
  <c r="U106" i="3" a="1"/>
  <c r="AA99" i="3" a="1"/>
  <c r="Q99" i="3" a="1"/>
  <c r="Y80" i="3" a="1"/>
  <c r="P80" i="3" a="1"/>
  <c r="AC86" i="3" a="1"/>
  <c r="AB86" i="3" a="1"/>
  <c r="T86" i="3" a="1"/>
  <c r="S23" i="3" a="1"/>
  <c r="T23" i="3" a="1"/>
  <c r="AB113" i="3" a="1"/>
  <c r="Z113" i="3" a="1"/>
  <c r="Y113" i="3" a="1"/>
  <c r="Z108" i="3" a="1"/>
  <c r="P108" i="3" a="1"/>
  <c r="V108" i="3" a="1"/>
  <c r="AC94" i="3" a="1"/>
  <c r="Q94" i="3" a="1"/>
  <c r="R94" i="3" a="1"/>
  <c r="AB22" i="3" a="1"/>
  <c r="S22" i="3" a="1"/>
  <c r="Q93" i="3" a="1"/>
  <c r="AC93" i="3" a="1"/>
  <c r="AB93" i="3" a="1"/>
  <c r="T93" i="3" a="1"/>
  <c r="V14" i="3" a="1"/>
  <c r="T14" i="3" a="1"/>
  <c r="AC14" i="3" a="1"/>
  <c r="U14" i="3" a="1"/>
  <c r="R170" i="3" a="1"/>
  <c r="AA170" i="3" a="1"/>
  <c r="T170" i="3" a="1"/>
  <c r="Z170" i="3" a="1"/>
  <c r="P183" i="3" a="1"/>
  <c r="S183" i="3" a="1"/>
  <c r="X183" i="3" a="1"/>
  <c r="Q183" i="3" a="1"/>
  <c r="AC183" i="3" a="1"/>
  <c r="Z183" i="3" a="1"/>
  <c r="U13" i="3" a="1"/>
  <c r="W13" i="3" a="1"/>
  <c r="X11" i="3" a="1"/>
  <c r="V11" i="3" a="1"/>
  <c r="Y11" i="3" a="1"/>
  <c r="AC11" i="3" a="1"/>
  <c r="V105" i="3" a="1"/>
  <c r="W105" i="3" a="1"/>
  <c r="Z98" i="3" a="1"/>
  <c r="T98" i="3" a="1"/>
  <c r="Q98" i="3" a="1"/>
  <c r="AA98" i="3" a="1"/>
  <c r="V96" i="3" a="1"/>
  <c r="AB96" i="3" a="1"/>
  <c r="R96" i="3" a="1"/>
  <c r="W96" i="3" a="1"/>
  <c r="Z96" i="3" a="1"/>
  <c r="Y91" i="3" a="1"/>
  <c r="AC91" i="3" a="1"/>
  <c r="W91" i="3" a="1"/>
  <c r="P91" i="3" a="1"/>
  <c r="Z84" i="3" a="1"/>
  <c r="S84" i="3" a="1"/>
  <c r="AC84" i="3" a="1"/>
  <c r="W84" i="3" a="1"/>
  <c r="X84" i="3" a="1"/>
  <c r="V84" i="3" a="1"/>
  <c r="AB84" i="3" a="1"/>
  <c r="Q84" i="3" a="1"/>
  <c r="R63" i="3" a="1"/>
  <c r="AC63" i="3" a="1"/>
  <c r="V63" i="3" a="1"/>
  <c r="X184" i="3" a="1"/>
  <c r="Q184" i="3" a="1"/>
  <c r="R184" i="3" a="1"/>
  <c r="Z184" i="3" a="1"/>
  <c r="Y184" i="3" a="1"/>
  <c r="V184" i="3" a="1"/>
  <c r="P81" i="3" a="1"/>
  <c r="W81" i="3" a="1"/>
  <c r="AC81" i="3" a="1"/>
  <c r="R81" i="3" a="1"/>
  <c r="V77" i="3" a="1"/>
  <c r="S77" i="3" a="1"/>
  <c r="Z77" i="3" a="1"/>
  <c r="W77" i="3" a="1"/>
  <c r="X70" i="3" a="1"/>
  <c r="AC70" i="3" a="1"/>
  <c r="T70" i="3" a="1"/>
  <c r="Z70" i="3" a="1"/>
  <c r="W70" i="3" a="1"/>
  <c r="V70" i="3" a="1"/>
  <c r="AA70" i="3" a="1"/>
  <c r="V90" i="3" a="1"/>
  <c r="S90" i="3" a="1"/>
  <c r="R66" i="3" a="1"/>
  <c r="Y66" i="3" a="1"/>
  <c r="X88" i="3" a="1"/>
  <c r="P88" i="3" a="1"/>
  <c r="W17" i="3" a="1"/>
  <c r="AC17" i="3" a="1"/>
  <c r="U17" i="3" a="1"/>
  <c r="AA17" i="3" a="1"/>
  <c r="AB89" i="3" a="1"/>
  <c r="T89" i="3" a="1"/>
  <c r="AC89" i="3" a="1"/>
  <c r="R89" i="3" a="1"/>
  <c r="X64" i="3" a="1"/>
  <c r="Q64" i="3" a="1"/>
  <c r="AB3" i="3" a="1"/>
  <c r="U3" i="3" a="1"/>
  <c r="T30" i="3" a="1"/>
  <c r="X30" i="3" a="1"/>
  <c r="R87" i="3" a="1"/>
  <c r="AB87" i="3" a="1"/>
  <c r="Q15" i="3" a="1"/>
  <c r="Z15" i="3" a="1"/>
  <c r="S99" i="3" a="1"/>
  <c r="R99" i="3" a="1"/>
  <c r="W72" i="3" a="1"/>
  <c r="U72" i="3" a="1"/>
  <c r="AB72" i="3" a="1"/>
  <c r="S10" i="3" a="1"/>
  <c r="AB10" i="3" a="1"/>
  <c r="AC10" i="3" a="1"/>
  <c r="T101" i="3" a="1"/>
  <c r="Y101" i="3" a="1"/>
  <c r="AB101" i="3" a="1"/>
  <c r="S101" i="3" a="1"/>
  <c r="AA80" i="3" a="1"/>
  <c r="V80" i="3" a="1"/>
  <c r="X86" i="3" a="1"/>
  <c r="W86" i="3" a="1"/>
  <c r="Q86" i="3" a="1"/>
  <c r="U86" i="3" a="1"/>
  <c r="V86" i="3" a="1"/>
  <c r="T8" i="3" a="1"/>
  <c r="Z8" i="3" a="1"/>
  <c r="X94" i="3" a="1"/>
  <c r="AB94" i="3" a="1"/>
  <c r="U94" i="3" a="1"/>
  <c r="W93" i="3" a="1"/>
  <c r="X93" i="3" a="1"/>
  <c r="AA93" i="3" a="1"/>
  <c r="Q79" i="3" a="1"/>
  <c r="V79" i="3" a="1"/>
  <c r="U18" i="3" a="1"/>
  <c r="P18" i="3" a="1"/>
  <c r="AC18" i="3" a="1"/>
  <c r="Z18" i="3" a="1"/>
  <c r="AB14" i="3" a="1"/>
  <c r="S14" i="3" a="1"/>
  <c r="AA14" i="3" a="1"/>
  <c r="T183" i="3" a="1"/>
  <c r="AA183" i="3" a="1"/>
  <c r="T27" i="3" a="1"/>
  <c r="R27" i="3" a="1"/>
  <c r="AB24" i="3" a="1"/>
  <c r="Y24" i="3" a="1"/>
  <c r="R24" i="3" a="1"/>
  <c r="AB13" i="3" a="1"/>
  <c r="V13" i="3" a="1"/>
  <c r="Y13" i="3" a="1"/>
  <c r="AC13" i="3" a="1"/>
  <c r="R13" i="3" a="1"/>
  <c r="Z13" i="3" a="1"/>
  <c r="T169" i="3" a="1"/>
  <c r="AA169" i="3" a="1"/>
  <c r="Q11" i="3" a="1"/>
  <c r="AB11" i="3" a="1"/>
  <c r="T11" i="3" a="1"/>
  <c r="U28" i="3" a="1"/>
  <c r="R28" i="3" a="1"/>
  <c r="Y28" i="3" a="1"/>
  <c r="Y2" i="3" a="1"/>
  <c r="T2" i="3" a="1"/>
  <c r="AA2" i="3" a="1"/>
  <c r="Q2" i="3" a="1"/>
  <c r="S2" i="3" a="1"/>
  <c r="X2" i="3" a="1"/>
  <c r="AC3" i="3" a="1"/>
  <c r="T3" i="3" a="1"/>
  <c r="R3" i="3" a="1"/>
  <c r="W3" i="3" a="1"/>
  <c r="V3" i="3" a="1"/>
  <c r="W15" i="3" a="1"/>
  <c r="T15" i="3" a="1"/>
  <c r="AB15" i="3" a="1"/>
  <c r="X15" i="3" a="1"/>
  <c r="Z10" i="3" a="1"/>
  <c r="U10" i="3" a="1"/>
  <c r="Y10" i="3" a="1"/>
  <c r="Q10" i="3" a="1"/>
  <c r="AA23" i="3" a="1"/>
  <c r="R23" i="3" a="1"/>
  <c r="AB8" i="3" a="1"/>
  <c r="V8" i="3" a="1"/>
  <c r="AA8" i="3" a="1"/>
  <c r="R8" i="3" a="1"/>
  <c r="W8" i="3" a="1"/>
  <c r="R16" i="3" a="1"/>
  <c r="Z16" i="3" a="1"/>
  <c r="U16" i="3" a="1"/>
  <c r="Y16" i="3" a="1"/>
  <c r="Q22" i="3" a="1"/>
  <c r="Y22" i="3" a="1"/>
  <c r="R22" i="3" a="1"/>
  <c r="U22" i="3" a="1"/>
  <c r="S219" i="3" a="1"/>
  <c r="R219" i="3" a="1"/>
  <c r="Q70" i="3" a="1"/>
  <c r="Y70" i="3" a="1"/>
  <c r="AB207" i="3" a="1"/>
  <c r="T207" i="3" a="1"/>
  <c r="S202" i="3" a="1"/>
  <c r="Z202" i="3" a="1"/>
  <c r="AB210" i="3" a="1"/>
  <c r="S210" i="3" a="1"/>
  <c r="AB209" i="3" a="1"/>
  <c r="T209" i="3" a="1"/>
  <c r="Y40" i="3" a="1"/>
  <c r="V40" i="3" a="1"/>
  <c r="P220" i="3" a="1"/>
  <c r="R220" i="3" a="1"/>
  <c r="W23" i="3" a="1"/>
  <c r="P23" i="3" a="1"/>
  <c r="AA208" i="3" a="1"/>
  <c r="R208" i="3" a="1"/>
  <c r="P63" i="3" a="1"/>
  <c r="AA63" i="3" a="1"/>
  <c r="S226" i="3" a="1"/>
  <c r="V226" i="3" a="1"/>
  <c r="T217" i="3" a="1"/>
  <c r="U217" i="3" a="1"/>
  <c r="S222" i="3" a="1"/>
  <c r="T222" i="3" a="1"/>
  <c r="Y200" i="3" a="1"/>
  <c r="R200" i="3" a="1"/>
  <c r="AA213" i="3" a="1"/>
  <c r="S213" i="3" a="1"/>
  <c r="P221" i="3" a="1"/>
  <c r="S221" i="3" a="1"/>
  <c r="P206" i="3" a="1"/>
  <c r="V206" i="3" a="1"/>
  <c r="AS181" i="3"/>
  <c r="AS182" i="3"/>
  <c r="T215" i="3" a="1"/>
  <c r="AA215" i="3" a="1"/>
  <c r="X215" i="3" a="1"/>
  <c r="U201" i="3" a="1"/>
  <c r="W201" i="3" a="1"/>
  <c r="Z200" i="3" a="1"/>
  <c r="P200" i="3" a="1"/>
  <c r="AA200" i="3" a="1"/>
  <c r="U186" i="3" a="1"/>
  <c r="AB186" i="3" a="1"/>
  <c r="T185" i="3" a="1"/>
  <c r="AA185" i="3" a="1"/>
  <c r="AB171" i="3" a="1"/>
  <c r="U171" i="3" a="1"/>
  <c r="V228" i="3" a="1"/>
  <c r="R228" i="3" a="1"/>
  <c r="P208" i="3" a="1"/>
  <c r="T208" i="3" a="1"/>
  <c r="U208" i="3" a="1"/>
  <c r="S105" i="3" a="1"/>
  <c r="AA105" i="3" a="1"/>
  <c r="AC261" i="3" a="1"/>
  <c r="V261" i="3" a="1"/>
  <c r="AB261" i="3" a="1"/>
  <c r="U261" i="3" a="1"/>
  <c r="W98" i="3" a="1"/>
  <c r="V98" i="3" a="1"/>
  <c r="T184" i="3" a="1"/>
  <c r="AB184" i="3" a="1"/>
  <c r="U184" i="3" a="1"/>
  <c r="AA184" i="3" a="1"/>
  <c r="Z237" i="3" a="1"/>
  <c r="X237" i="3" a="1"/>
  <c r="Q237" i="3" a="1"/>
  <c r="X105" i="3" a="1"/>
  <c r="Q105" i="3" a="1"/>
  <c r="R201" i="3" a="1"/>
  <c r="Y201" i="3" a="1"/>
  <c r="Z28" i="3" a="1"/>
  <c r="S28" i="3" a="1"/>
  <c r="AC195" i="3" a="1"/>
  <c r="V195" i="3" a="1"/>
  <c r="U193" i="3" a="1"/>
  <c r="AB193" i="3" a="1"/>
  <c r="AB219" i="3" a="1"/>
  <c r="AC219" i="3" a="1"/>
  <c r="Q219" i="3" a="1"/>
  <c r="R207" i="3" a="1"/>
  <c r="AA207" i="3" a="1"/>
  <c r="S207" i="3" a="1"/>
  <c r="Z210" i="3" a="1"/>
  <c r="R210" i="3" a="1"/>
  <c r="AA209" i="3" a="1"/>
  <c r="R209" i="3" a="1"/>
  <c r="AC206" i="3" a="1"/>
  <c r="U206" i="3" a="1"/>
  <c r="Y208" i="3" a="1"/>
  <c r="Q208" i="3" a="1"/>
  <c r="AB98" i="3" a="1"/>
  <c r="U98" i="3" a="1"/>
  <c r="AA96" i="3" a="1"/>
  <c r="T96" i="3" a="1"/>
  <c r="X233" i="3" a="1"/>
  <c r="Y202" i="3" a="1"/>
  <c r="R202" i="3" a="1"/>
  <c r="AA192" i="3" a="1"/>
  <c r="T192" i="3" a="1"/>
  <c r="X200" i="3" a="1"/>
  <c r="Q200" i="3" a="1"/>
  <c r="AB194" i="3" a="1"/>
  <c r="U194" i="3" a="1"/>
  <c r="AC227" i="3" a="1"/>
  <c r="AB227" i="3" a="1"/>
  <c r="Z105" i="3" a="1"/>
  <c r="AC105" i="3" a="1"/>
  <c r="T105" i="3" a="1"/>
  <c r="AB105" i="3" a="1"/>
  <c r="P98" i="3" a="1"/>
  <c r="X98" i="3" a="1"/>
  <c r="Y96" i="3" a="1"/>
  <c r="P96" i="3" a="1"/>
  <c r="AB91" i="3" a="1"/>
  <c r="T91" i="3" a="1"/>
  <c r="Y219" i="3" a="1"/>
  <c r="U219" i="3" a="1"/>
  <c r="V219" i="3" a="1"/>
  <c r="Z100" i="3" a="1"/>
  <c r="S100" i="3" a="1"/>
  <c r="Q100" i="3" a="1"/>
  <c r="W222" i="3" a="1"/>
  <c r="R222" i="3" a="1"/>
  <c r="AC222" i="3" a="1"/>
  <c r="P202" i="3" a="1"/>
  <c r="W202" i="3" a="1"/>
  <c r="S4" i="3" a="1"/>
  <c r="AA4" i="3" a="1"/>
  <c r="AB2" i="3" a="1"/>
  <c r="R2" i="3" a="1"/>
  <c r="Z2" i="3" a="1"/>
  <c r="Z89" i="3" a="1"/>
  <c r="AA89" i="3" a="1"/>
  <c r="V220" i="3" a="1"/>
  <c r="Z220" i="3" a="1"/>
  <c r="P215" i="3" a="1"/>
  <c r="Y215" i="3" a="1"/>
  <c r="Q215" i="3" a="1"/>
  <c r="R215" i="3" a="1"/>
  <c r="T106" i="3" a="1"/>
  <c r="AB106" i="3" a="1"/>
  <c r="AA106" i="3" a="1"/>
  <c r="S106" i="3" a="1"/>
  <c r="X201" i="3" a="1"/>
  <c r="V201" i="3" a="1"/>
  <c r="AC201" i="3" a="1"/>
  <c r="U200" i="3" a="1"/>
  <c r="AB200" i="3" a="1"/>
  <c r="AC200" i="3" a="1"/>
  <c r="V200" i="3" a="1"/>
  <c r="Z30" i="3" a="1"/>
  <c r="AA30" i="3" a="1"/>
  <c r="Q186" i="3" a="1"/>
  <c r="V186" i="3" a="1"/>
  <c r="AC186" i="3" a="1"/>
  <c r="U185" i="3" a="1"/>
  <c r="AB185" i="3" a="1"/>
  <c r="AA114" i="3" a="1"/>
  <c r="Z114" i="3" a="1"/>
  <c r="X87" i="3" a="1"/>
  <c r="Q87" i="3" a="1"/>
  <c r="Z99" i="3" a="1"/>
  <c r="P99" i="3" a="1"/>
  <c r="Y99" i="3" a="1"/>
  <c r="X99" i="3" a="1"/>
  <c r="S228" i="3" a="1"/>
  <c r="AC228" i="3" a="1"/>
  <c r="AB228" i="3" a="1"/>
  <c r="T10" i="3" a="1"/>
  <c r="AA10" i="3" a="1"/>
  <c r="X213" i="3" a="1"/>
  <c r="P213" i="3" a="1"/>
  <c r="W213" i="3" a="1"/>
  <c r="V213" i="3" a="1"/>
  <c r="S57" i="3" a="1"/>
  <c r="P57" i="3" a="1"/>
  <c r="AA101" i="3" a="1"/>
  <c r="R101" i="3" a="1"/>
  <c r="Z101" i="3" a="1"/>
  <c r="Q101" i="3" a="1"/>
  <c r="AC221" i="3" a="1"/>
  <c r="AA221" i="3" a="1"/>
  <c r="V221" i="3" a="1"/>
  <c r="S194" i="3" a="1"/>
  <c r="V194" i="3" a="1"/>
  <c r="Z194" i="3" a="1"/>
  <c r="Z227" i="3" a="1"/>
  <c r="S227" i="3" a="1"/>
  <c r="AA227" i="3" a="1"/>
  <c r="V227" i="3" a="1"/>
  <c r="Q206" i="3" a="1"/>
  <c r="AA206" i="3" a="1"/>
  <c r="S206" i="3" a="1"/>
  <c r="T113" i="3" a="1"/>
  <c r="U113" i="3" a="1"/>
  <c r="AC208" i="3" a="1"/>
  <c r="X208" i="3" a="1"/>
  <c r="V208" i="3" a="1"/>
  <c r="W187" i="3" a="1"/>
  <c r="AC187" i="3" a="1"/>
  <c r="V187" i="3" a="1"/>
  <c r="AA31" i="3" a="1"/>
  <c r="Z31" i="3" a="1"/>
  <c r="AC193" i="3" a="1"/>
  <c r="Y193" i="3" a="1"/>
  <c r="R193" i="3" a="1"/>
  <c r="AA193" i="3" a="1"/>
  <c r="Q193" i="3" a="1"/>
  <c r="Z193" i="3" a="1"/>
  <c r="P193" i="3" a="1"/>
  <c r="W108" i="3" a="1"/>
  <c r="X108" i="3" a="1"/>
  <c r="Y108" i="3" a="1"/>
  <c r="AB172" i="3" a="1"/>
  <c r="U172" i="3" a="1"/>
  <c r="P16" i="3" a="1"/>
  <c r="W16" i="3" a="1"/>
  <c r="AC16" i="3" a="1"/>
  <c r="Y79" i="3" a="1"/>
  <c r="R79" i="3" a="1"/>
  <c r="T79" i="3" a="1"/>
  <c r="AA79" i="3" a="1"/>
  <c r="AA234" i="3" a="1"/>
  <c r="S234" i="3" a="1"/>
  <c r="R98" i="3" a="1"/>
  <c r="Y98" i="3" a="1"/>
  <c r="X96" i="3" a="1"/>
  <c r="Q96" i="3" a="1"/>
  <c r="Q91" i="3" a="1"/>
  <c r="X91" i="3" a="1"/>
  <c r="P28" i="3" a="1"/>
  <c r="AB81" i="3" a="1"/>
  <c r="U81" i="3" a="1"/>
  <c r="S91" i="3" a="1"/>
  <c r="AA91" i="3" a="1"/>
  <c r="V81" i="3" a="1"/>
  <c r="S81" i="3" a="1"/>
  <c r="T81" i="3" a="1"/>
  <c r="AA81" i="3" a="1"/>
  <c r="Z81" i="3" a="1"/>
  <c r="Y77" i="3" a="1"/>
  <c r="X77" i="3" a="1"/>
  <c r="Q77" i="3" a="1"/>
  <c r="R77" i="3" a="1"/>
  <c r="V233" i="3" a="1"/>
  <c r="Z226" i="3" a="1"/>
  <c r="AA226" i="3" a="1"/>
  <c r="R226" i="3" a="1"/>
  <c r="AS167" i="3"/>
  <c r="AS183" i="3"/>
  <c r="AS197" i="3"/>
  <c r="AS191" i="3"/>
  <c r="AS224" i="3"/>
  <c r="V115" i="3" a="1"/>
  <c r="T115" i="3" a="1"/>
  <c r="R115" i="3" a="1"/>
  <c r="Y115" i="3" a="1"/>
  <c r="Z115" i="3" a="1"/>
  <c r="U115" i="3" a="1"/>
  <c r="V256" i="3" a="1"/>
  <c r="R100" i="3" a="1"/>
  <c r="W100" i="3" a="1"/>
  <c r="X100" i="3" a="1"/>
  <c r="AA100" i="3" a="1"/>
  <c r="U100" i="3" a="1"/>
  <c r="T251" i="3" a="1"/>
  <c r="R251" i="3" a="1"/>
  <c r="S251" i="3" a="1"/>
  <c r="P95" i="3" a="1"/>
  <c r="R95" i="3" a="1"/>
  <c r="T95" i="3" a="1"/>
  <c r="V95" i="3" a="1"/>
  <c r="P90" i="3" a="1"/>
  <c r="Z90" i="3" a="1"/>
  <c r="Q90" i="3" a="1"/>
  <c r="U90" i="3" a="1"/>
  <c r="AC90" i="3" a="1"/>
  <c r="T90" i="3" a="1"/>
  <c r="AB90" i="3" a="1"/>
  <c r="U110" i="3" a="1"/>
  <c r="P110" i="3" a="1"/>
  <c r="Z110" i="3" a="1"/>
  <c r="Y110" i="3" a="1"/>
  <c r="X110" i="3" a="1"/>
  <c r="V110" i="3" a="1"/>
  <c r="W110" i="3" a="1"/>
  <c r="W241" i="3" a="1"/>
  <c r="V241" i="3" a="1"/>
  <c r="AA217" i="3" a="1"/>
  <c r="R217" i="3" a="1"/>
  <c r="W217" i="3" a="1"/>
  <c r="AC217" i="3" a="1"/>
  <c r="S217" i="3" a="1"/>
  <c r="Y217" i="3" a="1"/>
  <c r="V217" i="3" a="1"/>
  <c r="Z217" i="3" a="1"/>
  <c r="Q217" i="3" a="1"/>
  <c r="X259" i="3" a="1"/>
  <c r="Q259" i="3" a="1"/>
  <c r="W88" i="3" a="1"/>
  <c r="U88" i="3" a="1"/>
  <c r="AC88" i="3" a="1"/>
  <c r="T88" i="3" a="1"/>
  <c r="R88" i="3" a="1"/>
  <c r="AB244" i="3" a="1"/>
  <c r="R244" i="3" a="1"/>
  <c r="Y207" i="3" a="1"/>
  <c r="U207" i="3" a="1"/>
  <c r="Z207" i="3" a="1"/>
  <c r="W207" i="3" a="1"/>
  <c r="P207" i="3" a="1"/>
  <c r="X207" i="3" a="1"/>
  <c r="X195" i="3" a="1"/>
  <c r="S195" i="3" a="1"/>
  <c r="Z195" i="3" a="1"/>
  <c r="P195" i="3" a="1"/>
  <c r="Y195" i="3" a="1"/>
  <c r="U195" i="3" a="1"/>
  <c r="R258" i="3" a="1"/>
  <c r="AA202" i="3" a="1"/>
  <c r="AB202" i="3" a="1"/>
  <c r="U202" i="3" a="1"/>
  <c r="V202" i="3" a="1"/>
  <c r="T202" i="3" a="1"/>
  <c r="P210" i="3" a="1"/>
  <c r="X210" i="3" a="1"/>
  <c r="U210" i="3" a="1"/>
  <c r="Q210" i="3" a="1"/>
  <c r="Y210" i="3" a="1"/>
  <c r="AC210" i="3" a="1"/>
  <c r="W210" i="3" a="1"/>
  <c r="V210" i="3" a="1"/>
  <c r="Q209" i="3" a="1"/>
  <c r="V209" i="3" a="1"/>
  <c r="X209" i="3" a="1"/>
  <c r="AC209" i="3" a="1"/>
  <c r="Y209" i="3" a="1"/>
  <c r="U209" i="3" a="1"/>
  <c r="AB192" i="3" a="1"/>
  <c r="X192" i="3" a="1"/>
  <c r="S192" i="3" a="1"/>
  <c r="W192" i="3" a="1"/>
  <c r="Y192" i="3" a="1"/>
  <c r="AC192" i="3" a="1"/>
  <c r="R192" i="3" a="1"/>
  <c r="AS62" i="3"/>
  <c r="Y4" i="3" a="1"/>
  <c r="P4" i="3" a="1"/>
  <c r="V4" i="3" a="1"/>
  <c r="Q4" i="3" a="1"/>
  <c r="X4" i="3" a="1"/>
  <c r="W4" i="3" a="1"/>
  <c r="AC4" i="3" a="1"/>
  <c r="R4" i="3" a="1"/>
  <c r="Z4" i="3" a="1"/>
  <c r="Z5" i="3" a="1"/>
  <c r="U5" i="3" a="1"/>
  <c r="X5" i="3" a="1"/>
  <c r="R5" i="3" a="1"/>
  <c r="S5" i="3" a="1"/>
  <c r="AC5" i="3" a="1"/>
  <c r="Q5" i="3" a="1"/>
  <c r="AB5" i="3" a="1"/>
  <c r="W121" i="3" a="1"/>
  <c r="Y29" i="3" a="1"/>
  <c r="X29" i="3" a="1"/>
  <c r="W87" i="3" a="1"/>
  <c r="P87" i="3" a="1"/>
  <c r="AA15" i="3" a="1"/>
  <c r="S15" i="3" a="1"/>
  <c r="U8" i="3" a="1"/>
  <c r="AC8" i="3" a="1"/>
  <c r="AB208" i="3" a="1"/>
  <c r="W208" i="3" a="1"/>
  <c r="V93" i="3" a="1"/>
  <c r="U93" i="3" a="1"/>
  <c r="S79" i="3" a="1"/>
  <c r="Z79" i="3" a="1"/>
  <c r="AC184" i="3" a="1"/>
  <c r="P184" i="3" a="1"/>
  <c r="P70" i="3" a="1"/>
  <c r="S70" i="3" a="1"/>
  <c r="AS116" i="3"/>
  <c r="AS239" i="3"/>
  <c r="T61" i="3" a="1"/>
  <c r="AB61" i="3" a="1"/>
  <c r="Z222" i="3" a="1"/>
  <c r="AA222" i="3" a="1"/>
  <c r="T66" i="3" a="1"/>
  <c r="AB66" i="3" a="1"/>
  <c r="AA66" i="3" a="1"/>
  <c r="Q207" i="3" a="1"/>
  <c r="S51" i="3" a="1"/>
  <c r="Z51" i="3" a="1"/>
  <c r="AB195" i="3" a="1"/>
  <c r="AA195" i="3" a="1"/>
  <c r="R46" i="3" a="1"/>
  <c r="Y46" i="3" a="1"/>
  <c r="Q46" i="3" a="1"/>
  <c r="X46" i="3" a="1"/>
  <c r="U54" i="3" a="1"/>
  <c r="AB54" i="3" a="1"/>
  <c r="AA53" i="3" a="1"/>
  <c r="T53" i="3" a="1"/>
  <c r="Z36" i="3" a="1"/>
  <c r="S36" i="3" a="1"/>
  <c r="Q89" i="3" a="1"/>
  <c r="X89" i="3" a="1"/>
  <c r="S89" i="3" a="1"/>
  <c r="X220" i="3" a="1"/>
  <c r="W220" i="3" a="1"/>
  <c r="AC64" i="3" a="1"/>
  <c r="V64" i="3" a="1"/>
  <c r="AB277" i="3" a="1"/>
  <c r="Z277" i="3" a="1"/>
  <c r="AA277" i="3" a="1"/>
  <c r="T277" i="3" a="1"/>
  <c r="S277" i="3" a="1"/>
  <c r="P59" i="3" a="1"/>
  <c r="W59" i="3" a="1"/>
  <c r="AB201" i="3" a="1"/>
  <c r="P201" i="3" a="1"/>
  <c r="Q201" i="3" a="1"/>
  <c r="P45" i="3" a="1"/>
  <c r="W45" i="3" a="1"/>
  <c r="W44" i="3" a="1"/>
  <c r="P44" i="3" a="1"/>
  <c r="W30" i="3" a="1"/>
  <c r="P30" i="3" a="1"/>
  <c r="T87" i="3" a="1"/>
  <c r="Y87" i="3" a="1"/>
  <c r="Z87" i="3" a="1"/>
  <c r="Q72" i="3" a="1"/>
  <c r="AC72" i="3" a="1"/>
  <c r="R72" i="3" a="1"/>
  <c r="V57" i="3" a="1"/>
  <c r="AC57" i="3" a="1"/>
  <c r="T80" i="3" a="1"/>
  <c r="Z80" i="3" a="1"/>
  <c r="AB80" i="3" a="1"/>
  <c r="S86" i="3" a="1"/>
  <c r="Y86" i="3" a="1"/>
  <c r="X221" i="3" a="1"/>
  <c r="T221" i="3" a="1"/>
  <c r="X65" i="3" a="1"/>
  <c r="Q65" i="3" a="1"/>
  <c r="Y65" i="3" a="1"/>
  <c r="R65" i="3" a="1"/>
  <c r="AA194" i="3" a="1"/>
  <c r="X194" i="3" a="1"/>
  <c r="T38" i="3" a="1"/>
  <c r="AA38" i="3" a="1"/>
  <c r="X206" i="3" a="1"/>
  <c r="T206" i="3" a="1"/>
  <c r="R50" i="3" a="1"/>
  <c r="AA50" i="3" a="1"/>
  <c r="AS253" i="3"/>
  <c r="AB77" i="3" a="1"/>
  <c r="AA77" i="3" a="1"/>
  <c r="P77" i="3" a="1"/>
  <c r="AC271" i="3" a="1"/>
  <c r="V271" i="3" a="1"/>
  <c r="AB271" i="3" a="1"/>
  <c r="Y271" i="3" a="1"/>
  <c r="Q271" i="3" a="1"/>
  <c r="Y256" i="3" a="1"/>
  <c r="R256" i="3" a="1"/>
  <c r="P256" i="3" a="1"/>
  <c r="Z251" i="3" a="1"/>
  <c r="X251" i="3" a="1"/>
  <c r="AB251" i="3" a="1"/>
  <c r="U251" i="3" a="1"/>
  <c r="Y251" i="3" a="1"/>
  <c r="AA251" i="3" a="1"/>
  <c r="X90" i="3" a="1"/>
  <c r="Y90" i="3" a="1"/>
  <c r="AB246" i="3" a="1"/>
  <c r="U246" i="3" a="1"/>
  <c r="R246" i="3" a="1"/>
  <c r="Y246" i="3" a="1"/>
  <c r="Q266" i="3" a="1"/>
  <c r="R266" i="3" a="1"/>
  <c r="AC266" i="3" a="1"/>
  <c r="P266" i="3" a="1"/>
  <c r="AA266" i="3" a="1"/>
  <c r="R61" i="3" a="1"/>
  <c r="Z61" i="3" a="1"/>
  <c r="S61" i="3" a="1"/>
  <c r="Q61" i="3" a="1"/>
  <c r="X66" i="3" a="1"/>
  <c r="Z66" i="3" a="1"/>
  <c r="Z259" i="3" a="1"/>
  <c r="Y259" i="3" a="1"/>
  <c r="R259" i="3" a="1"/>
  <c r="S259" i="3" a="1"/>
  <c r="Y88" i="3" a="1"/>
  <c r="V88" i="3" a="1"/>
  <c r="AB88" i="3" a="1"/>
  <c r="Z88" i="3" a="1"/>
  <c r="Q244" i="3" a="1"/>
  <c r="X244" i="3" a="1"/>
  <c r="T244" i="3" a="1"/>
  <c r="AA244" i="3" a="1"/>
  <c r="Y51" i="3" a="1"/>
  <c r="X51" i="3" a="1"/>
  <c r="T39" i="3" a="1"/>
  <c r="AB39" i="3" a="1"/>
  <c r="AA39" i="3" a="1"/>
  <c r="R39" i="3" a="1"/>
  <c r="W258" i="3" a="1"/>
  <c r="AB258" i="3" a="1"/>
  <c r="S258" i="3" a="1"/>
  <c r="Q258" i="3" a="1"/>
  <c r="AC46" i="3" a="1"/>
  <c r="P46" i="3" a="1"/>
  <c r="AA54" i="3" a="1"/>
  <c r="Z54" i="3" a="1"/>
  <c r="S53" i="3" a="1"/>
  <c r="X53" i="3" a="1"/>
  <c r="U53" i="3" a="1"/>
  <c r="P36" i="3" a="1"/>
  <c r="AA36" i="3" a="1"/>
  <c r="Q36" i="3" a="1"/>
  <c r="Y36" i="3" a="1"/>
  <c r="P160" i="3" a="1"/>
  <c r="AB160" i="3" a="1"/>
  <c r="U160" i="3" a="1"/>
  <c r="AA160" i="3" a="1"/>
  <c r="T160" i="3" a="1"/>
  <c r="Y160" i="3" a="1"/>
  <c r="Q160" i="3" a="1"/>
  <c r="W160" i="3" a="1"/>
  <c r="V160" i="3" a="1"/>
  <c r="AC160" i="3" a="1"/>
  <c r="X160" i="3" a="1"/>
  <c r="AA5" i="3" a="1"/>
  <c r="T5" i="3" a="1"/>
  <c r="W161" i="3" a="1"/>
  <c r="U161" i="3" a="1"/>
  <c r="AC161" i="3" a="1"/>
  <c r="X161" i="3" a="1"/>
  <c r="P161" i="3" a="1"/>
  <c r="R161" i="3" a="1"/>
  <c r="Z161" i="3" a="1"/>
  <c r="AB161" i="3" a="1"/>
  <c r="S161" i="3" a="1"/>
  <c r="AA161" i="3" a="1"/>
  <c r="Q161" i="3" a="1"/>
  <c r="V161" i="3" a="1"/>
  <c r="T161" i="3" a="1"/>
  <c r="Y161" i="3" a="1"/>
  <c r="U158" i="3" a="1"/>
  <c r="X158" i="3" a="1"/>
  <c r="AA158" i="3" a="1"/>
  <c r="Q158" i="3" a="1"/>
  <c r="P158" i="3" a="1"/>
  <c r="Z158" i="3" a="1"/>
  <c r="W158" i="3" a="1"/>
  <c r="AC158" i="3" a="1"/>
  <c r="V158" i="3" a="1"/>
  <c r="S158" i="3" a="1"/>
  <c r="Y245" i="3" a="1"/>
  <c r="P245" i="3" a="1"/>
  <c r="U245" i="3" a="1"/>
  <c r="W245" i="3" a="1"/>
  <c r="R245" i="3" a="1"/>
  <c r="U64" i="3" a="1"/>
  <c r="T64" i="3" a="1"/>
  <c r="Z64" i="3" a="1"/>
  <c r="P159" i="3" a="1"/>
  <c r="AA159" i="3" a="1"/>
  <c r="AB159" i="3" a="1"/>
  <c r="Y159" i="3" a="1"/>
  <c r="T159" i="3" a="1"/>
  <c r="AC159" i="3" a="1"/>
  <c r="R159" i="3" a="1"/>
  <c r="X159" i="3" a="1"/>
  <c r="U159" i="3" a="1"/>
  <c r="S159" i="3" a="1"/>
  <c r="Q159" i="3" a="1"/>
  <c r="Z159" i="3" a="1"/>
  <c r="Z3" i="3" a="1"/>
  <c r="S3" i="3" a="1"/>
  <c r="T59" i="3" a="1"/>
  <c r="Q59" i="3" a="1"/>
  <c r="Y262" i="3" a="1"/>
  <c r="X262" i="3" a="1"/>
  <c r="P262" i="3" a="1"/>
  <c r="AA262" i="3" a="1"/>
  <c r="AA201" i="3" a="1"/>
  <c r="T201" i="3" a="1"/>
  <c r="Z201" i="3" a="1"/>
  <c r="AA45" i="3" a="1"/>
  <c r="AB45" i="3" a="1"/>
  <c r="X44" i="3" a="1"/>
  <c r="AA44" i="3" a="1"/>
  <c r="U30" i="3" a="1"/>
  <c r="AC30" i="3" a="1"/>
  <c r="X185" i="3" a="1"/>
  <c r="Q185" i="3" a="1"/>
  <c r="AC29" i="3" a="1"/>
  <c r="V29" i="3" a="1"/>
  <c r="T29" i="3" a="1"/>
  <c r="S270" i="3" a="1"/>
  <c r="T270" i="3" a="1"/>
  <c r="Y243" i="3" a="1"/>
  <c r="V243" i="3" a="1"/>
  <c r="Q243" i="3" a="1"/>
  <c r="X243" i="3" a="1"/>
  <c r="AC243" i="3" a="1"/>
  <c r="AC171" i="3" a="1"/>
  <c r="Y171" i="3" a="1"/>
  <c r="R171" i="3" a="1"/>
  <c r="S171" i="3" a="1"/>
  <c r="Q171" i="3" a="1"/>
  <c r="Z171" i="3" a="1"/>
  <c r="T171" i="3" a="1"/>
  <c r="AA171" i="3" a="1"/>
  <c r="Y15" i="3" a="1"/>
  <c r="R15" i="3" a="1"/>
  <c r="Q255" i="3" a="1"/>
  <c r="Z255" i="3" a="1"/>
  <c r="AA255" i="3" a="1"/>
  <c r="AB255" i="3" a="1"/>
  <c r="V255" i="3" a="1"/>
  <c r="Y72" i="3" a="1"/>
  <c r="AA72" i="3" a="1"/>
  <c r="P72" i="3" a="1"/>
  <c r="X72" i="3" a="1"/>
  <c r="Z72" i="3" a="1"/>
  <c r="R166" i="3" a="1"/>
  <c r="Y166" i="3" a="1"/>
  <c r="X166" i="3" a="1"/>
  <c r="Q166" i="3" a="1"/>
  <c r="U166" i="3" a="1"/>
  <c r="Z166" i="3" a="1"/>
  <c r="W57" i="3" a="1"/>
  <c r="Z57" i="3" a="1"/>
  <c r="V257" i="3" a="1"/>
  <c r="W257" i="3" a="1"/>
  <c r="R257" i="3" a="1"/>
  <c r="P257" i="3" a="1"/>
  <c r="S242" i="3" a="1"/>
  <c r="Z242" i="3" a="1"/>
  <c r="W242" i="3" a="1"/>
  <c r="P242" i="3" a="1"/>
  <c r="P86" i="3" a="1"/>
  <c r="R86" i="3" a="1"/>
  <c r="V65" i="3" a="1"/>
  <c r="U65" i="3" a="1"/>
  <c r="W65" i="3" a="1"/>
  <c r="U38" i="3" a="1"/>
  <c r="W38" i="3" a="1"/>
  <c r="V71" i="3" a="1"/>
  <c r="Q71" i="3" a="1"/>
  <c r="W206" i="3" a="1"/>
  <c r="AB206" i="3" a="1"/>
  <c r="Y164" i="3" a="1"/>
  <c r="Z164" i="3" a="1"/>
  <c r="AA164" i="3" a="1"/>
  <c r="T164" i="3" a="1"/>
  <c r="R164" i="3" a="1"/>
  <c r="S164" i="3" a="1"/>
  <c r="Q164" i="3" a="1"/>
  <c r="R52" i="3" a="1"/>
  <c r="Q52" i="3" a="1"/>
  <c r="U31" i="3" a="1"/>
  <c r="P31" i="3" a="1"/>
  <c r="W31" i="3" a="1"/>
  <c r="X37" i="3" a="1"/>
  <c r="S37" i="3" a="1"/>
  <c r="Z37" i="3" a="1"/>
  <c r="P172" i="3" a="1"/>
  <c r="AC172" i="3" a="1"/>
  <c r="AA172" i="3" a="1"/>
  <c r="X172" i="3" a="1"/>
  <c r="W250" i="3" a="1"/>
  <c r="X250" i="3" a="1"/>
  <c r="V250" i="3" a="1"/>
  <c r="S250" i="3" a="1"/>
  <c r="U249" i="3" a="1"/>
  <c r="AC249" i="3" a="1"/>
  <c r="W249" i="3" a="1"/>
  <c r="P235" i="3" a="1"/>
  <c r="W235" i="3" a="1"/>
  <c r="X79" i="3" a="1"/>
  <c r="AB79" i="3" a="1"/>
  <c r="AA78" i="3" a="1"/>
  <c r="Q78" i="3" a="1"/>
  <c r="T78" i="3" a="1"/>
  <c r="U271" i="3" a="1"/>
  <c r="T271" i="3" a="1"/>
  <c r="Z271" i="3" a="1"/>
  <c r="P271" i="3" a="1"/>
  <c r="X271" i="3" a="1"/>
  <c r="AA271" i="3" a="1"/>
  <c r="R271" i="3" a="1"/>
  <c r="W271" i="3" a="1"/>
  <c r="S271" i="3" a="1"/>
  <c r="Q115" i="3" a="1"/>
  <c r="W115" i="3" a="1"/>
  <c r="P115" i="3" a="1"/>
  <c r="S115" i="3" a="1"/>
  <c r="AB115" i="3" a="1"/>
  <c r="X115" i="3" a="1"/>
  <c r="AC115" i="3" a="1"/>
  <c r="AA115" i="3" a="1"/>
  <c r="X256" i="3" a="1"/>
  <c r="Q256" i="3" a="1"/>
  <c r="Z256" i="3" a="1"/>
  <c r="AC100" i="3" a="1"/>
  <c r="V100" i="3" a="1"/>
  <c r="P251" i="3" a="1"/>
  <c r="W251" i="3" a="1"/>
  <c r="Z95" i="3" a="1"/>
  <c r="S95" i="3" a="1"/>
  <c r="T110" i="3" a="1"/>
  <c r="AB110" i="3" a="1"/>
  <c r="AA110" i="3" a="1"/>
  <c r="S110" i="3" a="1"/>
  <c r="AC110" i="3" a="1"/>
  <c r="T266" i="3" a="1"/>
  <c r="AB266" i="3" a="1"/>
  <c r="U266" i="3" a="1"/>
  <c r="V266" i="3" a="1"/>
  <c r="X266" i="3" a="1"/>
  <c r="S266" i="3" a="1"/>
  <c r="Y266" i="3" a="1"/>
  <c r="AA61" i="3" a="1"/>
  <c r="U61" i="3" a="1"/>
  <c r="Y61" i="3" a="1"/>
  <c r="Q66" i="3" a="1"/>
  <c r="P66" i="3" a="1"/>
  <c r="S66" i="3" a="1"/>
  <c r="P103" i="3" a="1"/>
  <c r="V103" i="3" a="1"/>
  <c r="W103" i="3" a="1"/>
  <c r="W259" i="3" a="1"/>
  <c r="T259" i="3" a="1"/>
  <c r="U259" i="3" a="1"/>
  <c r="AA259" i="3" a="1"/>
  <c r="AC259" i="3" a="1"/>
  <c r="V259" i="3" a="1"/>
  <c r="W51" i="3" a="1"/>
  <c r="T51" i="3" a="1"/>
  <c r="R51" i="3" a="1"/>
  <c r="P51" i="3" a="1"/>
  <c r="AA51" i="3" a="1"/>
  <c r="Q51" i="3" a="1"/>
  <c r="R195" i="3" a="1"/>
  <c r="T195" i="3" a="1"/>
  <c r="W195" i="3" a="1"/>
  <c r="Q195" i="3" a="1"/>
  <c r="Y39" i="3" a="1"/>
  <c r="Q39" i="3" a="1"/>
  <c r="S39" i="3" a="1"/>
  <c r="U39" i="3" a="1"/>
  <c r="Z39" i="3" a="1"/>
  <c r="X39" i="3" a="1"/>
  <c r="P258" i="3" a="1"/>
  <c r="T258" i="3" a="1"/>
  <c r="X258" i="3" a="1"/>
  <c r="AA258" i="3" a="1"/>
  <c r="Q202" i="3" a="1"/>
  <c r="AC202" i="3" a="1"/>
  <c r="X202" i="3" a="1"/>
  <c r="V46" i="3" a="1"/>
  <c r="U46" i="3" a="1"/>
  <c r="AB46" i="3" a="1"/>
  <c r="R54" i="3" a="1"/>
  <c r="T54" i="3" a="1"/>
  <c r="S54" i="3" a="1"/>
  <c r="Y54" i="3" a="1"/>
  <c r="Q53" i="3" a="1"/>
  <c r="Z53" i="3" a="1"/>
  <c r="AB53" i="3" a="1"/>
  <c r="Y53" i="3" a="1"/>
  <c r="R53" i="3" a="1"/>
  <c r="V192" i="3" a="1"/>
  <c r="Q192" i="3" a="1"/>
  <c r="P192" i="3" a="1"/>
  <c r="Z192" i="3" a="1"/>
  <c r="U192" i="3" a="1"/>
  <c r="T36" i="3" a="1"/>
  <c r="W36" i="3" a="1"/>
  <c r="V36" i="3" a="1"/>
  <c r="R36" i="3" a="1"/>
  <c r="AC36" i="3" a="1"/>
  <c r="X36" i="3" a="1"/>
  <c r="Z160" i="3" a="1"/>
  <c r="S160" i="3" a="1"/>
  <c r="R160" i="3" a="1"/>
  <c r="T4" i="3" a="1"/>
  <c r="AB4" i="3" a="1"/>
  <c r="U4" i="3" a="1"/>
  <c r="Y5" i="3" a="1"/>
  <c r="W5" i="3" a="1"/>
  <c r="P5" i="3" a="1"/>
  <c r="Y158" i="3" a="1"/>
  <c r="R158" i="3" a="1"/>
  <c r="T158" i="3" a="1"/>
  <c r="AB158" i="3" a="1"/>
  <c r="AC2" i="3" a="1"/>
  <c r="V2" i="3" a="1"/>
  <c r="U2" i="3" a="1"/>
  <c r="P2" i="3" a="1"/>
  <c r="W89" i="3" a="1"/>
  <c r="P89" i="3" a="1"/>
  <c r="AB64" i="3" a="1"/>
  <c r="AA64" i="3" a="1"/>
  <c r="S64" i="3" a="1"/>
  <c r="W159" i="3" a="1"/>
  <c r="V159" i="3" a="1"/>
  <c r="Q3" i="3" a="1"/>
  <c r="Y3" i="3" a="1"/>
  <c r="X3" i="3" a="1"/>
  <c r="P3" i="3" a="1"/>
  <c r="AA3" i="3" a="1"/>
  <c r="U277" i="3" a="1"/>
  <c r="R277" i="3" a="1"/>
  <c r="Q277" i="3" a="1"/>
  <c r="Y277" i="3" a="1"/>
  <c r="P277" i="3" a="1"/>
  <c r="X277" i="3" a="1"/>
  <c r="W277" i="3" a="1"/>
  <c r="AC277" i="3" a="1"/>
  <c r="V277" i="3" a="1"/>
  <c r="V121" i="3" a="1"/>
  <c r="X121" i="3" a="1"/>
  <c r="AA121" i="3" a="1"/>
  <c r="T121" i="3" a="1"/>
  <c r="Z121" i="3" a="1"/>
  <c r="S121" i="3" a="1"/>
  <c r="R121" i="3" a="1"/>
  <c r="AC121" i="3" a="1"/>
  <c r="Q121" i="3" a="1"/>
  <c r="AB121" i="3" a="1"/>
  <c r="P121" i="3" a="1"/>
  <c r="Y121" i="3" a="1"/>
  <c r="AB59" i="3" a="1"/>
  <c r="V59" i="3" a="1"/>
  <c r="AC59" i="3" a="1"/>
  <c r="U59" i="3" a="1"/>
  <c r="X59" i="3" a="1"/>
  <c r="AB262" i="3" a="1"/>
  <c r="U262" i="3" a="1"/>
  <c r="AC262" i="3" a="1"/>
  <c r="V262" i="3" a="1"/>
  <c r="Q262" i="3" a="1"/>
  <c r="W262" i="3" a="1"/>
  <c r="Z262" i="3" a="1"/>
  <c r="S262" i="3" a="1"/>
  <c r="T262" i="3" a="1"/>
  <c r="R106" i="3" a="1"/>
  <c r="Y106" i="3" a="1"/>
  <c r="AC106" i="3" a="1"/>
  <c r="V106" i="3" a="1"/>
  <c r="T45" i="3" a="1"/>
  <c r="Q45" i="3" a="1"/>
  <c r="V45" i="3" a="1"/>
  <c r="AC45" i="3" a="1"/>
  <c r="U45" i="3" a="1"/>
  <c r="X45" i="3" a="1"/>
  <c r="S200" i="3" a="1"/>
  <c r="T200" i="3" a="1"/>
  <c r="U44" i="3" a="1"/>
  <c r="T44" i="3" a="1"/>
  <c r="V44" i="3" a="1"/>
  <c r="Q44" i="3" a="1"/>
  <c r="AB44" i="3" a="1"/>
  <c r="AC44" i="3" a="1"/>
  <c r="Q30" i="3" a="1"/>
  <c r="S30" i="3" a="1"/>
  <c r="AB30" i="3" a="1"/>
  <c r="V30" i="3" a="1"/>
  <c r="T186" i="3" a="1"/>
  <c r="AA186" i="3" a="1"/>
  <c r="W186" i="3" a="1"/>
  <c r="Z186" i="3" a="1"/>
  <c r="X186" i="3" a="1"/>
  <c r="S186" i="3" a="1"/>
  <c r="P186" i="3" a="1"/>
  <c r="AC185" i="3" a="1"/>
  <c r="V185" i="3" a="1"/>
  <c r="P185" i="3" a="1"/>
  <c r="W185" i="3" a="1"/>
  <c r="Z185" i="3" a="1"/>
  <c r="S185" i="3" a="1"/>
  <c r="AB29" i="3" a="1"/>
  <c r="Q29" i="3" a="1"/>
  <c r="AA29" i="3" a="1"/>
  <c r="R29" i="3" a="1"/>
  <c r="U29" i="3" a="1"/>
  <c r="S29" i="3" a="1"/>
  <c r="P29" i="3" a="1"/>
  <c r="W29" i="3" a="1"/>
  <c r="AC270" i="3" a="1"/>
  <c r="R270" i="3" a="1"/>
  <c r="AA270" i="3" a="1"/>
  <c r="X270" i="3" a="1"/>
  <c r="Y270" i="3" a="1"/>
  <c r="P270" i="3" a="1"/>
  <c r="Q270" i="3" a="1"/>
  <c r="W270" i="3" a="1"/>
  <c r="Z270" i="3" a="1"/>
  <c r="V270" i="3" a="1"/>
  <c r="AB270" i="3" a="1"/>
  <c r="U270" i="3" a="1"/>
  <c r="W114" i="3" a="1"/>
  <c r="T114" i="3" a="1"/>
  <c r="AB114" i="3" a="1"/>
  <c r="Q114" i="3" a="1"/>
  <c r="AC114" i="3" a="1"/>
  <c r="Y114" i="3" a="1"/>
  <c r="P171" i="3" a="1"/>
  <c r="W171" i="3" a="1"/>
  <c r="X171" i="3" a="1"/>
  <c r="V171" i="3" a="1"/>
  <c r="U15" i="3" a="1"/>
  <c r="V15" i="3" a="1"/>
  <c r="AC15" i="3" a="1"/>
  <c r="P15" i="3" a="1"/>
  <c r="V276" i="3" a="1"/>
  <c r="W276" i="3" a="1"/>
  <c r="U276" i="3" a="1"/>
  <c r="AC276" i="3" a="1"/>
  <c r="T276" i="3" a="1"/>
  <c r="AA276" i="3" a="1"/>
  <c r="S276" i="3" a="1"/>
  <c r="AB276" i="3" a="1"/>
  <c r="Z276" i="3" a="1"/>
  <c r="R276" i="3" a="1"/>
  <c r="Q276" i="3" a="1"/>
  <c r="P276" i="3" a="1"/>
  <c r="Y276" i="3" a="1"/>
  <c r="X276" i="3" a="1"/>
  <c r="Y255" i="3" a="1"/>
  <c r="R255" i="3" a="1"/>
  <c r="AC255" i="3" a="1"/>
  <c r="P255" i="3" a="1"/>
  <c r="W255" i="3" a="1"/>
  <c r="U99" i="3" a="1"/>
  <c r="AB99" i="3" a="1"/>
  <c r="V166" i="3" a="1"/>
  <c r="W166" i="3" a="1"/>
  <c r="P166" i="3" a="1"/>
  <c r="AB166" i="3" a="1"/>
  <c r="T166" i="3" a="1"/>
  <c r="AC166" i="3" a="1"/>
  <c r="AA166" i="3" a="1"/>
  <c r="S166" i="3" a="1"/>
  <c r="R10" i="3" a="1"/>
  <c r="X10" i="3" a="1"/>
  <c r="V10" i="3" a="1"/>
  <c r="W10" i="3" a="1"/>
  <c r="P10" i="3" a="1"/>
  <c r="Q213" i="3" a="1"/>
  <c r="T213" i="3" a="1"/>
  <c r="U57" i="3" a="1"/>
  <c r="AB57" i="3" a="1"/>
  <c r="AA57" i="3" a="1"/>
  <c r="T57" i="3" a="1"/>
  <c r="AA257" i="3" a="1"/>
  <c r="T257" i="3" a="1"/>
  <c r="AB257" i="3" a="1"/>
  <c r="X257" i="3" a="1"/>
  <c r="S257" i="3" a="1"/>
  <c r="Z257" i="3" a="1"/>
  <c r="AC257" i="3" a="1"/>
  <c r="AC101" i="3" a="1"/>
  <c r="V101" i="3" a="1"/>
  <c r="S80" i="3" a="1"/>
  <c r="W80" i="3" a="1"/>
  <c r="U80" i="3" a="1"/>
  <c r="AC65" i="3" a="1"/>
  <c r="P65" i="3" a="1"/>
  <c r="W194" i="3" a="1"/>
  <c r="AC194" i="3" a="1"/>
  <c r="Q194" i="3" a="1"/>
  <c r="R194" i="3" a="1"/>
  <c r="R38" i="3" a="1"/>
  <c r="Q38" i="3" a="1"/>
  <c r="X38" i="3" a="1"/>
  <c r="AB38" i="3" a="1"/>
  <c r="Z38" i="3" a="1"/>
  <c r="S38" i="3" a="1"/>
  <c r="P38" i="3" a="1"/>
  <c r="AB50" i="3" a="1"/>
  <c r="X50" i="3" a="1"/>
  <c r="P50" i="3" a="1"/>
  <c r="P164" i="3" a="1"/>
  <c r="AC164" i="3" a="1"/>
  <c r="U164" i="3" a="1"/>
  <c r="AB164" i="3" a="1"/>
  <c r="W164" i="3" a="1"/>
  <c r="X164" i="3" a="1"/>
  <c r="V164" i="3" a="1"/>
  <c r="Y8" i="3" a="1"/>
  <c r="X8" i="3" a="1"/>
  <c r="S8" i="3" a="1"/>
  <c r="P8" i="3" a="1"/>
  <c r="Q8" i="3" a="1"/>
  <c r="W269" i="3" a="1"/>
  <c r="AC269" i="3" a="1"/>
  <c r="Y269" i="3" a="1"/>
  <c r="V269" i="3" a="1"/>
  <c r="Z269" i="3" a="1"/>
  <c r="P269" i="3" a="1"/>
  <c r="AA269" i="3" a="1"/>
  <c r="Q269" i="3" a="1"/>
  <c r="R269" i="3" a="1"/>
  <c r="X269" i="3" a="1"/>
  <c r="S269" i="3" a="1"/>
  <c r="U269" i="3" a="1"/>
  <c r="AB269" i="3" a="1"/>
  <c r="W113" i="3" a="1"/>
  <c r="P113" i="3" a="1"/>
  <c r="AC113" i="3" a="1"/>
  <c r="V113" i="3" a="1"/>
  <c r="AA113" i="3" a="1"/>
  <c r="X113" i="3" a="1"/>
  <c r="S113" i="3" a="1"/>
  <c r="Z52" i="3" a="1"/>
  <c r="Y52" i="3" a="1"/>
  <c r="S52" i="3" a="1"/>
  <c r="X52" i="3" a="1"/>
  <c r="U187" i="3" a="1"/>
  <c r="T187" i="3" a="1"/>
  <c r="P187" i="3" a="1"/>
  <c r="R187" i="3" a="1"/>
  <c r="Z187" i="3" a="1"/>
  <c r="X187" i="3" a="1"/>
  <c r="Y187" i="3" a="1"/>
  <c r="AB187" i="3" a="1"/>
  <c r="AC31" i="3" a="1"/>
  <c r="T31" i="3" a="1"/>
  <c r="AB31" i="3" a="1"/>
  <c r="X31" i="3" a="1"/>
  <c r="V31" i="3" a="1"/>
  <c r="S31" i="3" a="1"/>
  <c r="Q31" i="3" a="1"/>
  <c r="T37" i="3" a="1"/>
  <c r="AA37" i="3" a="1"/>
  <c r="P37" i="3" a="1"/>
  <c r="W37" i="3" a="1"/>
  <c r="R37" i="3" a="1"/>
  <c r="Y37" i="3" a="1"/>
  <c r="S193" i="3" a="1"/>
  <c r="W193" i="3" a="1"/>
  <c r="Q264" i="3" a="1"/>
  <c r="AC264" i="3" a="1"/>
  <c r="V264" i="3" a="1"/>
  <c r="P264" i="3" a="1"/>
  <c r="W264" i="3" a="1"/>
  <c r="AB264" i="3" a="1"/>
  <c r="Z264" i="3" a="1"/>
  <c r="S264" i="3" a="1"/>
  <c r="U264" i="3" a="1"/>
  <c r="T264" i="3" a="1"/>
  <c r="AA264" i="3" a="1"/>
  <c r="Y264" i="3" a="1"/>
  <c r="X264" i="3" a="1"/>
  <c r="U108" i="3" a="1"/>
  <c r="Q108" i="3" a="1"/>
  <c r="T108" i="3" a="1"/>
  <c r="AA108" i="3" a="1"/>
  <c r="AB108" i="3" a="1"/>
  <c r="S172" i="3" a="1"/>
  <c r="Z172" i="3" a="1"/>
  <c r="T172" i="3" a="1"/>
  <c r="Q172" i="3" a="1"/>
  <c r="W172" i="3" a="1"/>
  <c r="V172" i="3" a="1"/>
  <c r="V16" i="3" a="1"/>
  <c r="S16" i="3" a="1"/>
  <c r="AB16" i="3" a="1"/>
  <c r="T16" i="3" a="1"/>
  <c r="Q16" i="3" a="1"/>
  <c r="X16" i="3" a="1"/>
  <c r="AA16" i="3" a="1"/>
  <c r="AB250" i="3" a="1"/>
  <c r="Y250" i="3" a="1"/>
  <c r="U250" i="3" a="1"/>
  <c r="P94" i="3" a="1"/>
  <c r="W94" i="3" a="1"/>
  <c r="AA94" i="3" a="1"/>
  <c r="S94" i="3" a="1"/>
  <c r="Z94" i="3" a="1"/>
  <c r="AA249" i="3" a="1"/>
  <c r="T249" i="3" a="1"/>
  <c r="R93" i="3" a="1"/>
  <c r="Y93" i="3" a="1"/>
  <c r="W79" i="3" a="1"/>
  <c r="AC79" i="3" a="1"/>
  <c r="U78" i="3" a="1"/>
  <c r="T50" i="3" a="1"/>
  <c r="Y78" i="3" a="1"/>
  <c r="R103" i="3" a="1"/>
  <c r="AB103" i="3" a="1"/>
  <c r="W50" i="3" a="1"/>
  <c r="Q50" i="3" a="1"/>
  <c r="AB71" i="3" a="1"/>
  <c r="V78" i="3" a="1"/>
  <c r="R71" i="3" a="1"/>
  <c r="S71" i="3" a="1"/>
  <c r="W102" i="3" a="1"/>
  <c r="P71" i="3" a="1"/>
  <c r="X78" i="3" a="1"/>
  <c r="Q103" i="3" a="1"/>
  <c r="R78" i="3" a="1"/>
  <c r="AC102" i="3" a="1"/>
  <c r="P85" i="3" a="1"/>
  <c r="X71" i="3" a="1"/>
  <c r="U103" i="3" a="1"/>
  <c r="T103" i="3" a="1"/>
  <c r="AC120" i="3" a="1"/>
  <c r="W85" i="3" a="1"/>
  <c r="Z120" i="3" a="1"/>
  <c r="R120" i="3" a="1"/>
  <c r="V50" i="3" a="1"/>
  <c r="U102" i="3" a="1"/>
  <c r="AC103" i="3" a="1"/>
  <c r="P120" i="3" a="1"/>
  <c r="U120" i="3" a="1"/>
  <c r="Y120" i="3" a="1"/>
  <c r="AC50" i="3" a="1"/>
  <c r="W78" i="3" a="1"/>
  <c r="AA103" i="3" a="1"/>
  <c r="Q85" i="3" a="1"/>
  <c r="S50" i="3" a="1"/>
  <c r="AA85" i="3" a="1"/>
  <c r="P78" i="3" a="1"/>
  <c r="Z50" i="3" a="1"/>
  <c r="Z78" i="3" a="1"/>
  <c r="AC71" i="3" a="1"/>
  <c r="V102" i="3" a="1"/>
  <c r="V85" i="3" a="1"/>
  <c r="W120" i="3" a="1"/>
  <c r="T102" i="3" a="1"/>
  <c r="V120" i="3" a="1"/>
  <c r="Y50" i="3" a="1"/>
  <c r="Q102" i="3" a="1"/>
  <c r="X102" i="3" a="1"/>
  <c r="U85" i="3" a="1"/>
  <c r="Y102" i="3" a="1"/>
  <c r="AC85" i="3" a="1"/>
  <c r="Z102" i="3" a="1"/>
  <c r="AA102" i="3" a="1"/>
  <c r="Q120" i="3" a="1"/>
  <c r="X120" i="3" a="1"/>
  <c r="U71" i="3" a="1"/>
  <c r="R85" i="3" a="1"/>
  <c r="T85" i="3" a="1"/>
  <c r="X85" i="3" a="1"/>
  <c r="S85" i="3" a="1"/>
  <c r="X103" i="3" a="1"/>
  <c r="AB85" i="3" a="1"/>
  <c r="Y103" i="3" a="1"/>
  <c r="S120" i="3" a="1"/>
  <c r="Z103" i="3" a="1"/>
  <c r="S102" i="3" a="1"/>
  <c r="AB120" i="3" a="1"/>
  <c r="T120" i="3" a="1"/>
  <c r="T71" i="3" a="1"/>
  <c r="Z85" i="3" a="1"/>
  <c r="U50" i="3" a="1"/>
  <c r="Z71" i="3" a="1"/>
  <c r="Y85" i="3" a="1"/>
  <c r="S78" i="3" a="1"/>
  <c r="AB102" i="3" a="1"/>
  <c r="AA71" i="3" a="1"/>
  <c r="R102" i="3" a="1"/>
  <c r="S103" i="3" a="1"/>
  <c r="AS75" i="3"/>
  <c r="AS117" i="3"/>
  <c r="AS214" i="3"/>
  <c r="AS81" i="3"/>
  <c r="AS54" i="3"/>
  <c r="AS229" i="3"/>
  <c r="AS71" i="3"/>
  <c r="AS83" i="3"/>
  <c r="AS192" i="3"/>
  <c r="AS220" i="3"/>
  <c r="AS106" i="3"/>
  <c r="AS45" i="3"/>
  <c r="AS206" i="3"/>
  <c r="AS78" i="3"/>
  <c r="AS28" i="3"/>
  <c r="AS267" i="3"/>
  <c r="AS161" i="3"/>
  <c r="AS162" i="3"/>
  <c r="AS243" i="3"/>
  <c r="AS263" i="3"/>
  <c r="AS100" i="3"/>
  <c r="AS193" i="3"/>
  <c r="AS250" i="3"/>
  <c r="AS43" i="3"/>
  <c r="AS95" i="3"/>
  <c r="AS35" i="3"/>
  <c r="AS105" i="3"/>
  <c r="AS3" i="3"/>
  <c r="AS80" i="3"/>
  <c r="AS228" i="3"/>
  <c r="AS245" i="3"/>
  <c r="AS210" i="3"/>
  <c r="AS85" i="3"/>
  <c r="AS122" i="3"/>
  <c r="AS158" i="3"/>
  <c r="AS262" i="3"/>
  <c r="AS272" i="3"/>
  <c r="AS38" i="3"/>
  <c r="AS92" i="3"/>
  <c r="AS260" i="3"/>
  <c r="AS15" i="3"/>
  <c r="AS189" i="3"/>
  <c r="AS98" i="3"/>
  <c r="AS9" i="3"/>
  <c r="AS67" i="3"/>
  <c r="AS26" i="3"/>
  <c r="AS7" i="3"/>
  <c r="AS248" i="3"/>
  <c r="AS236" i="3"/>
  <c r="AS104" i="3"/>
  <c r="AS72" i="3"/>
  <c r="AS238" i="3"/>
  <c r="AS51" i="3"/>
  <c r="AS230" i="3"/>
  <c r="AS179" i="3"/>
  <c r="AS94" i="3"/>
  <c r="AS180" i="3"/>
  <c r="AS216" i="3"/>
  <c r="AS271" i="3"/>
  <c r="AS205" i="3"/>
  <c r="AS264" i="3"/>
  <c r="AS61" i="3"/>
  <c r="AS254" i="3"/>
  <c r="AS174" i="3"/>
  <c r="AS87" i="3"/>
  <c r="AS91" i="3"/>
  <c r="AS274" i="3"/>
  <c r="AS33" i="3"/>
  <c r="AS74" i="3"/>
  <c r="AS109" i="3"/>
  <c r="AS65" i="3"/>
  <c r="AS99" i="3"/>
  <c r="AS225" i="3"/>
  <c r="AS90" i="3"/>
  <c r="AS261" i="3"/>
  <c r="AS96" i="3"/>
  <c r="AS93" i="3"/>
  <c r="AS277" i="3"/>
  <c r="AS52" i="3"/>
  <c r="AS23" i="3"/>
  <c r="AS77" i="3"/>
  <c r="AS208" i="3"/>
  <c r="AS237" i="3"/>
  <c r="AS102" i="3"/>
  <c r="AS112" i="3"/>
  <c r="AS219" i="3"/>
  <c r="AS69" i="3"/>
  <c r="AS120" i="3"/>
  <c r="AS21" i="3"/>
  <c r="AS215" i="3"/>
  <c r="AS88" i="3"/>
  <c r="AS204" i="3"/>
  <c r="AS6" i="3"/>
  <c r="AS270" i="3"/>
  <c r="AS63" i="3"/>
  <c r="AS269" i="3"/>
  <c r="AS57" i="3"/>
  <c r="AS17" i="3"/>
  <c r="AS168" i="3"/>
  <c r="AS187" i="3"/>
  <c r="AS32" i="3"/>
  <c r="AS177" i="3"/>
  <c r="AS273" i="3"/>
  <c r="AS172" i="3"/>
  <c r="AS82" i="3"/>
  <c r="AS111" i="3"/>
  <c r="AS60" i="3"/>
  <c r="AS108" i="3"/>
  <c r="AS48" i="3"/>
  <c r="AS18" i="3"/>
  <c r="AS37" i="3"/>
  <c r="AS196" i="3"/>
  <c r="AS227" i="3"/>
  <c r="AS84" i="3"/>
  <c r="AS42" i="3"/>
  <c r="AS202" i="3"/>
  <c r="AS86" i="3"/>
  <c r="AS29" i="3"/>
  <c r="AS53" i="3"/>
  <c r="AS201" i="3"/>
  <c r="AS12" i="3"/>
  <c r="AS114" i="3"/>
  <c r="A8" i="3"/>
  <c r="AP7" i="3" a="1"/>
  <c r="AS101" i="3"/>
  <c r="AS73" i="3"/>
  <c r="AS68" i="3"/>
  <c r="AS2" i="3"/>
  <c r="AS119" i="3"/>
  <c r="AS30" i="3"/>
  <c r="AS89" i="3"/>
  <c r="AS199" i="3"/>
  <c r="AS251" i="3"/>
  <c r="AS50" i="3"/>
  <c r="AS44" i="3"/>
  <c r="AS207" i="3"/>
  <c r="AS232" i="3"/>
  <c r="AS195" i="3"/>
  <c r="AS4" i="3"/>
  <c r="AS19" i="3"/>
  <c r="AS164" i="3"/>
  <c r="AS240" i="3"/>
  <c r="AS257" i="3"/>
  <c r="AS49" i="3"/>
  <c r="AS244" i="3"/>
  <c r="AS256" i="3"/>
  <c r="AS173" i="3"/>
  <c r="AS252" i="3"/>
  <c r="AS241" i="3"/>
  <c r="AS166" i="3"/>
  <c r="AS24" i="3"/>
  <c r="AS169" i="3"/>
  <c r="AS56" i="3"/>
  <c r="AS235" i="3"/>
  <c r="AS203" i="3"/>
  <c r="AS249" i="3"/>
  <c r="AS165" i="3"/>
  <c r="AS259" i="3"/>
  <c r="AS34" i="3"/>
  <c r="AS221" i="3"/>
  <c r="AS16" i="3"/>
  <c r="AS97" i="3"/>
  <c r="AS233" i="3"/>
  <c r="AP8" i="3" l="1" a="1"/>
  <c r="A9" i="3"/>
  <c r="A10" i="3" l="1"/>
  <c r="AP9" i="3" a="1"/>
  <c r="A11" i="3" l="1"/>
  <c r="AP10" i="3" a="1"/>
  <c r="A12" i="3" l="1"/>
  <c r="AP11" i="3" a="1"/>
  <c r="A13" i="3" l="1"/>
  <c r="AP12" i="3" a="1"/>
  <c r="A14" i="3" l="1"/>
  <c r="AP13" i="3" a="1"/>
  <c r="A15" i="3" l="1"/>
  <c r="AP14" i="3" a="1"/>
  <c r="A16" i="3" l="1"/>
  <c r="AP15" i="3" a="1"/>
  <c r="AP16" i="3" l="1" a="1"/>
  <c r="A17" i="3"/>
  <c r="A18" i="3" l="1"/>
  <c r="AP17" i="3" a="1"/>
  <c r="AP18" i="3" l="1" a="1"/>
  <c r="A19" i="3"/>
  <c r="AP19" i="3" l="1" a="1"/>
  <c r="A20" i="3"/>
  <c r="AP20" i="3" l="1" a="1"/>
  <c r="A21" i="3"/>
  <c r="A22" i="3" l="1"/>
  <c r="AP21" i="3" a="1"/>
  <c r="A23" i="3" l="1"/>
  <c r="AP22" i="3" a="1"/>
  <c r="A24" i="3" l="1"/>
  <c r="AP23" i="3" a="1"/>
  <c r="A25" i="3" l="1"/>
  <c r="AP24" i="3" a="1"/>
  <c r="A26" i="3" l="1"/>
  <c r="AP25" i="3" a="1"/>
  <c r="A27" i="3" l="1"/>
  <c r="AP26" i="3" a="1"/>
  <c r="A28" i="3" l="1"/>
  <c r="AP27" i="3" a="1"/>
  <c r="A29" i="3" l="1"/>
  <c r="AP28" i="3" a="1"/>
  <c r="A30" i="3" l="1"/>
  <c r="AP29" i="3" a="1"/>
  <c r="A31" i="3" l="1"/>
  <c r="AP30" i="3" a="1"/>
  <c r="A32" i="3" l="1"/>
  <c r="AP31" i="3" a="1"/>
  <c r="A33" i="3" l="1"/>
  <c r="AP32" i="3" a="1"/>
  <c r="A34" i="3" l="1"/>
  <c r="AP33" i="3" a="1"/>
  <c r="AP34" i="3" l="1" a="1"/>
  <c r="A35" i="3"/>
  <c r="AP35" i="3" l="1" a="1"/>
  <c r="A36" i="3"/>
  <c r="A37" i="3" l="1"/>
  <c r="AP36" i="3" a="1"/>
  <c r="A38" i="3" l="1"/>
  <c r="AP37" i="3" a="1"/>
  <c r="A39" i="3" l="1"/>
  <c r="AP38" i="3" a="1"/>
  <c r="A40" i="3" l="1"/>
  <c r="AP39" i="3" a="1"/>
  <c r="A41" i="3" l="1"/>
  <c r="AP40" i="3" a="1"/>
  <c r="A42" i="3" l="1"/>
  <c r="AP41" i="3" a="1"/>
  <c r="A43" i="3" l="1"/>
  <c r="AP42" i="3" a="1"/>
  <c r="A44" i="3" l="1"/>
  <c r="AP43" i="3" a="1"/>
  <c r="AP44" i="3" l="1" a="1"/>
  <c r="A45" i="3"/>
  <c r="A46" i="3" l="1"/>
  <c r="AP45" i="3" a="1"/>
  <c r="A47" i="3" l="1"/>
  <c r="AP46" i="3" a="1"/>
  <c r="A48" i="3" l="1"/>
  <c r="AP47" i="3" a="1"/>
  <c r="A49" i="3" l="1"/>
  <c r="AP48" i="3" a="1"/>
  <c r="AP49" i="3" l="1" a="1"/>
  <c r="A50" i="3"/>
  <c r="A51" i="3" l="1"/>
  <c r="AP50" i="3" a="1"/>
  <c r="A52" i="3" l="1"/>
  <c r="AP51" i="3" a="1"/>
  <c r="A53" i="3" l="1"/>
  <c r="AP52" i="3" a="1"/>
  <c r="A54" i="3" l="1"/>
  <c r="AP53" i="3" a="1"/>
  <c r="A55" i="3" l="1"/>
  <c r="AP54" i="3" a="1"/>
  <c r="A56" i="3" l="1"/>
  <c r="AP55" i="3" a="1"/>
  <c r="A57" i="3" l="1"/>
  <c r="AP56" i="3" a="1"/>
  <c r="A58" i="3" l="1"/>
  <c r="AP57" i="3" a="1"/>
  <c r="A59" i="3" l="1"/>
  <c r="AP58" i="3" a="1"/>
  <c r="A60" i="3" l="1"/>
  <c r="AP59" i="3" a="1"/>
  <c r="AP60" i="3" l="1" a="1"/>
  <c r="A61" i="3"/>
  <c r="A62" i="3" l="1"/>
  <c r="AP61" i="3" a="1"/>
  <c r="A63" i="3" l="1"/>
  <c r="AP62" i="3" a="1"/>
  <c r="A64" i="3" l="1"/>
  <c r="AP63" i="3" a="1"/>
  <c r="A65" i="3" l="1"/>
  <c r="AP64" i="3" a="1"/>
  <c r="AP65" i="3" l="1" a="1"/>
  <c r="A66" i="3"/>
  <c r="A67" i="3" l="1"/>
  <c r="AP66" i="3" a="1"/>
  <c r="AP67" i="3" l="1" a="1"/>
  <c r="A68" i="3"/>
  <c r="A69" i="3" l="1"/>
  <c r="AP68" i="3" a="1"/>
  <c r="A70" i="3" l="1"/>
  <c r="AP69" i="3" a="1"/>
  <c r="A71" i="3" l="1"/>
  <c r="AP70" i="3" a="1"/>
  <c r="A72" i="3" l="1"/>
  <c r="AP71" i="3" a="1"/>
  <c r="A73" i="3" l="1"/>
  <c r="AP72" i="3" a="1"/>
  <c r="A74" i="3" l="1"/>
  <c r="AP73" i="3" a="1"/>
  <c r="A75" i="3" l="1"/>
  <c r="AP74" i="3" a="1"/>
  <c r="A76" i="3" l="1"/>
  <c r="AP75" i="3" a="1"/>
  <c r="A77" i="3" l="1"/>
  <c r="AP76" i="3" a="1"/>
  <c r="A78" i="3" l="1"/>
  <c r="AP77" i="3" a="1"/>
  <c r="AP78" i="3" l="1" a="1"/>
  <c r="A79" i="3"/>
  <c r="A80" i="3" l="1"/>
  <c r="AP79" i="3" a="1"/>
  <c r="AP80" i="3" l="1" a="1"/>
  <c r="A81" i="3"/>
  <c r="AP81" i="3" l="1" a="1"/>
  <c r="A82" i="3"/>
  <c r="A83" i="3" l="1"/>
  <c r="AP82" i="3" a="1"/>
  <c r="A84" i="3" l="1"/>
  <c r="AP83" i="3" a="1"/>
  <c r="A85" i="3" l="1"/>
  <c r="AP84" i="3" a="1"/>
  <c r="A86" i="3" l="1"/>
  <c r="AP85" i="3" a="1"/>
  <c r="A87" i="3" l="1"/>
  <c r="AP86" i="3" a="1"/>
  <c r="A88" i="3" l="1"/>
  <c r="AP87" i="3" a="1"/>
  <c r="A89" i="3" l="1"/>
  <c r="AP88" i="3" a="1"/>
  <c r="A90" i="3" l="1"/>
  <c r="AP89" i="3" a="1"/>
  <c r="A91" i="3" l="1"/>
  <c r="AP90" i="3" a="1"/>
  <c r="A92" i="3" l="1"/>
  <c r="AP91" i="3" a="1"/>
  <c r="A93" i="3" l="1"/>
  <c r="AP92" i="3" a="1"/>
  <c r="A94" i="3" l="1"/>
  <c r="AP93" i="3" a="1"/>
  <c r="A95" i="3" l="1"/>
  <c r="AP94" i="3" a="1"/>
  <c r="A96" i="3" l="1"/>
  <c r="AP95" i="3" a="1"/>
  <c r="A97" i="3" l="1"/>
  <c r="AP96" i="3" a="1"/>
  <c r="A98" i="3" l="1"/>
  <c r="AP97" i="3" a="1"/>
  <c r="A99" i="3" l="1"/>
  <c r="AP98" i="3" a="1"/>
  <c r="AP99" i="3" l="1" a="1"/>
  <c r="A100" i="3"/>
  <c r="A101" i="3" l="1"/>
  <c r="AP100" i="3" a="1"/>
  <c r="A102" i="3" l="1"/>
  <c r="AP101" i="3" a="1"/>
  <c r="A103" i="3" l="1"/>
  <c r="AP102" i="3" a="1"/>
  <c r="A104" i="3" l="1"/>
  <c r="AP103" i="3" a="1"/>
  <c r="A105" i="3" l="1"/>
  <c r="AP104" i="3" a="1"/>
  <c r="A106" i="3" l="1"/>
  <c r="AP105" i="3" a="1"/>
  <c r="A107" i="3" l="1"/>
  <c r="AP106" i="3" a="1"/>
  <c r="AP107" i="3" l="1" a="1"/>
  <c r="A108" i="3"/>
  <c r="A109" i="3" l="1"/>
  <c r="AP108" i="3" a="1"/>
  <c r="A110" i="3" l="1"/>
  <c r="AP109" i="3" a="1"/>
  <c r="AP110" i="3" l="1" a="1"/>
  <c r="A111" i="3"/>
  <c r="A112" i="3" l="1"/>
  <c r="AP111" i="3" a="1"/>
  <c r="A113" i="3" l="1"/>
  <c r="AP112" i="3" a="1"/>
  <c r="A114" i="3" l="1"/>
  <c r="AP113" i="3" a="1"/>
  <c r="A115" i="3" l="1"/>
  <c r="AP114" i="3" a="1"/>
  <c r="A116" i="3" l="1"/>
  <c r="AP115" i="3" a="1"/>
  <c r="A117" i="3" l="1"/>
  <c r="AP116" i="3" a="1"/>
  <c r="A118" i="3" l="1"/>
  <c r="AP117" i="3" a="1"/>
  <c r="AP118" i="3" l="1" a="1"/>
  <c r="A119" i="3"/>
  <c r="A120" i="3" l="1"/>
  <c r="AP119" i="3" a="1"/>
  <c r="AP120" i="3" l="1" a="1"/>
  <c r="A121" i="3"/>
  <c r="AP121" i="3" l="1" a="1"/>
  <c r="A122" i="3"/>
  <c r="A123" i="3" s="1"/>
  <c r="AP123" i="3" l="1" a="1"/>
  <c r="A124" i="3"/>
  <c r="AP122" i="3" a="1"/>
  <c r="AP124" i="3" l="1" a="1"/>
  <c r="A125" i="3"/>
  <c r="AP125" i="3" l="1" a="1"/>
  <c r="A126" i="3"/>
  <c r="AP126" i="3" l="1" a="1"/>
  <c r="A127" i="3"/>
  <c r="AP127" i="3" l="1" a="1"/>
  <c r="A128" i="3"/>
  <c r="AP128" i="3" l="1" a="1"/>
  <c r="A129" i="3"/>
  <c r="AP129" i="3" l="1" a="1"/>
  <c r="A130" i="3"/>
  <c r="AP130" i="3" l="1" a="1"/>
  <c r="A131" i="3"/>
  <c r="AP131" i="3" l="1" a="1"/>
  <c r="A132" i="3"/>
  <c r="AP132" i="3" l="1" a="1"/>
  <c r="A133" i="3"/>
  <c r="AP133" i="3" l="1" a="1"/>
  <c r="A134" i="3"/>
  <c r="AP134" i="3" l="1" a="1"/>
  <c r="A135" i="3"/>
  <c r="AP135" i="3" l="1" a="1"/>
  <c r="A136" i="3"/>
  <c r="AP136" i="3" l="1" a="1"/>
  <c r="A137" i="3"/>
  <c r="AP137" i="3" l="1" a="1"/>
  <c r="A138" i="3"/>
  <c r="AP138" i="3" l="1" a="1"/>
  <c r="A139" i="3"/>
  <c r="AP139" i="3" l="1" a="1"/>
  <c r="A140" i="3"/>
  <c r="AP140" i="3" l="1" a="1"/>
  <c r="A141" i="3"/>
  <c r="AP141" i="3" l="1" a="1"/>
  <c r="A142" i="3"/>
  <c r="AP142" i="3" l="1" a="1"/>
  <c r="A143" i="3"/>
  <c r="AP143" i="3" l="1" a="1"/>
  <c r="A144" i="3"/>
  <c r="AP144" i="3" l="1" a="1"/>
  <c r="A145" i="3"/>
  <c r="AP145" i="3" l="1" a="1"/>
  <c r="A146" i="3"/>
  <c r="AP146" i="3" l="1" a="1"/>
  <c r="A147" i="3"/>
  <c r="AP147" i="3" l="1" a="1"/>
  <c r="A148" i="3"/>
  <c r="AP148" i="3" l="1" a="1"/>
  <c r="A149" i="3"/>
  <c r="AP149" i="3" l="1" a="1"/>
  <c r="A150" i="3"/>
  <c r="AP150" i="3" l="1" a="1"/>
  <c r="A151" i="3"/>
  <c r="A152" i="3" s="1"/>
  <c r="AP152" i="3" s="1" a="1"/>
  <c r="AP151" i="3" l="1" a="1"/>
  <c r="A153" i="3"/>
  <c r="AP153" i="3" l="1" a="1"/>
  <c r="A154" i="3"/>
  <c r="AP154" i="3" l="1" a="1"/>
  <c r="A155" i="3"/>
  <c r="AP155" i="3" l="1" a="1"/>
  <c r="A156" i="3"/>
  <c r="A157" i="3" s="1"/>
  <c r="AP157" i="3" s="1" a="1"/>
  <c r="AP156" i="3" l="1" a="1"/>
  <c r="A158" i="3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P279" i="3" l="1" a="1"/>
  <c r="A280" i="3"/>
  <c r="AP280" i="3" l="1" a="1"/>
  <c r="A281" i="3"/>
  <c r="AP158" i="3" a="1"/>
  <c r="AP281" i="3" l="1" a="1"/>
  <c r="A282" i="3"/>
  <c r="AP159" i="3" a="1"/>
  <c r="AP282" i="3" l="1" a="1"/>
  <c r="A283" i="3"/>
  <c r="AP160" i="3" a="1"/>
  <c r="AP283" i="3" l="1" a="1"/>
  <c r="A284" i="3"/>
  <c r="AP161" i="3" a="1"/>
  <c r="AP284" i="3" l="1" a="1"/>
  <c r="A285" i="3"/>
  <c r="AP162" i="3" a="1"/>
  <c r="AP285" i="3" l="1" a="1"/>
  <c r="A286" i="3"/>
  <c r="AP163" i="3" a="1"/>
  <c r="AP286" i="3" l="1" a="1"/>
  <c r="A287" i="3"/>
  <c r="AP164" i="3" a="1"/>
  <c r="AP287" i="3" l="1" a="1"/>
  <c r="A288" i="3"/>
  <c r="AP165" i="3" a="1"/>
  <c r="AP288" i="3" l="1" a="1"/>
  <c r="A289" i="3"/>
  <c r="AP166" i="3" a="1"/>
  <c r="AP289" i="3" l="1" a="1"/>
  <c r="A290" i="3"/>
  <c r="AP167" i="3" a="1"/>
  <c r="AP290" i="3" l="1" a="1"/>
  <c r="A291" i="3"/>
  <c r="AP168" i="3" a="1"/>
  <c r="AP291" i="3" l="1" a="1"/>
  <c r="A292" i="3"/>
  <c r="AP169" i="3" a="1"/>
  <c r="AP292" i="3" l="1" a="1"/>
  <c r="A293" i="3"/>
  <c r="AP170" i="3" a="1"/>
  <c r="AP293" i="3" l="1" a="1"/>
  <c r="A294" i="3"/>
  <c r="AP171" i="3" a="1"/>
  <c r="AP294" i="3" l="1" a="1"/>
  <c r="A295" i="3"/>
  <c r="AP172" i="3" a="1"/>
  <c r="AP295" i="3" l="1" a="1"/>
  <c r="A296" i="3"/>
  <c r="AP173" i="3" a="1"/>
  <c r="AP296" i="3" l="1" a="1"/>
  <c r="A297" i="3"/>
  <c r="AP174" i="3" a="1"/>
  <c r="AP297" i="3" l="1" a="1"/>
  <c r="A298" i="3"/>
  <c r="AP175" i="3" a="1"/>
  <c r="AP298" i="3" l="1" a="1"/>
  <c r="A299" i="3"/>
  <c r="AP176" i="3" a="1"/>
  <c r="AP299" i="3" l="1" a="1"/>
  <c r="A300" i="3"/>
  <c r="AP177" i="3" a="1"/>
  <c r="AP300" i="3" l="1" a="1"/>
  <c r="A301" i="3"/>
  <c r="AP178" i="3" a="1"/>
  <c r="AP301" i="3" l="1" a="1"/>
  <c r="A302" i="3"/>
  <c r="AP179" i="3" a="1"/>
  <c r="AP302" i="3" l="1" a="1"/>
  <c r="A303" i="3"/>
  <c r="AP180" i="3" a="1"/>
  <c r="AP303" i="3" l="1" a="1"/>
  <c r="A304" i="3"/>
  <c r="AP181" i="3" a="1"/>
  <c r="AP304" i="3" l="1" a="1"/>
  <c r="A305" i="3"/>
  <c r="AP182" i="3" a="1"/>
  <c r="AP305" i="3" l="1" a="1"/>
  <c r="A306" i="3"/>
  <c r="AP183" i="3" a="1"/>
  <c r="AP306" i="3" l="1" a="1"/>
  <c r="A307" i="3"/>
  <c r="AP184" i="3" a="1"/>
  <c r="A309" i="3" l="1"/>
  <c r="AP309" i="3" s="1" a="1"/>
  <c r="A308" i="3"/>
  <c r="AP308" i="3" s="1" a="1"/>
  <c r="AP307" i="3" a="1"/>
  <c r="A310" i="3"/>
  <c r="AP185" i="3" a="1"/>
  <c r="AP310" i="3" l="1" a="1"/>
  <c r="A311" i="3"/>
  <c r="AP186" i="3" a="1"/>
  <c r="AP311" i="3" l="1" a="1"/>
  <c r="A312" i="3"/>
  <c r="AP187" i="3" a="1"/>
  <c r="AP312" i="3" l="1" a="1"/>
  <c r="A313" i="3"/>
  <c r="AP313" i="3" s="1" a="1"/>
  <c r="AP188" i="3" a="1"/>
  <c r="AP189" i="3" l="1" a="1"/>
  <c r="AP190" i="3" l="1" a="1"/>
  <c r="AP191" i="3" l="1" a="1"/>
  <c r="AP192" i="3" l="1" a="1"/>
  <c r="AP193" i="3" l="1" a="1"/>
  <c r="AP194" i="3" l="1" a="1"/>
  <c r="AP195" i="3" l="1" a="1"/>
  <c r="AP196" i="3" l="1" a="1"/>
  <c r="AP197" i="3" l="1" a="1"/>
  <c r="AP198" i="3" l="1" a="1"/>
  <c r="AP199" i="3" l="1" a="1"/>
  <c r="AP200" i="3" l="1" a="1"/>
  <c r="AP201" i="3" l="1" a="1"/>
  <c r="AP202" i="3" l="1" a="1"/>
  <c r="AP203" i="3" l="1" a="1"/>
  <c r="AP204" i="3" l="1" a="1"/>
  <c r="AP205" i="3" l="1" a="1"/>
  <c r="AP206" i="3" l="1" a="1"/>
  <c r="AP207" i="3" l="1" a="1"/>
  <c r="AP208" i="3" l="1" a="1"/>
  <c r="AP209" i="3" l="1" a="1"/>
  <c r="AP210" i="3" l="1" a="1"/>
  <c r="AP211" i="3" l="1" a="1"/>
  <c r="AP212" i="3" l="1" a="1"/>
  <c r="AP213" i="3" l="1" a="1"/>
  <c r="AP214" i="3" l="1" a="1"/>
  <c r="AP215" i="3" l="1" a="1"/>
  <c r="AP216" i="3" l="1" a="1"/>
  <c r="AP217" i="3" l="1" a="1"/>
  <c r="AP218" i="3" l="1" a="1"/>
  <c r="AP219" i="3" l="1" a="1"/>
  <c r="AP220" i="3" l="1" a="1"/>
  <c r="AP221" i="3" l="1" a="1"/>
  <c r="AP222" i="3" l="1" a="1"/>
  <c r="AP223" i="3" l="1" a="1"/>
  <c r="AP224" i="3" l="1" a="1"/>
  <c r="AP225" i="3" l="1" a="1"/>
  <c r="AP226" i="3" l="1" a="1"/>
  <c r="AP227" i="3" l="1" a="1"/>
  <c r="AP228" i="3" l="1" a="1"/>
  <c r="AP229" i="3" l="1" a="1"/>
  <c r="AP230" i="3" l="1" a="1"/>
  <c r="AP231" i="3" l="1" a="1"/>
  <c r="AP232" i="3" l="1" a="1"/>
  <c r="AP233" i="3" l="1" a="1"/>
  <c r="AP234" i="3" l="1" a="1"/>
  <c r="AP235" i="3" l="1" a="1"/>
  <c r="AP236" i="3" l="1" a="1"/>
  <c r="AP237" i="3" l="1" a="1"/>
  <c r="AP238" i="3" l="1" a="1"/>
  <c r="AP239" i="3" l="1" a="1"/>
  <c r="AP240" i="3" l="1" a="1"/>
  <c r="AP241" i="3" l="1" a="1"/>
  <c r="AP242" i="3" l="1" a="1"/>
  <c r="AP243" i="3" l="1" a="1"/>
  <c r="AP244" i="3" l="1" a="1"/>
  <c r="AP245" i="3" l="1" a="1"/>
  <c r="AP246" i="3" l="1" a="1"/>
  <c r="AP247" i="3" l="1" a="1"/>
  <c r="AP248" i="3" l="1" a="1"/>
  <c r="AP249" i="3" l="1" a="1"/>
  <c r="AP250" i="3" l="1" a="1"/>
  <c r="AP251" i="3" l="1" a="1"/>
  <c r="AP252" i="3" l="1" a="1"/>
  <c r="AP253" i="3" l="1" a="1"/>
  <c r="AP254" i="3" l="1" a="1"/>
  <c r="AP255" i="3" l="1" a="1"/>
  <c r="AP256" i="3" l="1" a="1"/>
  <c r="AP257" i="3" l="1" a="1"/>
  <c r="AP258" i="3" l="1" a="1"/>
  <c r="AP259" i="3" l="1" a="1"/>
  <c r="AP260" i="3" l="1" a="1"/>
  <c r="AP261" i="3" l="1" a="1"/>
  <c r="AP262" i="3" l="1" a="1"/>
  <c r="AP263" i="3" l="1" a="1"/>
  <c r="AP264" i="3" l="1" a="1"/>
  <c r="AP265" i="3" l="1" a="1"/>
  <c r="AP266" i="3" l="1" a="1"/>
  <c r="AP267" i="3" l="1" a="1"/>
  <c r="AP268" i="3" l="1" a="1"/>
  <c r="AP269" i="3" l="1" a="1"/>
  <c r="AP270" i="3" l="1" a="1"/>
  <c r="AP271" i="3" l="1" a="1"/>
  <c r="AP272" i="3" l="1" a="1"/>
  <c r="AP273" i="3" l="1" a="1"/>
  <c r="AP274" i="3" l="1" a="1"/>
  <c r="AP275" i="3" l="1" a="1"/>
  <c r="AP276" i="3" l="1" a="1"/>
  <c r="AP277" i="3" l="1" a="1"/>
  <c r="AP278" i="3" l="1" a="1"/>
  <c r="AM313" i="3" s="1"/>
  <c r="AL313" i="3" s="1"/>
  <c r="AK313" i="3" s="1"/>
  <c r="N313" i="3" s="1"/>
  <c r="AI312" i="3"/>
  <c r="AM312" i="3" s="1"/>
  <c r="AL312" i="3" s="1"/>
  <c r="AK312" i="3" s="1"/>
  <c r="AF311" i="3"/>
  <c r="AT311" i="3" s="1"/>
  <c r="AM311" i="3" s="1"/>
  <c r="AL311" i="3" s="1"/>
  <c r="AK311" i="3" s="1"/>
  <c r="AM310" i="3" s="1"/>
  <c r="AL310" i="3" s="1"/>
  <c r="AK310" i="3" s="1"/>
  <c r="AI309" i="3"/>
  <c r="AM307" i="3" s="1"/>
  <c r="AL307" i="3" s="1"/>
  <c r="AK307" i="3" s="1"/>
  <c r="AF306" i="3"/>
  <c r="AT306" i="3" s="1"/>
  <c r="AM306" i="3" s="1"/>
  <c r="AL306" i="3" s="1"/>
  <c r="AK306" i="3" s="1"/>
  <c r="AF305" i="3"/>
  <c r="AT305" i="3" s="1"/>
  <c r="AM305" i="3" s="1"/>
  <c r="AL305" i="3" s="1"/>
  <c r="AK305" i="3" s="1"/>
  <c r="AM304" i="3" s="1"/>
  <c r="AL304" i="3" s="1"/>
  <c r="AK304" i="3" s="1"/>
  <c r="AM303" i="3" s="1"/>
  <c r="AL303" i="3" s="1"/>
  <c r="AK303" i="3" s="1"/>
  <c r="AF302" i="3"/>
  <c r="AT302" i="3" s="1"/>
  <c r="AM302" i="3" s="1"/>
  <c r="AL302" i="3" s="1"/>
  <c r="AK302" i="3" s="1"/>
  <c r="AF301" i="3"/>
  <c r="AT301" i="3" s="1"/>
  <c r="AM301" i="3" s="1"/>
  <c r="AL301" i="3" s="1"/>
  <c r="AK301" i="3" s="1"/>
  <c r="AF300" i="3"/>
  <c r="AT300" i="3" s="1"/>
  <c r="AM300" i="3" s="1"/>
  <c r="AL300" i="3" s="1"/>
  <c r="AK300" i="3" s="1"/>
  <c r="AF299" i="3"/>
  <c r="AT299" i="3" s="1"/>
  <c r="AM299" i="3" s="1"/>
  <c r="AL299" i="3" s="1"/>
  <c r="AK299" i="3" s="1"/>
  <c r="AM298" i="3" s="1"/>
  <c r="AL298" i="3" s="1"/>
  <c r="AK298" i="3" s="1"/>
  <c r="AF297" i="3"/>
  <c r="AT297" i="3" s="1"/>
  <c r="AM297" i="3" s="1"/>
  <c r="AL297" i="3" s="1"/>
  <c r="AK297" i="3" s="1"/>
  <c r="AM296" i="3" s="1"/>
  <c r="AL296" i="3" s="1"/>
  <c r="AK296" i="3" s="1"/>
  <c r="AI295" i="3"/>
  <c r="AM295" i="3" s="1"/>
  <c r="AL295" i="3" s="1"/>
  <c r="AK295" i="3" s="1"/>
  <c r="AM294" i="3" s="1"/>
  <c r="AL294" i="3" s="1"/>
  <c r="AK294" i="3" s="1"/>
  <c r="AM293" i="3" s="1"/>
  <c r="AL293" i="3" s="1"/>
  <c r="AK293" i="3" s="1"/>
  <c r="AF292" i="3"/>
  <c r="AT292" i="3" s="1"/>
  <c r="AM292" i="3" s="1"/>
  <c r="AL292" i="3" s="1"/>
  <c r="AK292" i="3" s="1"/>
  <c r="AF291" i="3"/>
  <c r="AT291" i="3" s="1"/>
  <c r="AM291" i="3" s="1"/>
  <c r="AL291" i="3" s="1"/>
  <c r="AK291" i="3" s="1"/>
  <c r="AM290" i="3" s="1"/>
  <c r="AL290" i="3" s="1"/>
  <c r="AK290" i="3" s="1"/>
  <c r="AM289" i="3" s="1"/>
  <c r="AL289" i="3" s="1"/>
  <c r="AK289" i="3" s="1"/>
  <c r="AM288" i="3" s="1"/>
  <c r="AL288" i="3" s="1"/>
  <c r="AK288" i="3" s="1"/>
  <c r="AF287" i="3"/>
  <c r="AT287" i="3" s="1"/>
  <c r="AM287" i="3" s="1"/>
  <c r="AL287" i="3" s="1"/>
  <c r="AK287" i="3" s="1"/>
  <c r="AF286" i="3"/>
  <c r="AT286" i="3" s="1"/>
  <c r="AM286" i="3" s="1"/>
  <c r="AL286" i="3" s="1"/>
  <c r="AK286" i="3" s="1"/>
  <c r="AF285" i="3"/>
  <c r="AT285" i="3" s="1"/>
  <c r="AM285" i="3" s="1"/>
  <c r="AL285" i="3" s="1"/>
  <c r="AK285" i="3" s="1"/>
  <c r="AM284" i="3" s="1"/>
  <c r="AL284" i="3" s="1"/>
  <c r="AK284" i="3" s="1"/>
  <c r="AF283" i="3"/>
  <c r="AT283" i="3" s="1"/>
  <c r="AM283" i="3" s="1"/>
  <c r="AL283" i="3" s="1"/>
  <c r="AK283" i="3" s="1"/>
  <c r="AF282" i="3"/>
  <c r="AT282" i="3" s="1"/>
  <c r="AM282" i="3" s="1"/>
  <c r="AL282" i="3" s="1"/>
  <c r="AK282" i="3" s="1"/>
  <c r="AM281" i="3" s="1"/>
  <c r="AL281" i="3" s="1"/>
  <c r="AK281" i="3" s="1"/>
  <c r="AM280" i="3" s="1"/>
  <c r="AL280" i="3" s="1"/>
  <c r="AK280" i="3" s="1"/>
  <c r="AM279" i="3" s="1"/>
  <c r="AL279" i="3" s="1"/>
  <c r="AK279" i="3" s="1"/>
  <c r="AF278" i="3"/>
  <c r="AT278" i="3" s="1"/>
  <c r="AM278" i="3" s="1"/>
  <c r="AL278" i="3" s="1"/>
  <c r="AK278" i="3" s="1"/>
  <c r="AF277" i="3"/>
  <c r="AT277" i="3" s="1"/>
  <c r="AM277" i="3" s="1"/>
  <c r="AL277" i="3" s="1"/>
  <c r="AK277" i="3" s="1"/>
  <c r="AM276" i="3" s="1"/>
  <c r="AL276" i="3" s="1"/>
  <c r="AK276" i="3" s="1"/>
  <c r="AM275" i="3" s="1"/>
  <c r="AL275" i="3" s="1"/>
  <c r="AK275" i="3" s="1"/>
  <c r="AM274" i="3" s="1"/>
  <c r="AL274" i="3" s="1"/>
  <c r="AK274" i="3" s="1"/>
  <c r="AF273" i="3"/>
  <c r="AT273" i="3" s="1"/>
  <c r="AM273" i="3" s="1"/>
  <c r="AL273" i="3" s="1"/>
  <c r="AK273" i="3" s="1"/>
  <c r="AF272" i="3"/>
  <c r="AT272" i="3" s="1"/>
  <c r="AM272" i="3" s="1"/>
  <c r="AL272" i="3" s="1"/>
  <c r="AK272" i="3" s="1"/>
  <c r="AF271" i="3"/>
  <c r="AT271" i="3" s="1"/>
  <c r="AM271" i="3" s="1"/>
  <c r="AL271" i="3" s="1"/>
  <c r="AK271" i="3" s="1"/>
  <c r="AM270" i="3" s="1"/>
  <c r="AL270" i="3" s="1"/>
  <c r="AK270" i="3" s="1"/>
  <c r="AF269" i="3"/>
  <c r="AT269" i="3" s="1"/>
  <c r="AM269" i="3" s="1"/>
  <c r="AL269" i="3" s="1"/>
  <c r="AK269" i="3" s="1"/>
  <c r="AF268" i="3"/>
  <c r="AT268" i="3" s="1"/>
  <c r="AM268" i="3" s="1"/>
  <c r="AL268" i="3" s="1"/>
  <c r="AK268" i="3" s="1"/>
  <c r="AM267" i="3" s="1"/>
  <c r="AL267" i="3" s="1"/>
  <c r="AK267" i="3" s="1"/>
  <c r="AM266" i="3" s="1"/>
  <c r="AL266" i="3" s="1"/>
  <c r="AK266" i="3" s="1"/>
  <c r="AM265" i="3" s="1"/>
  <c r="AL265" i="3" s="1"/>
  <c r="AK265" i="3" s="1"/>
  <c r="AF264" i="3"/>
  <c r="AT264" i="3" s="1"/>
  <c r="AM264" i="3" s="1"/>
  <c r="AL264" i="3" s="1"/>
  <c r="AK264" i="3" s="1"/>
  <c r="AF263" i="3"/>
  <c r="AT263" i="3" s="1"/>
  <c r="AM263" i="3" s="1"/>
  <c r="AL263" i="3" s="1"/>
  <c r="AK263" i="3" s="1"/>
  <c r="AM262" i="3" s="1"/>
  <c r="AL262" i="3" s="1"/>
  <c r="AK262" i="3" s="1"/>
  <c r="AM261" i="3" s="1"/>
  <c r="AL261" i="3" s="1"/>
  <c r="AK261" i="3" s="1"/>
  <c r="AM260" i="3" s="1"/>
  <c r="AL260" i="3" s="1"/>
  <c r="AK260" i="3" s="1"/>
  <c r="AF259" i="3"/>
  <c r="AT259" i="3" s="1"/>
  <c r="AM259" i="3" s="1"/>
  <c r="AL259" i="3" s="1"/>
  <c r="AK259" i="3" s="1"/>
  <c r="AF258" i="3"/>
  <c r="AT258" i="3" s="1"/>
  <c r="AM258" i="3" s="1"/>
  <c r="AL258" i="3" s="1"/>
  <c r="AK258" i="3" s="1"/>
  <c r="AF257" i="3"/>
  <c r="AT257" i="3" s="1"/>
  <c r="AM257" i="3" s="1"/>
  <c r="AL257" i="3" s="1"/>
  <c r="AK257" i="3" s="1"/>
  <c r="AM256" i="3" s="1"/>
  <c r="AL256" i="3" s="1"/>
  <c r="AK256" i="3" s="1"/>
  <c r="AF255" i="3"/>
  <c r="AT255" i="3" s="1"/>
  <c r="AM255" i="3" s="1"/>
  <c r="AL255" i="3" s="1"/>
  <c r="AK255" i="3" s="1"/>
  <c r="AF254" i="3"/>
  <c r="AT254" i="3" s="1"/>
  <c r="AM254" i="3" s="1"/>
  <c r="AL254" i="3" s="1"/>
  <c r="AK254" i="3" s="1"/>
  <c r="AM253" i="3" s="1"/>
  <c r="AL253" i="3" s="1"/>
  <c r="AK253" i="3" s="1"/>
  <c r="AM252" i="3" s="1"/>
  <c r="AL252" i="3" s="1"/>
  <c r="AK252" i="3" s="1"/>
  <c r="AM251" i="3" s="1"/>
  <c r="AL251" i="3" s="1"/>
  <c r="AK251" i="3" s="1"/>
  <c r="AF250" i="3"/>
  <c r="AT250" i="3" s="1"/>
  <c r="AM250" i="3" s="1"/>
  <c r="AL250" i="3" s="1"/>
  <c r="AK250" i="3" s="1"/>
  <c r="AF249" i="3"/>
  <c r="AT249" i="3" s="1"/>
  <c r="AM249" i="3" s="1"/>
  <c r="AL249" i="3" s="1"/>
  <c r="AK249" i="3" s="1"/>
  <c r="AM248" i="3" s="1"/>
  <c r="AL248" i="3" s="1"/>
  <c r="AK248" i="3" s="1"/>
  <c r="AM247" i="3" s="1"/>
  <c r="AL247" i="3" s="1"/>
  <c r="AK247" i="3" s="1"/>
  <c r="AM246" i="3" s="1"/>
  <c r="AL246" i="3" s="1"/>
  <c r="AK246" i="3" s="1"/>
  <c r="AF245" i="3"/>
  <c r="AT245" i="3" s="1"/>
  <c r="AM245" i="3" s="1"/>
  <c r="AL245" i="3" s="1"/>
  <c r="AK245" i="3" s="1"/>
  <c r="AF244" i="3"/>
  <c r="AT244" i="3" s="1"/>
  <c r="AM244" i="3" s="1"/>
  <c r="AL244" i="3" s="1"/>
  <c r="AK244" i="3" s="1"/>
  <c r="AF243" i="3"/>
  <c r="AT243" i="3" s="1"/>
  <c r="AM243" i="3" s="1"/>
  <c r="AL243" i="3" s="1"/>
  <c r="AK243" i="3" s="1"/>
  <c r="AM242" i="3" s="1"/>
  <c r="AL242" i="3" s="1"/>
  <c r="AK242" i="3" s="1"/>
  <c r="AF241" i="3"/>
  <c r="AT241" i="3" s="1"/>
  <c r="AM241" i="3" s="1"/>
  <c r="AL241" i="3" s="1"/>
  <c r="AK241" i="3" s="1"/>
  <c r="AF240" i="3"/>
  <c r="AT240" i="3" s="1"/>
  <c r="AM240" i="3" s="1"/>
  <c r="AL240" i="3" s="1"/>
  <c r="AK240" i="3" s="1"/>
  <c r="AM239" i="3" s="1"/>
  <c r="AL239" i="3" s="1"/>
  <c r="AK239" i="3" s="1"/>
  <c r="AM238" i="3" s="1"/>
  <c r="AL238" i="3" s="1"/>
  <c r="AK238" i="3" s="1"/>
  <c r="AM237" i="3" s="1"/>
  <c r="AL237" i="3" s="1"/>
  <c r="AK237" i="3" s="1"/>
  <c r="AF236" i="3"/>
  <c r="AT236" i="3" s="1"/>
  <c r="AM236" i="3" s="1"/>
  <c r="AL236" i="3" s="1"/>
  <c r="AK236" i="3" s="1"/>
  <c r="AF235" i="3"/>
  <c r="AT235" i="3" s="1"/>
  <c r="AM235" i="3" s="1"/>
  <c r="AL235" i="3" s="1"/>
  <c r="AK235" i="3" s="1"/>
  <c r="AM234" i="3" s="1"/>
  <c r="AL234" i="3" s="1"/>
  <c r="AK234" i="3" s="1"/>
  <c r="AM233" i="3" s="1"/>
  <c r="AL233" i="3" s="1"/>
  <c r="AK233" i="3" s="1"/>
  <c r="AM232" i="3" s="1"/>
  <c r="AL232" i="3" s="1"/>
  <c r="AK232" i="3" s="1"/>
  <c r="AF231" i="3"/>
  <c r="AT231" i="3" s="1"/>
  <c r="AM231" i="3" s="1"/>
  <c r="AL231" i="3" s="1"/>
  <c r="AK231" i="3" s="1"/>
  <c r="AF230" i="3"/>
  <c r="AT230" i="3" s="1"/>
  <c r="AM230" i="3" s="1"/>
  <c r="AL230" i="3" s="1"/>
  <c r="AK230" i="3" s="1"/>
  <c r="AF229" i="3"/>
  <c r="AT229" i="3" s="1"/>
  <c r="AM229" i="3" s="1"/>
  <c r="AL229" i="3" s="1"/>
  <c r="AK229" i="3" s="1"/>
  <c r="AM228" i="3" s="1"/>
  <c r="AL228" i="3" s="1"/>
  <c r="AK228" i="3" s="1"/>
  <c r="AF227" i="3"/>
  <c r="AT227" i="3" s="1"/>
  <c r="AM227" i="3" s="1"/>
  <c r="AL227" i="3" s="1"/>
  <c r="AK227" i="3" s="1"/>
  <c r="AF226" i="3"/>
  <c r="AT226" i="3" s="1"/>
  <c r="AM226" i="3" s="1"/>
  <c r="AL226" i="3" s="1"/>
  <c r="AK226" i="3" s="1"/>
  <c r="AM225" i="3" s="1"/>
  <c r="AL225" i="3" s="1"/>
  <c r="AK225" i="3" s="1"/>
  <c r="AM224" i="3" s="1"/>
  <c r="AL224" i="3" s="1"/>
  <c r="AK224" i="3" s="1"/>
  <c r="AM223" i="3" s="1"/>
  <c r="AL223" i="3" s="1"/>
  <c r="AK223" i="3" s="1"/>
  <c r="AF222" i="3"/>
  <c r="AT222" i="3" s="1"/>
  <c r="AM222" i="3" s="1"/>
  <c r="AL222" i="3" s="1"/>
  <c r="AK222" i="3" s="1"/>
  <c r="AF221" i="3"/>
  <c r="AT221" i="3" s="1"/>
  <c r="AM221" i="3" s="1"/>
  <c r="AL221" i="3" s="1"/>
  <c r="AK221" i="3" s="1"/>
  <c r="AM220" i="3" s="1"/>
  <c r="AL220" i="3" s="1"/>
  <c r="AK220" i="3" s="1"/>
  <c r="AM219" i="3" s="1"/>
  <c r="AL219" i="3" s="1"/>
  <c r="AK219" i="3" s="1"/>
  <c r="AM218" i="3" s="1"/>
  <c r="AL218" i="3" s="1"/>
  <c r="AK218" i="3" s="1"/>
  <c r="AF217" i="3"/>
  <c r="AT217" i="3" s="1"/>
  <c r="AM217" i="3" s="1"/>
  <c r="AL217" i="3" s="1"/>
  <c r="AK217" i="3" s="1"/>
  <c r="AF216" i="3"/>
  <c r="AT216" i="3" s="1"/>
  <c r="AM216" i="3" s="1"/>
  <c r="AL216" i="3" s="1"/>
  <c r="AK216" i="3" s="1"/>
  <c r="AI215" i="3"/>
  <c r="AF215" i="3"/>
  <c r="AT215" i="3" s="1"/>
  <c r="AM215" i="3" s="1"/>
  <c r="AL215" i="3" s="1"/>
  <c r="AK215" i="3" s="1"/>
  <c r="AM214" i="3" s="1"/>
  <c r="AL214" i="3" s="1"/>
  <c r="AK214" i="3" s="1"/>
  <c r="AF213" i="3"/>
  <c r="AT213" i="3" s="1"/>
  <c r="AM213" i="3" s="1"/>
  <c r="AL213" i="3" s="1"/>
  <c r="AK213" i="3" s="1"/>
  <c r="L213" i="3" s="1"/>
  <c r="AF212" i="3"/>
  <c r="AT212" i="3" s="1"/>
  <c r="AM212" i="3" s="1"/>
  <c r="AL212" i="3" s="1"/>
  <c r="AK212" i="3" s="1"/>
  <c r="AM211" i="3" s="1"/>
  <c r="AL211" i="3" s="1"/>
  <c r="AK211" i="3" s="1"/>
  <c r="AM210" i="3" s="1"/>
  <c r="AL210" i="3" s="1"/>
  <c r="AK210" i="3" s="1"/>
  <c r="AM209" i="3" s="1"/>
  <c r="AL209" i="3" s="1"/>
  <c r="AK209" i="3" s="1"/>
  <c r="AF208" i="3"/>
  <c r="AT208" i="3" s="1"/>
  <c r="AM208" i="3" s="1"/>
  <c r="AL208" i="3" s="1"/>
  <c r="AK208" i="3" s="1"/>
  <c r="AF207" i="3"/>
  <c r="AT207" i="3" s="1"/>
  <c r="AM207" i="3" s="1"/>
  <c r="AL207" i="3" s="1"/>
  <c r="AK207" i="3" s="1"/>
  <c r="AM206" i="3" s="1"/>
  <c r="AL206" i="3" s="1"/>
  <c r="AK206" i="3" s="1"/>
  <c r="AM205" i="3" s="1"/>
  <c r="AL205" i="3" s="1"/>
  <c r="AK205" i="3" s="1"/>
  <c r="M205" i="3" s="1"/>
  <c r="AM204" i="3" s="1"/>
  <c r="AL204" i="3" s="1"/>
  <c r="AK204" i="3" s="1"/>
  <c r="AF203" i="3"/>
  <c r="AT203" i="3" s="1"/>
  <c r="AM203" i="3" s="1"/>
  <c r="AL203" i="3" s="1"/>
  <c r="AK203" i="3" s="1"/>
  <c r="AF202" i="3"/>
  <c r="AT202" i="3" s="1"/>
  <c r="AM202" i="3" s="1"/>
  <c r="AL202" i="3" s="1"/>
  <c r="AK202" i="3" s="1"/>
  <c r="AI201" i="3"/>
  <c r="AF201" i="3"/>
  <c r="AT201" i="3" s="1"/>
  <c r="AM201" i="3" s="1"/>
  <c r="AL201" i="3" s="1"/>
  <c r="AK201" i="3" s="1"/>
  <c r="AM200" i="3" s="1"/>
  <c r="AL200" i="3" s="1"/>
  <c r="AK200" i="3" s="1"/>
  <c r="AF199" i="3"/>
  <c r="AT199" i="3" s="1"/>
  <c r="AM199" i="3" s="1"/>
  <c r="AL199" i="3" s="1"/>
  <c r="AK199" i="3" s="1"/>
  <c r="AF198" i="3"/>
  <c r="AT198" i="3" s="1"/>
  <c r="AM198" i="3" s="1"/>
  <c r="AL198" i="3" s="1"/>
  <c r="AK198" i="3" s="1"/>
  <c r="AM197" i="3" s="1"/>
  <c r="AL197" i="3" s="1"/>
  <c r="AK197" i="3" s="1"/>
  <c r="AM196" i="3" s="1"/>
  <c r="AL196" i="3" s="1"/>
  <c r="AK196" i="3" s="1"/>
  <c r="AM195" i="3" s="1"/>
  <c r="AL195" i="3" s="1"/>
  <c r="AK195" i="3" s="1"/>
  <c r="AF194" i="3"/>
  <c r="AT194" i="3" s="1"/>
  <c r="AM194" i="3" s="1"/>
  <c r="AL194" i="3" s="1"/>
  <c r="AK194" i="3" s="1"/>
  <c r="AF193" i="3"/>
  <c r="AT193" i="3" s="1"/>
  <c r="AM193" i="3" s="1"/>
  <c r="AL193" i="3" s="1"/>
  <c r="AK193" i="3" s="1"/>
  <c r="AM192" i="3" s="1"/>
  <c r="AL192" i="3" s="1"/>
  <c r="AK192" i="3" s="1"/>
  <c r="AM191" i="3" s="1"/>
  <c r="AL191" i="3" s="1"/>
  <c r="AK191" i="3" s="1"/>
  <c r="AM190" i="3" s="1"/>
  <c r="AL190" i="3" s="1"/>
  <c r="AK190" i="3" s="1"/>
  <c r="AF189" i="3"/>
  <c r="AT189" i="3" s="1"/>
  <c r="AM189" i="3" s="1"/>
  <c r="AL189" i="3" s="1"/>
  <c r="AK189" i="3" s="1"/>
  <c r="AM188" i="3" s="1"/>
  <c r="AL188" i="3" s="1"/>
  <c r="AK188" i="3" s="1"/>
  <c r="AM187" i="3" s="1"/>
  <c r="AL187" i="3" s="1"/>
  <c r="AK187" i="3" s="1"/>
  <c r="AF186" i="3"/>
  <c r="AT186" i="3" s="1"/>
  <c r="AM186" i="3" s="1"/>
  <c r="AL186" i="3" s="1"/>
  <c r="AK186" i="3" s="1"/>
  <c r="AF185" i="3"/>
  <c r="AT185" i="3" s="1"/>
  <c r="AM185" i="3" s="1"/>
  <c r="AL185" i="3" s="1"/>
  <c r="AK185" i="3" s="1"/>
  <c r="AF184" i="3"/>
  <c r="AT184" i="3" s="1"/>
  <c r="AM184" i="3" s="1"/>
  <c r="AL184" i="3" s="1"/>
  <c r="AK184" i="3" s="1"/>
  <c r="AM183" i="3" s="1"/>
  <c r="AL183" i="3" s="1"/>
  <c r="AK183" i="3" s="1"/>
  <c r="AM182" i="3" s="1"/>
  <c r="AL182" i="3" s="1"/>
  <c r="AK182" i="3" s="1"/>
  <c r="AM181" i="3" s="1"/>
  <c r="AL181" i="3" s="1"/>
  <c r="AK181" i="3" s="1"/>
  <c r="AF180" i="3"/>
  <c r="AT180" i="3" s="1"/>
  <c r="AM180" i="3" s="1"/>
  <c r="AL180" i="3" s="1"/>
  <c r="AK180" i="3" s="1"/>
  <c r="AF179" i="3"/>
  <c r="AT179" i="3" s="1"/>
  <c r="AM179" i="3" s="1"/>
  <c r="AL179" i="3" s="1"/>
  <c r="AK179" i="3" s="1"/>
  <c r="AM178" i="3" s="1"/>
  <c r="AL178" i="3" s="1"/>
  <c r="AK178" i="3" s="1"/>
  <c r="AM177" i="3" s="1"/>
  <c r="AL177" i="3" s="1"/>
  <c r="AK177" i="3" s="1"/>
  <c r="AM176" i="3" s="1"/>
  <c r="AL176" i="3" s="1"/>
  <c r="AK176" i="3" s="1"/>
  <c r="AF175" i="3"/>
  <c r="AT175" i="3" s="1"/>
  <c r="AM175" i="3" s="1"/>
  <c r="AL175" i="3" s="1"/>
  <c r="AK175" i="3" s="1"/>
  <c r="AM174" i="3" s="1"/>
  <c r="AL174" i="3" s="1"/>
  <c r="AK174" i="3" s="1"/>
  <c r="AM173" i="3" s="1"/>
  <c r="AL173" i="3" s="1"/>
  <c r="AK173" i="3" s="1"/>
  <c r="AF172" i="3"/>
  <c r="AT172" i="3" s="1"/>
  <c r="AM172" i="3" s="1"/>
  <c r="AL172" i="3" s="1"/>
  <c r="AK172" i="3" s="1"/>
  <c r="AF171" i="3"/>
  <c r="AT171" i="3" s="1"/>
  <c r="AM171" i="3" s="1"/>
  <c r="AL171" i="3" s="1"/>
  <c r="AK171" i="3" s="1"/>
  <c r="AF170" i="3"/>
  <c r="AT170" i="3" s="1"/>
  <c r="AM170" i="3" s="1"/>
  <c r="AL170" i="3" s="1"/>
  <c r="AK170" i="3" s="1"/>
  <c r="AM169" i="3" s="1"/>
  <c r="AL169" i="3" s="1"/>
  <c r="AK169" i="3" s="1"/>
  <c r="AM168" i="3" s="1"/>
  <c r="AL168" i="3" s="1"/>
  <c r="AK168" i="3" s="1"/>
  <c r="AM167" i="3" s="1"/>
  <c r="AL167" i="3" s="1"/>
  <c r="AK167" i="3" s="1"/>
  <c r="AF166" i="3"/>
  <c r="AT166" i="3" s="1"/>
  <c r="AM166" i="3" s="1"/>
  <c r="AL166" i="3" s="1"/>
  <c r="AK166" i="3" s="1"/>
  <c r="AF165" i="3"/>
  <c r="AT165" i="3" s="1"/>
  <c r="AM165" i="3" s="1"/>
  <c r="AL165" i="3" s="1"/>
  <c r="AK165" i="3" s="1"/>
  <c r="AM164" i="3" s="1"/>
  <c r="AL164" i="3" s="1"/>
  <c r="AK164" i="3" s="1"/>
  <c r="AM163" i="3" s="1"/>
  <c r="AL163" i="3" s="1"/>
  <c r="AK163" i="3" s="1"/>
  <c r="AM162" i="3" s="1"/>
  <c r="AL162" i="3" s="1"/>
  <c r="AK162" i="3" s="1"/>
  <c r="AF161" i="3"/>
  <c r="AT161" i="3" s="1"/>
  <c r="AM161" i="3" s="1"/>
  <c r="AL161" i="3" s="1"/>
  <c r="AK161" i="3" s="1"/>
  <c r="AM160" i="3" s="1"/>
  <c r="AL160" i="3" s="1"/>
  <c r="AK160" i="3" s="1"/>
  <c r="AI159" i="3"/>
  <c r="AM159" i="3" s="1"/>
  <c r="AL159" i="3" s="1"/>
  <c r="AK159" i="3" s="1"/>
  <c r="AF158" i="3"/>
  <c r="AT158" i="3" s="1"/>
  <c r="AM158" i="3" s="1"/>
  <c r="AL158" i="3" s="1"/>
  <c r="AK158" i="3" s="1"/>
  <c r="AF157" i="3"/>
  <c r="AT157" i="3" s="1"/>
  <c r="AF156" i="3"/>
  <c r="AT156" i="3" s="1"/>
  <c r="AM156" i="3" s="1"/>
  <c r="AL156" i="3" s="1"/>
  <c r="AK156" i="3" s="1"/>
  <c r="AM155" i="3" s="1"/>
  <c r="AL155" i="3" s="1"/>
  <c r="AK155" i="3" s="1"/>
  <c r="AM154" i="3" s="1"/>
  <c r="AL154" i="3" s="1"/>
  <c r="AK154" i="3" s="1"/>
  <c r="AM153" i="3" s="1"/>
  <c r="AL153" i="3" s="1"/>
  <c r="AK153" i="3" s="1"/>
  <c r="AI152" i="3"/>
  <c r="AF152" i="3"/>
  <c r="AT152" i="3" s="1"/>
  <c r="AF151" i="3"/>
  <c r="AT151" i="3" s="1"/>
  <c r="AM151" i="3" s="1"/>
  <c r="AL151" i="3" s="1"/>
  <c r="AK151" i="3" s="1"/>
  <c r="AM150" i="3" s="1"/>
  <c r="AL150" i="3" s="1"/>
  <c r="AK150" i="3" s="1"/>
  <c r="AM149" i="3" s="1"/>
  <c r="AL149" i="3" s="1"/>
  <c r="AK149" i="3" s="1"/>
  <c r="AM148" i="3" s="1"/>
  <c r="AL148" i="3" s="1"/>
  <c r="AK148" i="3" s="1"/>
  <c r="AM147" i="3" s="1"/>
  <c r="AL147" i="3" s="1"/>
  <c r="AK147" i="3" s="1"/>
  <c r="AM146" i="3" s="1"/>
  <c r="AL146" i="3" s="1"/>
  <c r="AK146" i="3" s="1"/>
  <c r="AM145" i="3" s="1"/>
  <c r="AL145" i="3" s="1"/>
  <c r="AK145" i="3" s="1"/>
  <c r="AF144" i="3"/>
  <c r="AT144" i="3" s="1"/>
  <c r="AM144" i="3" s="1"/>
  <c r="AL144" i="3" s="1"/>
  <c r="AK144" i="3" s="1"/>
  <c r="AF143" i="3"/>
  <c r="AT143" i="3" s="1"/>
  <c r="AM143" i="3" s="1"/>
  <c r="AL143" i="3" s="1"/>
  <c r="AK143" i="3" s="1"/>
  <c r="AF142" i="3"/>
  <c r="AT142" i="3" s="1"/>
  <c r="AM142" i="3" s="1"/>
  <c r="AL142" i="3" s="1"/>
  <c r="AK142" i="3" s="1"/>
  <c r="AM141" i="3" s="1"/>
  <c r="AL141" i="3" s="1"/>
  <c r="AK141" i="3" s="1"/>
  <c r="AM140" i="3" s="1"/>
  <c r="AL140" i="3" s="1"/>
  <c r="AK140" i="3" s="1"/>
  <c r="AM139" i="3" s="1"/>
  <c r="AL139" i="3" s="1"/>
  <c r="AK139" i="3" s="1"/>
  <c r="AM138" i="3" s="1"/>
  <c r="AL138" i="3" s="1"/>
  <c r="AK138" i="3" s="1"/>
  <c r="AF137" i="3"/>
  <c r="AT137" i="3" s="1"/>
  <c r="AM137" i="3" s="1"/>
  <c r="AL137" i="3" s="1"/>
  <c r="AK137" i="3" s="1"/>
  <c r="AM136" i="3" s="1"/>
  <c r="AL136" i="3" s="1"/>
  <c r="AK136" i="3" s="1"/>
  <c r="AF135" i="3"/>
  <c r="AT135" i="3" s="1"/>
  <c r="AM135" i="3" s="1"/>
  <c r="AL135" i="3" s="1"/>
  <c r="AK135" i="3" s="1"/>
  <c r="AM134" i="3" s="1"/>
  <c r="AL134" i="3" s="1"/>
  <c r="AK134" i="3" s="1"/>
  <c r="AM133" i="3" s="1"/>
  <c r="AL133" i="3" s="1"/>
  <c r="AK133" i="3" s="1"/>
  <c r="AM132" i="3" s="1"/>
  <c r="AL132" i="3" s="1"/>
  <c r="AK132" i="3" s="1"/>
  <c r="AI131" i="3"/>
  <c r="AM131" i="3" s="1"/>
  <c r="AL131" i="3" s="1"/>
  <c r="AK131" i="3" s="1"/>
  <c r="AF130" i="3"/>
  <c r="AT130" i="3" s="1"/>
  <c r="AM130" i="3" s="1"/>
  <c r="AL130" i="3" s="1"/>
  <c r="AK130" i="3" s="1"/>
  <c r="AF129" i="3"/>
  <c r="AT129" i="3" s="1"/>
  <c r="AM129" i="3" s="1"/>
  <c r="AL129" i="3" s="1"/>
  <c r="AK129" i="3" s="1"/>
  <c r="AF128" i="3"/>
  <c r="AT128" i="3" s="1"/>
  <c r="AM128" i="3" s="1"/>
  <c r="AL128" i="3" s="1"/>
  <c r="AK128" i="3" s="1"/>
  <c r="AM127" i="3" s="1"/>
  <c r="AL127" i="3" s="1"/>
  <c r="AK127" i="3" s="1"/>
  <c r="AM126" i="3" s="1"/>
  <c r="AL126" i="3" s="1"/>
  <c r="AK126" i="3" s="1"/>
  <c r="AM125" i="3" s="1"/>
  <c r="AL125" i="3" s="1"/>
  <c r="AK125" i="3" s="1"/>
  <c r="AI124" i="3"/>
  <c r="AM124" i="3" s="1"/>
  <c r="AL124" i="3" s="1"/>
  <c r="AK124" i="3" s="1"/>
  <c r="AF123" i="3"/>
  <c r="AT123" i="3" s="1"/>
  <c r="AM123" i="3" s="1"/>
  <c r="AL123" i="3" s="1"/>
  <c r="AK123" i="3" s="1"/>
  <c r="AM122" i="3" s="1"/>
  <c r="AL122" i="3" s="1"/>
  <c r="AK122" i="3" s="1"/>
  <c r="AF121" i="3"/>
  <c r="AT121" i="3" s="1"/>
  <c r="AM121" i="3" s="1"/>
  <c r="AL121" i="3" s="1"/>
  <c r="AK121" i="3" s="1"/>
  <c r="AF120" i="3"/>
  <c r="AT120" i="3" s="1"/>
  <c r="AM120" i="3" s="1"/>
  <c r="AL120" i="3" s="1"/>
  <c r="AK120" i="3" s="1"/>
  <c r="AM119" i="3" s="1"/>
  <c r="AL119" i="3" s="1"/>
  <c r="AK119" i="3" s="1"/>
  <c r="AM118" i="3" s="1"/>
  <c r="AL118" i="3" s="1"/>
  <c r="AK118" i="3" s="1"/>
  <c r="AM117" i="3" s="1"/>
  <c r="AL117" i="3" s="1"/>
  <c r="AK117" i="3" s="1"/>
  <c r="AF116" i="3"/>
  <c r="AT116" i="3" s="1"/>
  <c r="AM116" i="3" s="1"/>
  <c r="AL116" i="3" s="1"/>
  <c r="AK116" i="3" s="1"/>
  <c r="AF115" i="3"/>
  <c r="AT115" i="3" s="1"/>
  <c r="AM115" i="3" s="1"/>
  <c r="AL115" i="3" s="1"/>
  <c r="AK115" i="3" s="1"/>
  <c r="AM114" i="3" s="1"/>
  <c r="AL114" i="3" s="1"/>
  <c r="AK114" i="3" s="1"/>
  <c r="AM113" i="3" s="1"/>
  <c r="AL113" i="3" s="1"/>
  <c r="AK113" i="3" s="1"/>
  <c r="AM112" i="3" s="1"/>
  <c r="AL112" i="3" s="1"/>
  <c r="AK112" i="3" s="1"/>
  <c r="AF111" i="3"/>
  <c r="AT111" i="3" s="1"/>
  <c r="AM111" i="3" s="1"/>
  <c r="AL111" i="3" s="1"/>
  <c r="AK111" i="3" s="1"/>
  <c r="AM110" i="3" s="1"/>
  <c r="AL110" i="3" s="1"/>
  <c r="AK110" i="3" s="1"/>
  <c r="AM109" i="3" s="1"/>
  <c r="AL109" i="3" s="1"/>
  <c r="AK109" i="3" s="1"/>
  <c r="AF108" i="3"/>
  <c r="AT108" i="3" s="1"/>
  <c r="AM108" i="3" s="1"/>
  <c r="AL108" i="3" s="1"/>
  <c r="AK108" i="3" s="1"/>
  <c r="AF107" i="3"/>
  <c r="AT107" i="3" s="1"/>
  <c r="AM107" i="3" s="1"/>
  <c r="AL107" i="3" s="1"/>
  <c r="AK107" i="3" s="1"/>
  <c r="AF106" i="3"/>
  <c r="AT106" i="3" s="1"/>
  <c r="AM106" i="3" s="1"/>
  <c r="AL106" i="3" s="1"/>
  <c r="AK106" i="3" s="1"/>
  <c r="AM105" i="3" s="1"/>
  <c r="AL105" i="3" s="1"/>
  <c r="AK105" i="3" s="1"/>
  <c r="AM104" i="3" s="1"/>
  <c r="AL104" i="3" s="1"/>
  <c r="AK104" i="3" s="1"/>
  <c r="AM103" i="3" s="1"/>
  <c r="AL103" i="3" s="1"/>
  <c r="AK103" i="3" s="1"/>
  <c r="AF102" i="3"/>
  <c r="AT102" i="3" s="1"/>
  <c r="AM102" i="3" s="1"/>
  <c r="AL102" i="3" s="1"/>
  <c r="AK102" i="3" s="1"/>
  <c r="AF101" i="3"/>
  <c r="AT101" i="3" s="1"/>
  <c r="AM101" i="3" s="1"/>
  <c r="AL101" i="3" s="1"/>
  <c r="AK101" i="3" s="1"/>
  <c r="AM100" i="3" s="1"/>
  <c r="AL100" i="3" s="1"/>
  <c r="AK100" i="3" s="1"/>
  <c r="AM99" i="3" s="1"/>
  <c r="AL99" i="3" s="1"/>
  <c r="AK99" i="3" s="1"/>
  <c r="AM98" i="3" s="1"/>
  <c r="AL98" i="3" s="1"/>
  <c r="AK98" i="3" s="1"/>
  <c r="AF97" i="3"/>
  <c r="AT97" i="3" s="1"/>
  <c r="AM97" i="3" s="1"/>
  <c r="AL97" i="3" s="1"/>
  <c r="AK97" i="3" s="1"/>
  <c r="AM96" i="3" s="1"/>
  <c r="AL96" i="3" s="1"/>
  <c r="AK96" i="3" s="1"/>
  <c r="AM95" i="3" s="1"/>
  <c r="AL95" i="3" s="1"/>
  <c r="AK95" i="3" s="1"/>
  <c r="AF94" i="3"/>
  <c r="AT94" i="3" s="1"/>
  <c r="AM94" i="3" s="1"/>
  <c r="AL94" i="3" s="1"/>
  <c r="AK94" i="3" s="1"/>
  <c r="AF93" i="3"/>
  <c r="AT93" i="3" s="1"/>
  <c r="AM93" i="3" s="1"/>
  <c r="AL93" i="3" s="1"/>
  <c r="AK93" i="3" s="1"/>
  <c r="AF92" i="3"/>
  <c r="AT92" i="3" s="1"/>
  <c r="AM92" i="3" s="1"/>
  <c r="AL92" i="3" s="1"/>
  <c r="AK92" i="3" s="1"/>
  <c r="AM91" i="3" s="1"/>
  <c r="AL91" i="3" s="1"/>
  <c r="AK91" i="3" s="1"/>
  <c r="AM90" i="3" s="1"/>
  <c r="AL90" i="3" s="1"/>
  <c r="AK90" i="3" s="1"/>
  <c r="AM89" i="3" s="1"/>
  <c r="AL89" i="3" s="1"/>
  <c r="AK89" i="3" s="1"/>
  <c r="AF88" i="3"/>
  <c r="AT88" i="3" s="1"/>
  <c r="AM88" i="3" s="1"/>
  <c r="AL88" i="3" s="1"/>
  <c r="AK88" i="3" s="1"/>
  <c r="AF87" i="3"/>
  <c r="AT87" i="3" s="1"/>
  <c r="AM87" i="3" s="1"/>
  <c r="AL87" i="3" s="1"/>
  <c r="AK87" i="3" s="1"/>
  <c r="AM86" i="3" s="1"/>
  <c r="AL86" i="3" s="1"/>
  <c r="AK86" i="3" s="1"/>
  <c r="AM85" i="3" s="1"/>
  <c r="AL85" i="3" s="1"/>
  <c r="AK85" i="3" s="1"/>
  <c r="AM84" i="3" s="1"/>
  <c r="AL84" i="3" s="1"/>
  <c r="AK84" i="3" s="1"/>
  <c r="AF83" i="3"/>
  <c r="AT83" i="3" s="1"/>
  <c r="AM83" i="3" s="1"/>
  <c r="AL83" i="3" s="1"/>
  <c r="AK83" i="3" s="1"/>
  <c r="AM82" i="3" s="1"/>
  <c r="AL82" i="3" s="1"/>
  <c r="AK82" i="3" s="1"/>
  <c r="AM81" i="3" s="1"/>
  <c r="AL81" i="3" s="1"/>
  <c r="AK81" i="3" s="1"/>
  <c r="AF80" i="3"/>
  <c r="AT80" i="3" s="1"/>
  <c r="AM80" i="3" s="1"/>
  <c r="AL80" i="3" s="1"/>
  <c r="AK80" i="3" s="1"/>
  <c r="AF79" i="3"/>
  <c r="AT79" i="3" s="1"/>
  <c r="AM79" i="3" s="1"/>
  <c r="AL79" i="3" s="1"/>
  <c r="AK79" i="3" s="1"/>
  <c r="AF78" i="3"/>
  <c r="AT78" i="3" s="1"/>
  <c r="AM78" i="3" s="1"/>
  <c r="AL78" i="3" s="1"/>
  <c r="AK78" i="3" s="1"/>
  <c r="AM77" i="3" s="1"/>
  <c r="AL77" i="3" s="1"/>
  <c r="AK77" i="3" s="1"/>
  <c r="AM76" i="3" s="1"/>
  <c r="AL76" i="3" s="1"/>
  <c r="AK76" i="3" s="1"/>
  <c r="AM75" i="3" s="1"/>
  <c r="AL75" i="3" s="1"/>
  <c r="AK75" i="3" s="1"/>
  <c r="AF74" i="3"/>
  <c r="AT74" i="3" s="1"/>
  <c r="AM74" i="3" s="1"/>
  <c r="AL74" i="3" s="1"/>
  <c r="AK74" i="3" s="1"/>
  <c r="AF73" i="3"/>
  <c r="AT73" i="3" s="1"/>
  <c r="AM73" i="3" s="1"/>
  <c r="AL73" i="3" s="1"/>
  <c r="AK73" i="3" s="1"/>
  <c r="AM72" i="3" s="1"/>
  <c r="AL72" i="3" s="1"/>
  <c r="AK72" i="3" s="1"/>
  <c r="AM71" i="3" s="1"/>
  <c r="AL71" i="3" s="1"/>
  <c r="AK71" i="3" s="1"/>
  <c r="AM70" i="3" s="1"/>
  <c r="AL70" i="3" s="1"/>
  <c r="AK70" i="3" s="1"/>
  <c r="AF69" i="3"/>
  <c r="AT69" i="3" s="1"/>
  <c r="AM69" i="3" s="1"/>
  <c r="AL69" i="3" s="1"/>
  <c r="AK69" i="3" s="1"/>
  <c r="AM68" i="3" s="1"/>
  <c r="AL68" i="3" s="1"/>
  <c r="AK68" i="3" s="1"/>
  <c r="AM67" i="3" s="1"/>
  <c r="AL67" i="3" s="1"/>
  <c r="AK67" i="3" s="1"/>
  <c r="AF66" i="3"/>
  <c r="AT66" i="3" s="1"/>
  <c r="AM66" i="3" s="1"/>
  <c r="AL66" i="3" s="1"/>
  <c r="AK66" i="3" s="1"/>
  <c r="AF65" i="3"/>
  <c r="AT65" i="3" s="1"/>
  <c r="AM65" i="3" s="1"/>
  <c r="AL65" i="3" s="1"/>
  <c r="AK65" i="3" s="1"/>
  <c r="AF64" i="3"/>
  <c r="AT64" i="3" s="1"/>
  <c r="AM64" i="3" s="1"/>
  <c r="AL64" i="3" s="1"/>
  <c r="AK64" i="3" s="1"/>
  <c r="AM63" i="3" s="1"/>
  <c r="AL63" i="3" s="1"/>
  <c r="AK63" i="3" s="1"/>
  <c r="AM62" i="3" s="1"/>
  <c r="AL62" i="3" s="1"/>
  <c r="AK62" i="3" s="1"/>
  <c r="AM61" i="3" s="1"/>
  <c r="AL61" i="3" s="1"/>
  <c r="AK61" i="3" s="1"/>
  <c r="AF60" i="3"/>
  <c r="AT60" i="3" s="1"/>
  <c r="AM60" i="3" s="1"/>
  <c r="AL60" i="3" s="1"/>
  <c r="AK60" i="3" s="1"/>
  <c r="AF59" i="3"/>
  <c r="AT59" i="3" s="1"/>
  <c r="AM59" i="3" s="1"/>
  <c r="AL59" i="3" s="1"/>
  <c r="AK59" i="3" s="1"/>
  <c r="AM58" i="3" s="1"/>
  <c r="AL58" i="3" s="1"/>
  <c r="AK58" i="3" s="1"/>
  <c r="AM57" i="3" s="1"/>
  <c r="AL57" i="3" s="1"/>
  <c r="AK57" i="3" s="1"/>
  <c r="AM56" i="3" s="1"/>
  <c r="AL56" i="3" s="1"/>
  <c r="AK56" i="3" s="1"/>
  <c r="AF55" i="3"/>
  <c r="AT55" i="3" s="1"/>
  <c r="AM55" i="3" s="1"/>
  <c r="AL55" i="3" s="1"/>
  <c r="AK55" i="3" s="1"/>
  <c r="AM54" i="3" s="1"/>
  <c r="AL54" i="3" s="1"/>
  <c r="AK54" i="3" s="1"/>
  <c r="AM53" i="3" s="1"/>
  <c r="AL53" i="3" s="1"/>
  <c r="AK53" i="3" s="1"/>
  <c r="AF52" i="3"/>
  <c r="AT52" i="3" s="1"/>
  <c r="AM52" i="3" s="1"/>
  <c r="AL52" i="3" s="1"/>
  <c r="AK52" i="3" s="1"/>
  <c r="AF51" i="3"/>
  <c r="AT51" i="3" s="1"/>
  <c r="AM51" i="3" s="1"/>
  <c r="AL51" i="3" s="1"/>
  <c r="AK51" i="3" s="1"/>
  <c r="AF50" i="3"/>
  <c r="AT50" i="3" s="1"/>
  <c r="AM50" i="3" s="1"/>
  <c r="AL50" i="3" s="1"/>
  <c r="AK50" i="3" s="1"/>
  <c r="AM49" i="3" s="1"/>
  <c r="AL49" i="3" s="1"/>
  <c r="AK49" i="3" s="1"/>
  <c r="AM48" i="3" s="1"/>
  <c r="AL48" i="3" s="1"/>
  <c r="AK48" i="3" s="1"/>
  <c r="AM47" i="3" s="1"/>
  <c r="AL47" i="3" s="1"/>
  <c r="AK47" i="3" s="1"/>
  <c r="AF46" i="3"/>
  <c r="AT46" i="3" s="1"/>
  <c r="AM46" i="3" s="1"/>
  <c r="AL46" i="3" s="1"/>
  <c r="AK46" i="3" s="1"/>
  <c r="AF45" i="3"/>
  <c r="AT45" i="3" s="1"/>
  <c r="AM45" i="3" s="1"/>
  <c r="AL45" i="3" s="1"/>
  <c r="AK45" i="3" s="1"/>
  <c r="AM44" i="3" s="1"/>
  <c r="AL44" i="3" s="1"/>
  <c r="AK44" i="3" s="1"/>
  <c r="AM43" i="3" s="1"/>
  <c r="AL43" i="3" s="1"/>
  <c r="AK43" i="3" s="1"/>
  <c r="AM42" i="3" s="1"/>
  <c r="AL42" i="3" s="1"/>
  <c r="AK42" i="3" s="1"/>
  <c r="AF41" i="3"/>
  <c r="AT41" i="3" s="1"/>
  <c r="AM41" i="3" s="1"/>
  <c r="AL41" i="3" s="1"/>
  <c r="AK41" i="3" s="1"/>
  <c r="AI40" i="3"/>
  <c r="AM40" i="3" s="1"/>
  <c r="AL40" i="3" s="1"/>
  <c r="AK40" i="3" s="1"/>
  <c r="AM39" i="3" s="1"/>
  <c r="AL39" i="3" s="1"/>
  <c r="AK39" i="3" s="1"/>
  <c r="AF38" i="3"/>
  <c r="AT38" i="3" s="1"/>
  <c r="AM38" i="3" s="1"/>
  <c r="AL38" i="3" s="1"/>
  <c r="AK38" i="3" s="1"/>
  <c r="AF37" i="3"/>
  <c r="AT37" i="3" s="1"/>
  <c r="AM37" i="3" s="1"/>
  <c r="AL37" i="3" s="1"/>
  <c r="AK37" i="3" s="1"/>
  <c r="AF36" i="3"/>
  <c r="AT36" i="3" s="1"/>
  <c r="AM36" i="3" s="1"/>
  <c r="AL36" i="3" s="1"/>
  <c r="AK36" i="3" s="1"/>
  <c r="AM35" i="3" s="1"/>
  <c r="AL35" i="3" s="1"/>
  <c r="AK35" i="3" s="1"/>
  <c r="AM34" i="3" s="1"/>
  <c r="AL34" i="3" s="1"/>
  <c r="AK34" i="3" s="1"/>
  <c r="AM33" i="3" s="1"/>
  <c r="AL33" i="3" s="1"/>
  <c r="AK33" i="3" s="1"/>
  <c r="AF32" i="3"/>
  <c r="AT32" i="3" s="1"/>
  <c r="AM32" i="3" s="1"/>
  <c r="AL32" i="3" s="1"/>
  <c r="AK32" i="3" s="1"/>
  <c r="AF31" i="3"/>
  <c r="AT31" i="3" s="1"/>
  <c r="AM31" i="3" s="1"/>
  <c r="AL31" i="3" s="1"/>
  <c r="AK31" i="3" s="1"/>
  <c r="AM30" i="3" s="1"/>
  <c r="AL30" i="3" s="1"/>
  <c r="AK30" i="3" s="1"/>
  <c r="AM29" i="3" s="1"/>
  <c r="AL29" i="3" s="1"/>
  <c r="AK29" i="3" s="1"/>
  <c r="AM28" i="3" s="1"/>
  <c r="AL28" i="3" s="1"/>
  <c r="AK28" i="3" s="1"/>
  <c r="AF27" i="3"/>
  <c r="AT27" i="3" s="1"/>
  <c r="AM27" i="3" s="1"/>
  <c r="AL27" i="3" s="1"/>
  <c r="AK27" i="3" s="1"/>
  <c r="AI26" i="3"/>
  <c r="AM26" i="3" s="1"/>
  <c r="AL26" i="3" s="1"/>
  <c r="AK26" i="3" s="1"/>
  <c r="AM25" i="3" s="1"/>
  <c r="AL25" i="3" s="1"/>
  <c r="AK25" i="3" s="1"/>
  <c r="AF24" i="3"/>
  <c r="AT24" i="3" s="1"/>
  <c r="AM24" i="3" s="1"/>
  <c r="AL24" i="3" s="1"/>
  <c r="AK24" i="3" s="1"/>
  <c r="AF23" i="3"/>
  <c r="AT23" i="3" s="1"/>
  <c r="AM23" i="3" s="1"/>
  <c r="AL23" i="3" s="1"/>
  <c r="AK23" i="3" s="1"/>
  <c r="AF22" i="3"/>
  <c r="AT22" i="3" s="1"/>
  <c r="AM22" i="3" s="1"/>
  <c r="AL22" i="3" s="1"/>
  <c r="AK22" i="3" s="1"/>
  <c r="AM21" i="3" s="1"/>
  <c r="AL21" i="3" s="1"/>
  <c r="AK21" i="3" s="1"/>
  <c r="AM20" i="3" s="1"/>
  <c r="AL20" i="3" s="1"/>
  <c r="AK20" i="3" s="1"/>
  <c r="AM19" i="3" s="1"/>
  <c r="AL19" i="3" s="1"/>
  <c r="AK19" i="3" s="1"/>
  <c r="AF18" i="3"/>
  <c r="AT18" i="3" s="1"/>
  <c r="AM18" i="3" s="1"/>
  <c r="AL18" i="3" s="1"/>
  <c r="AK18" i="3" s="1"/>
  <c r="AF17" i="3"/>
  <c r="AT17" i="3" s="1"/>
  <c r="AM17" i="3" s="1"/>
  <c r="AL17" i="3" s="1"/>
  <c r="AK17" i="3" s="1"/>
  <c r="AM16" i="3" s="1"/>
  <c r="AL16" i="3" s="1"/>
  <c r="AK16" i="3" s="1"/>
  <c r="AM15" i="3" s="1"/>
  <c r="AL15" i="3" s="1"/>
  <c r="AK15" i="3" s="1"/>
  <c r="AM14" i="3" s="1"/>
  <c r="AL14" i="3" s="1"/>
  <c r="AK14" i="3" s="1"/>
  <c r="AF13" i="3"/>
  <c r="AT13" i="3" s="1"/>
  <c r="AM13" i="3" s="1"/>
  <c r="AL13" i="3" s="1"/>
  <c r="AK13" i="3" s="1"/>
  <c r="AM12" i="3" s="1"/>
  <c r="AL12" i="3" s="1"/>
  <c r="AK12" i="3" s="1"/>
  <c r="AM11" i="3" s="1"/>
  <c r="AL11" i="3" s="1"/>
  <c r="AK11" i="3" s="1"/>
  <c r="AF10" i="3"/>
  <c r="AT10" i="3" s="1"/>
  <c r="AM10" i="3" s="1"/>
  <c r="AL10" i="3" s="1"/>
  <c r="AK10" i="3" s="1"/>
  <c r="AF9" i="3"/>
  <c r="AT9" i="3" s="1"/>
  <c r="AM9" i="3" s="1"/>
  <c r="AL9" i="3" s="1"/>
  <c r="AK9" i="3" s="1"/>
  <c r="AF8" i="3"/>
  <c r="AT8" i="3" s="1"/>
  <c r="AM8" i="3" s="1"/>
  <c r="AL8" i="3" s="1"/>
  <c r="AK8" i="3" s="1"/>
  <c r="AM7" i="3" s="1"/>
  <c r="AL7" i="3" s="1"/>
  <c r="AK7" i="3" s="1"/>
  <c r="AM6" i="3" s="1"/>
  <c r="AL6" i="3" s="1"/>
  <c r="AK6" i="3" s="1"/>
  <c r="AM5" i="3" s="1"/>
  <c r="AL5" i="3" s="1"/>
  <c r="AK5" i="3" s="1"/>
  <c r="AF4" i="3"/>
  <c r="AT4" i="3" s="1"/>
  <c r="AM4" i="3" s="1"/>
  <c r="AL4" i="3" s="1"/>
  <c r="AK4" i="3" s="1"/>
  <c r="AF3" i="3"/>
  <c r="AT3" i="3" s="1"/>
  <c r="AM3" i="3" s="1"/>
  <c r="AL3" i="3" s="1"/>
  <c r="AK3" i="3" s="1"/>
  <c r="AM2" i="3" s="1"/>
  <c r="AL2" i="3" s="1"/>
  <c r="AK2" i="3" s="1"/>
  <c r="R152" i="3" a="1"/>
  <c r="AA157" i="3" a="1"/>
  <c r="Q308" i="3" a="1"/>
  <c r="Q152" i="3" a="1"/>
  <c r="Z157" i="3" a="1"/>
  <c r="P308" i="3" a="1"/>
  <c r="P152" i="3" a="1"/>
  <c r="Y157" i="3" a="1"/>
  <c r="AC308" i="3" a="1"/>
  <c r="AC152" i="3" a="1"/>
  <c r="X157" i="3" a="1"/>
  <c r="AB308" i="3" a="1"/>
  <c r="AB152" i="3" a="1"/>
  <c r="W157" i="3" a="1"/>
  <c r="AA308" i="3" a="1"/>
  <c r="AA152" i="3" a="1"/>
  <c r="V157" i="3" a="1"/>
  <c r="Z308" i="3" a="1"/>
  <c r="Z152" i="3" a="1"/>
  <c r="U157" i="3" a="1"/>
  <c r="Y308" i="3" a="1"/>
  <c r="Y152" i="3" a="1"/>
  <c r="T157" i="3" a="1"/>
  <c r="X308" i="3" a="1"/>
  <c r="X152" i="3" a="1"/>
  <c r="S157" i="3" a="1"/>
  <c r="W308" i="3" a="1"/>
  <c r="W152" i="3" a="1"/>
  <c r="R157" i="3" a="1"/>
  <c r="V308" i="3" a="1"/>
  <c r="V152" i="3" a="1"/>
  <c r="Q157" i="3" a="1"/>
  <c r="U308" i="3" a="1"/>
  <c r="U152" i="3" a="1"/>
  <c r="P157" i="3" a="1"/>
  <c r="T308" i="3" a="1"/>
  <c r="T152" i="3" a="1"/>
  <c r="AC157" i="3" a="1"/>
  <c r="S308" i="3" a="1"/>
  <c r="S152" i="3" a="1"/>
  <c r="AB157" i="3" a="1"/>
  <c r="R308" i="3" a="1"/>
  <c r="Y309" i="3" a="1"/>
  <c r="X309" i="3" a="1"/>
  <c r="W309" i="3" a="1"/>
  <c r="V309" i="3" a="1"/>
  <c r="U309" i="3" a="1"/>
  <c r="T309" i="3" a="1"/>
  <c r="S309" i="3" a="1"/>
  <c r="R309" i="3" a="1"/>
  <c r="Q309" i="3" a="1"/>
  <c r="P309" i="3" a="1"/>
  <c r="AC309" i="3" a="1"/>
  <c r="AB309" i="3" a="1"/>
  <c r="AA309" i="3" a="1"/>
  <c r="Z309" i="3" a="1"/>
  <c r="M233" i="3" l="1"/>
  <c r="M219" i="3"/>
  <c r="M247" i="3"/>
  <c r="M156" i="3"/>
  <c r="L241" i="3"/>
  <c r="L269" i="3"/>
  <c r="M261" i="3"/>
  <c r="L94" i="3"/>
  <c r="M142" i="3"/>
  <c r="M275" i="3"/>
  <c r="L24" i="3"/>
  <c r="N244" i="3"/>
  <c r="N272" i="3"/>
  <c r="N159" i="3"/>
  <c r="M297" i="3"/>
  <c r="N286" i="3"/>
  <c r="N173" i="3"/>
  <c r="L122" i="3"/>
  <c r="L311" i="3"/>
  <c r="L164" i="3"/>
  <c r="L283" i="3"/>
  <c r="N304" i="3"/>
  <c r="M311" i="3"/>
  <c r="N145" i="3"/>
  <c r="M170" i="3"/>
  <c r="L52" i="3"/>
  <c r="M135" i="3"/>
  <c r="L171" i="3"/>
  <c r="AI86" i="3"/>
  <c r="L185" i="3"/>
  <c r="N201" i="3"/>
  <c r="N229" i="3"/>
  <c r="N257" i="3"/>
  <c r="L286" i="3"/>
  <c r="AI96" i="3"/>
  <c r="AI44" i="3"/>
  <c r="L300" i="3"/>
  <c r="N215" i="3"/>
  <c r="N271" i="3"/>
  <c r="L280" i="3"/>
  <c r="AI82" i="3"/>
  <c r="AI58" i="3"/>
  <c r="AI310" i="3"/>
  <c r="AI54" i="3"/>
  <c r="AI173" i="3"/>
  <c r="M241" i="3"/>
  <c r="M269" i="3"/>
  <c r="AI30" i="3"/>
  <c r="L66" i="3"/>
  <c r="L136" i="3"/>
  <c r="M177" i="3"/>
  <c r="L294" i="3"/>
  <c r="AI2" i="3"/>
  <c r="L38" i="3"/>
  <c r="AI100" i="3"/>
  <c r="M128" i="3"/>
  <c r="N131" i="3"/>
  <c r="AI145" i="3"/>
  <c r="M198" i="3"/>
  <c r="M226" i="3"/>
  <c r="N237" i="3"/>
  <c r="M254" i="3"/>
  <c r="N265" i="3"/>
  <c r="M149" i="3"/>
  <c r="AI166" i="3"/>
  <c r="L178" i="3"/>
  <c r="M234" i="3"/>
  <c r="M262" i="3"/>
  <c r="AI291" i="3"/>
  <c r="AI72" i="3"/>
  <c r="L108" i="3"/>
  <c r="L10" i="3"/>
  <c r="AI68" i="3"/>
  <c r="M92" i="3"/>
  <c r="L129" i="3"/>
  <c r="L150" i="3"/>
  <c r="AI187" i="3"/>
  <c r="L199" i="3"/>
  <c r="L227" i="3"/>
  <c r="N230" i="3"/>
  <c r="L255" i="3"/>
  <c r="N258" i="3"/>
  <c r="L279" i="3"/>
  <c r="M283" i="3"/>
  <c r="L303" i="3"/>
  <c r="L80" i="3"/>
  <c r="AI138" i="3"/>
  <c r="M227" i="3"/>
  <c r="M255" i="3"/>
  <c r="AI280" i="3"/>
  <c r="N311" i="3"/>
  <c r="M191" i="3"/>
  <c r="AI12" i="3"/>
  <c r="AI110" i="3"/>
  <c r="M163" i="3"/>
  <c r="AI180" i="3"/>
  <c r="L192" i="3"/>
  <c r="M212" i="3"/>
  <c r="M240" i="3"/>
  <c r="N251" i="3"/>
  <c r="M268" i="3"/>
  <c r="AI281" i="3"/>
  <c r="L143" i="3"/>
  <c r="M184" i="3"/>
  <c r="N187" i="3"/>
  <c r="M248" i="3"/>
  <c r="M276" i="3"/>
  <c r="L297" i="3"/>
  <c r="N300" i="3"/>
  <c r="AI305" i="3"/>
  <c r="AI16" i="3"/>
  <c r="N174" i="3"/>
  <c r="AI4" i="3"/>
  <c r="AI11" i="3"/>
  <c r="AI18" i="3"/>
  <c r="AI25" i="3"/>
  <c r="AI32" i="3"/>
  <c r="AI39" i="3"/>
  <c r="AI46" i="3"/>
  <c r="AI53" i="3"/>
  <c r="AI60" i="3"/>
  <c r="M178" i="3"/>
  <c r="AI3" i="3"/>
  <c r="AI17" i="3"/>
  <c r="AI31" i="3"/>
  <c r="AI45" i="3"/>
  <c r="AI59" i="3"/>
  <c r="AI73" i="3"/>
  <c r="AI87" i="3"/>
  <c r="AI101" i="3"/>
  <c r="AI115" i="3"/>
  <c r="AI122" i="3"/>
  <c r="AI129" i="3"/>
  <c r="AI136" i="3"/>
  <c r="AI150" i="3"/>
  <c r="AI164" i="3"/>
  <c r="AI178" i="3"/>
  <c r="AI192" i="3"/>
  <c r="AI206" i="3"/>
  <c r="AI294" i="3"/>
  <c r="M291" i="3"/>
  <c r="M305" i="3"/>
  <c r="N188" i="3"/>
  <c r="M192" i="3"/>
  <c r="M63" i="3"/>
  <c r="AI67" i="3"/>
  <c r="AI74" i="3"/>
  <c r="AI81" i="3"/>
  <c r="AI88" i="3"/>
  <c r="AI95" i="3"/>
  <c r="AI102" i="3"/>
  <c r="AI35" i="3"/>
  <c r="AI49" i="3"/>
  <c r="AI63" i="3"/>
  <c r="AI77" i="3"/>
  <c r="AI91" i="3"/>
  <c r="AI105" i="3"/>
  <c r="AI119" i="3"/>
  <c r="M143" i="3"/>
  <c r="AI7" i="3"/>
  <c r="AI21" i="3"/>
  <c r="M150" i="3"/>
  <c r="N160" i="3"/>
  <c r="M164" i="3"/>
  <c r="L7" i="3"/>
  <c r="L21" i="3"/>
  <c r="L35" i="3"/>
  <c r="L49" i="3"/>
  <c r="L63" i="3"/>
  <c r="L77" i="3"/>
  <c r="L91" i="3"/>
  <c r="L98" i="3"/>
  <c r="L105" i="3"/>
  <c r="L112" i="3"/>
  <c r="L119" i="3"/>
  <c r="L126" i="3"/>
  <c r="L140" i="3"/>
  <c r="L154" i="3"/>
  <c r="L168" i="3"/>
  <c r="L182" i="3"/>
  <c r="L196" i="3"/>
  <c r="L210" i="3"/>
  <c r="L224" i="3"/>
  <c r="L238" i="3"/>
  <c r="L266" i="3"/>
  <c r="M77" i="3"/>
  <c r="N80" i="3"/>
  <c r="M91" i="3"/>
  <c r="N94" i="3"/>
  <c r="N10" i="3"/>
  <c r="M7" i="3"/>
  <c r="N66" i="3"/>
  <c r="AI114" i="3"/>
  <c r="L2" i="3"/>
  <c r="L16" i="3"/>
  <c r="L30" i="3"/>
  <c r="L44" i="3"/>
  <c r="L58" i="3"/>
  <c r="L72" i="3"/>
  <c r="L86" i="3"/>
  <c r="L100" i="3"/>
  <c r="L114" i="3"/>
  <c r="AI279" i="3"/>
  <c r="M282" i="3"/>
  <c r="AI220" i="3"/>
  <c r="N195" i="3"/>
  <c r="N202" i="3"/>
  <c r="M206" i="3"/>
  <c r="N209" i="3"/>
  <c r="N216" i="3"/>
  <c r="M220" i="3"/>
  <c r="N223" i="3"/>
  <c r="AI109" i="3"/>
  <c r="M21" i="3"/>
  <c r="N24" i="3"/>
  <c r="N52" i="3"/>
  <c r="M35" i="3"/>
  <c r="N38" i="3"/>
  <c r="M49" i="3"/>
  <c r="M151" i="3"/>
  <c r="M165" i="3"/>
  <c r="M179" i="3"/>
  <c r="AI285" i="3"/>
  <c r="M43" i="3"/>
  <c r="M50" i="3"/>
  <c r="M57" i="3"/>
  <c r="M64" i="3"/>
  <c r="M71" i="3"/>
  <c r="M78" i="3"/>
  <c r="M85" i="3"/>
  <c r="N285" i="3"/>
  <c r="M289" i="3"/>
  <c r="M296" i="3"/>
  <c r="N299" i="3"/>
  <c r="M303" i="3"/>
  <c r="M8" i="3"/>
  <c r="M2" i="3"/>
  <c r="N12" i="3"/>
  <c r="N26" i="3"/>
  <c r="M30" i="3"/>
  <c r="M44" i="3"/>
  <c r="N54" i="3"/>
  <c r="AI174" i="3"/>
  <c r="AI188" i="3"/>
  <c r="AI209" i="3"/>
  <c r="AI216" i="3"/>
  <c r="AI223" i="3"/>
  <c r="AI230" i="3"/>
  <c r="AI237" i="3"/>
  <c r="AI244" i="3"/>
  <c r="AI251" i="3"/>
  <c r="AI258" i="3"/>
  <c r="AI265" i="3"/>
  <c r="AI272" i="3"/>
  <c r="M16" i="3"/>
  <c r="N40" i="3"/>
  <c r="M58" i="3"/>
  <c r="N68" i="3"/>
  <c r="M72" i="3"/>
  <c r="N82" i="3"/>
  <c r="M86" i="3"/>
  <c r="N96" i="3"/>
  <c r="M100" i="3"/>
  <c r="N103" i="3"/>
  <c r="N110" i="3"/>
  <c r="M114" i="3"/>
  <c r="N117" i="3"/>
  <c r="AI146" i="3"/>
  <c r="AI160" i="3"/>
  <c r="AI202" i="3"/>
  <c r="L139" i="3"/>
  <c r="L146" i="3"/>
  <c r="L153" i="3"/>
  <c r="L167" i="3"/>
  <c r="L181" i="3"/>
  <c r="L195" i="3"/>
  <c r="L209" i="3"/>
  <c r="L223" i="3"/>
  <c r="L230" i="3"/>
  <c r="L237" i="3"/>
  <c r="L244" i="3"/>
  <c r="L251" i="3"/>
  <c r="L258" i="3"/>
  <c r="L265" i="3"/>
  <c r="L272" i="3"/>
  <c r="AI234" i="3"/>
  <c r="AI248" i="3"/>
  <c r="AI262" i="3"/>
  <c r="AI276" i="3"/>
  <c r="AI196" i="3"/>
  <c r="AI210" i="3"/>
  <c r="AI224" i="3"/>
  <c r="AI238" i="3"/>
  <c r="AI252" i="3"/>
  <c r="AI266" i="3"/>
  <c r="AI123" i="3"/>
  <c r="AI137" i="3"/>
  <c r="AI151" i="3"/>
  <c r="AI165" i="3"/>
  <c r="AI179" i="3"/>
  <c r="AI193" i="3"/>
  <c r="AI207" i="3"/>
  <c r="AI221" i="3"/>
  <c r="AI235" i="3"/>
  <c r="AI249" i="3"/>
  <c r="AI263" i="3"/>
  <c r="AI277" i="3"/>
  <c r="N294" i="3"/>
  <c r="M4" i="3"/>
  <c r="N7" i="3"/>
  <c r="M18" i="3"/>
  <c r="N21" i="3"/>
  <c r="M32" i="3"/>
  <c r="N35" i="3"/>
  <c r="M46" i="3"/>
  <c r="N49" i="3"/>
  <c r="M60" i="3"/>
  <c r="N63" i="3"/>
  <c r="M74" i="3"/>
  <c r="N77" i="3"/>
  <c r="M88" i="3"/>
  <c r="N91" i="3"/>
  <c r="M95" i="3"/>
  <c r="M102" i="3"/>
  <c r="N105" i="3"/>
  <c r="M109" i="3"/>
  <c r="M116" i="3"/>
  <c r="N119" i="3"/>
  <c r="M123" i="3"/>
  <c r="M137" i="3"/>
  <c r="K138" i="3"/>
  <c r="AI155" i="3"/>
  <c r="AI183" i="3"/>
  <c r="M193" i="3"/>
  <c r="AI197" i="3"/>
  <c r="M207" i="3"/>
  <c r="AI211" i="3"/>
  <c r="M221" i="3"/>
  <c r="AI225" i="3"/>
  <c r="AI239" i="3"/>
  <c r="AI253" i="3"/>
  <c r="M263" i="3"/>
  <c r="AI267" i="3"/>
  <c r="M277" i="3"/>
  <c r="AI169" i="3"/>
  <c r="M134" i="3"/>
  <c r="N137" i="3"/>
  <c r="M141" i="3"/>
  <c r="M148" i="3"/>
  <c r="N151" i="3"/>
  <c r="M183" i="3"/>
  <c r="AI229" i="3"/>
  <c r="AI243" i="3"/>
  <c r="AI257" i="3"/>
  <c r="AI271" i="3"/>
  <c r="M99" i="3"/>
  <c r="M106" i="3"/>
  <c r="N144" i="3"/>
  <c r="M155" i="3"/>
  <c r="M15" i="3"/>
  <c r="M22" i="3"/>
  <c r="M29" i="3"/>
  <c r="M36" i="3"/>
  <c r="M120" i="3"/>
  <c r="K164" i="3"/>
  <c r="AJ164" i="3" s="1"/>
  <c r="AN164" i="3" s="1"/>
  <c r="K234" i="3"/>
  <c r="AJ234" i="3" s="1"/>
  <c r="K248" i="3"/>
  <c r="AJ248" i="3" s="1"/>
  <c r="K262" i="3"/>
  <c r="AJ262" i="3" s="1"/>
  <c r="K276" i="3"/>
  <c r="AJ276" i="3" s="1"/>
  <c r="AI286" i="3"/>
  <c r="K290" i="3"/>
  <c r="AJ290" i="3" s="1"/>
  <c r="AN290" i="3" s="1"/>
  <c r="AI293" i="3"/>
  <c r="AI300" i="3"/>
  <c r="K304" i="3"/>
  <c r="AJ304" i="3" s="1"/>
  <c r="AN304" i="3" s="1"/>
  <c r="K178" i="3"/>
  <c r="AJ178" i="3" s="1"/>
  <c r="K192" i="3"/>
  <c r="K206" i="3"/>
  <c r="AJ206" i="3" s="1"/>
  <c r="K220" i="3"/>
  <c r="AJ220" i="3" s="1"/>
  <c r="M111" i="3"/>
  <c r="N114" i="3"/>
  <c r="N135" i="3"/>
  <c r="N163" i="3"/>
  <c r="N177" i="3"/>
  <c r="N219" i="3"/>
  <c r="N233" i="3"/>
  <c r="N261" i="3"/>
  <c r="N275" i="3"/>
  <c r="N289" i="3"/>
  <c r="M300" i="3"/>
  <c r="N303" i="3"/>
  <c r="N2" i="3"/>
  <c r="N9" i="3"/>
  <c r="M13" i="3"/>
  <c r="N16" i="3"/>
  <c r="N23" i="3"/>
  <c r="M27" i="3"/>
  <c r="N30" i="3"/>
  <c r="N37" i="3"/>
  <c r="M41" i="3"/>
  <c r="N44" i="3"/>
  <c r="N51" i="3"/>
  <c r="M55" i="3"/>
  <c r="N58" i="3"/>
  <c r="N65" i="3"/>
  <c r="M69" i="3"/>
  <c r="N72" i="3"/>
  <c r="N79" i="3"/>
  <c r="M83" i="3"/>
  <c r="N86" i="3"/>
  <c r="N93" i="3"/>
  <c r="M97" i="3"/>
  <c r="N100" i="3"/>
  <c r="N107" i="3"/>
  <c r="N128" i="3"/>
  <c r="N142" i="3"/>
  <c r="N149" i="3"/>
  <c r="N156" i="3"/>
  <c r="N191" i="3"/>
  <c r="N205" i="3"/>
  <c r="N247" i="3"/>
  <c r="AI308" i="3"/>
  <c r="M105" i="3"/>
  <c r="N108" i="3"/>
  <c r="M119" i="3"/>
  <c r="M140" i="3"/>
  <c r="K141" i="3"/>
  <c r="AJ141" i="3" s="1"/>
  <c r="AN141" i="3" s="1"/>
  <c r="N143" i="3"/>
  <c r="M147" i="3"/>
  <c r="N150" i="3"/>
  <c r="M154" i="3"/>
  <c r="M161" i="3"/>
  <c r="N164" i="3"/>
  <c r="M168" i="3"/>
  <c r="N171" i="3"/>
  <c r="M175" i="3"/>
  <c r="N178" i="3"/>
  <c r="M182" i="3"/>
  <c r="N185" i="3"/>
  <c r="M189" i="3"/>
  <c r="N192" i="3"/>
  <c r="M196" i="3"/>
  <c r="N199" i="3"/>
  <c r="N206" i="3"/>
  <c r="M210" i="3"/>
  <c r="N213" i="3"/>
  <c r="N220" i="3"/>
  <c r="M224" i="3"/>
  <c r="N227" i="3"/>
  <c r="N234" i="3"/>
  <c r="M238" i="3"/>
  <c r="N241" i="3"/>
  <c r="N248" i="3"/>
  <c r="M252" i="3"/>
  <c r="N255" i="3"/>
  <c r="N262" i="3"/>
  <c r="M266" i="3"/>
  <c r="N269" i="3"/>
  <c r="N276" i="3"/>
  <c r="M280" i="3"/>
  <c r="N283" i="3"/>
  <c r="N290" i="3"/>
  <c r="M294" i="3"/>
  <c r="N297" i="3"/>
  <c r="N122" i="3"/>
  <c r="M126" i="3"/>
  <c r="N129" i="3"/>
  <c r="M133" i="3"/>
  <c r="N136" i="3"/>
  <c r="L4" i="3"/>
  <c r="L11" i="3"/>
  <c r="L18" i="3"/>
  <c r="L25" i="3"/>
  <c r="L32" i="3"/>
  <c r="L39" i="3"/>
  <c r="L46" i="3"/>
  <c r="L53" i="3"/>
  <c r="L60" i="3"/>
  <c r="L67" i="3"/>
  <c r="L74" i="3"/>
  <c r="L81" i="3"/>
  <c r="L88" i="3"/>
  <c r="L95" i="3"/>
  <c r="L102" i="3"/>
  <c r="L109" i="3"/>
  <c r="L123" i="3"/>
  <c r="L130" i="3"/>
  <c r="L137" i="3"/>
  <c r="L144" i="3"/>
  <c r="L151" i="3"/>
  <c r="L158" i="3"/>
  <c r="L172" i="3"/>
  <c r="L186" i="3"/>
  <c r="L200" i="3"/>
  <c r="L214" i="3"/>
  <c r="L228" i="3"/>
  <c r="L242" i="3"/>
  <c r="L256" i="3"/>
  <c r="L270" i="3"/>
  <c r="L284" i="3"/>
  <c r="L298" i="3"/>
  <c r="L312" i="3"/>
  <c r="M312" i="3"/>
  <c r="L155" i="3"/>
  <c r="L169" i="3"/>
  <c r="L183" i="3"/>
  <c r="L190" i="3"/>
  <c r="L197" i="3"/>
  <c r="L204" i="3"/>
  <c r="L211" i="3"/>
  <c r="L218" i="3"/>
  <c r="L225" i="3"/>
  <c r="L232" i="3"/>
  <c r="L239" i="3"/>
  <c r="L246" i="3"/>
  <c r="L253" i="3"/>
  <c r="L267" i="3"/>
  <c r="L281" i="3"/>
  <c r="L295" i="3"/>
  <c r="K2" i="3"/>
  <c r="AJ2" i="3" s="1"/>
  <c r="K58" i="3"/>
  <c r="AJ58" i="3" s="1"/>
  <c r="AN58" i="3" s="1"/>
  <c r="K100" i="3"/>
  <c r="N172" i="3"/>
  <c r="N186" i="3"/>
  <c r="M197" i="3"/>
  <c r="N200" i="3"/>
  <c r="M211" i="3"/>
  <c r="N214" i="3"/>
  <c r="M225" i="3"/>
  <c r="N228" i="3"/>
  <c r="N235" i="3"/>
  <c r="M239" i="3"/>
  <c r="N242" i="3"/>
  <c r="N249" i="3"/>
  <c r="M253" i="3"/>
  <c r="N256" i="3"/>
  <c r="N263" i="3"/>
  <c r="M267" i="3"/>
  <c r="N270" i="3"/>
  <c r="N277" i="3"/>
  <c r="M281" i="3"/>
  <c r="N284" i="3"/>
  <c r="N291" i="3"/>
  <c r="M295" i="3"/>
  <c r="AI299" i="3"/>
  <c r="N305" i="3"/>
  <c r="AI313" i="3"/>
  <c r="K30" i="3"/>
  <c r="AJ30" i="3" s="1"/>
  <c r="K114" i="3"/>
  <c r="N158" i="3"/>
  <c r="M169" i="3"/>
  <c r="L5" i="3"/>
  <c r="L19" i="3"/>
  <c r="L33" i="3"/>
  <c r="L47" i="3"/>
  <c r="L61" i="3"/>
  <c r="L75" i="3"/>
  <c r="L89" i="3"/>
  <c r="L103" i="3"/>
  <c r="L117" i="3"/>
  <c r="L124" i="3"/>
  <c r="L131" i="3"/>
  <c r="L138" i="3"/>
  <c r="L145" i="3"/>
  <c r="L159" i="3"/>
  <c r="L166" i="3"/>
  <c r="L173" i="3"/>
  <c r="L180" i="3"/>
  <c r="L187" i="3"/>
  <c r="L194" i="3"/>
  <c r="L201" i="3"/>
  <c r="L208" i="3"/>
  <c r="L215" i="3"/>
  <c r="L222" i="3"/>
  <c r="L229" i="3"/>
  <c r="L236" i="3"/>
  <c r="L243" i="3"/>
  <c r="L250" i="3"/>
  <c r="L257" i="3"/>
  <c r="L264" i="3"/>
  <c r="L271" i="3"/>
  <c r="L278" i="3"/>
  <c r="L285" i="3"/>
  <c r="L292" i="3"/>
  <c r="L299" i="3"/>
  <c r="L306" i="3"/>
  <c r="N15" i="3"/>
  <c r="N29" i="3"/>
  <c r="N43" i="3"/>
  <c r="N120" i="3"/>
  <c r="N127" i="3"/>
  <c r="N134" i="3"/>
  <c r="N141" i="3"/>
  <c r="N148" i="3"/>
  <c r="N155" i="3"/>
  <c r="N162" i="3"/>
  <c r="M166" i="3"/>
  <c r="N169" i="3"/>
  <c r="N176" i="3"/>
  <c r="M180" i="3"/>
  <c r="N183" i="3"/>
  <c r="M187" i="3"/>
  <c r="N190" i="3"/>
  <c r="M194" i="3"/>
  <c r="N197" i="3"/>
  <c r="N204" i="3"/>
  <c r="M208" i="3"/>
  <c r="N218" i="3"/>
  <c r="M222" i="3"/>
  <c r="M229" i="3"/>
  <c r="N232" i="3"/>
  <c r="M236" i="3"/>
  <c r="N246" i="3"/>
  <c r="M250" i="3"/>
  <c r="N260" i="3"/>
  <c r="M264" i="3"/>
  <c r="N274" i="3"/>
  <c r="M278" i="3"/>
  <c r="N288" i="3"/>
  <c r="M292" i="3"/>
  <c r="N302" i="3"/>
  <c r="M306" i="3"/>
  <c r="K16" i="3"/>
  <c r="AJ16" i="3" s="1"/>
  <c r="K44" i="3"/>
  <c r="AJ44" i="3" s="1"/>
  <c r="K72" i="3"/>
  <c r="K86" i="3"/>
  <c r="N57" i="3"/>
  <c r="N71" i="3"/>
  <c r="N85" i="3"/>
  <c r="N99" i="3"/>
  <c r="N113" i="3"/>
  <c r="AL309" i="3" s="1"/>
  <c r="AM309" i="3" s="1"/>
  <c r="AK309" i="3" s="1"/>
  <c r="AM157" i="3" s="1"/>
  <c r="AK152" i="3" s="1"/>
  <c r="AK308" i="3" s="1"/>
  <c r="AL152" i="3" s="1"/>
  <c r="AL308" i="3" s="1"/>
  <c r="AM152" i="3" s="1"/>
  <c r="AM308" i="3" s="1"/>
  <c r="AK157" i="3" s="1"/>
  <c r="K19" i="3"/>
  <c r="AI24" i="3"/>
  <c r="K47" i="3"/>
  <c r="AI52" i="3"/>
  <c r="K61" i="3"/>
  <c r="AI66" i="3"/>
  <c r="AF72" i="3"/>
  <c r="AT72" i="3" s="1"/>
  <c r="K75" i="3"/>
  <c r="AJ75" i="3" s="1"/>
  <c r="AN75" i="3" s="1"/>
  <c r="AF2" i="3"/>
  <c r="AT2" i="3" s="1"/>
  <c r="AF16" i="3"/>
  <c r="AT16" i="3" s="1"/>
  <c r="AF30" i="3"/>
  <c r="AT30" i="3" s="1"/>
  <c r="AI38" i="3"/>
  <c r="AF58" i="3"/>
  <c r="AT58" i="3" s="1"/>
  <c r="AI10" i="3"/>
  <c r="K11" i="3"/>
  <c r="K5" i="3"/>
  <c r="K33" i="3"/>
  <c r="AF44" i="3"/>
  <c r="AT44" i="3" s="1"/>
  <c r="K25" i="3"/>
  <c r="K39" i="3"/>
  <c r="K145" i="3"/>
  <c r="AI154" i="3"/>
  <c r="AI158" i="3"/>
  <c r="AF164" i="3"/>
  <c r="AT164" i="3" s="1"/>
  <c r="K167" i="3"/>
  <c r="AI172" i="3"/>
  <c r="AF178" i="3"/>
  <c r="AT178" i="3" s="1"/>
  <c r="K181" i="3"/>
  <c r="AI186" i="3"/>
  <c r="AF192" i="3"/>
  <c r="AT192" i="3" s="1"/>
  <c r="K195" i="3"/>
  <c r="AI200" i="3"/>
  <c r="AF206" i="3"/>
  <c r="AT206" i="3" s="1"/>
  <c r="K209" i="3"/>
  <c r="AI214" i="3"/>
  <c r="AF220" i="3"/>
  <c r="AT220" i="3" s="1"/>
  <c r="K223" i="3"/>
  <c r="AI228" i="3"/>
  <c r="AF234" i="3"/>
  <c r="AT234" i="3" s="1"/>
  <c r="K237" i="3"/>
  <c r="AI242" i="3"/>
  <c r="AF248" i="3"/>
  <c r="AT248" i="3" s="1"/>
  <c r="K251" i="3"/>
  <c r="AI256" i="3"/>
  <c r="AI80" i="3"/>
  <c r="AF86" i="3"/>
  <c r="AT86" i="3" s="1"/>
  <c r="K89" i="3"/>
  <c r="AI94" i="3"/>
  <c r="AF100" i="3"/>
  <c r="AT100" i="3" s="1"/>
  <c r="K103" i="3"/>
  <c r="AI108" i="3"/>
  <c r="AF114" i="3"/>
  <c r="AT114" i="3" s="1"/>
  <c r="K117" i="3"/>
  <c r="K131" i="3"/>
  <c r="N4" i="3"/>
  <c r="AF5" i="3"/>
  <c r="AT5" i="3" s="1"/>
  <c r="K8" i="3"/>
  <c r="M10" i="3"/>
  <c r="L13" i="3"/>
  <c r="AI13" i="3"/>
  <c r="N18" i="3"/>
  <c r="AF19" i="3"/>
  <c r="AT19" i="3" s="1"/>
  <c r="K22" i="3"/>
  <c r="M24" i="3"/>
  <c r="L27" i="3"/>
  <c r="AI27" i="3"/>
  <c r="N32" i="3"/>
  <c r="AF33" i="3"/>
  <c r="AT33" i="3" s="1"/>
  <c r="K36" i="3"/>
  <c r="M38" i="3"/>
  <c r="L41" i="3"/>
  <c r="AI41" i="3"/>
  <c r="N46" i="3"/>
  <c r="AF47" i="3"/>
  <c r="AT47" i="3" s="1"/>
  <c r="K50" i="3"/>
  <c r="M52" i="3"/>
  <c r="L55" i="3"/>
  <c r="AI55" i="3"/>
  <c r="N60" i="3"/>
  <c r="AF61" i="3"/>
  <c r="AT61" i="3" s="1"/>
  <c r="K64" i="3"/>
  <c r="M66" i="3"/>
  <c r="L69" i="3"/>
  <c r="AI69" i="3"/>
  <c r="N74" i="3"/>
  <c r="AF75" i="3"/>
  <c r="AT75" i="3" s="1"/>
  <c r="K78" i="3"/>
  <c r="M80" i="3"/>
  <c r="L83" i="3"/>
  <c r="AI83" i="3"/>
  <c r="N88" i="3"/>
  <c r="AF89" i="3"/>
  <c r="AT89" i="3" s="1"/>
  <c r="K92" i="3"/>
  <c r="M94" i="3"/>
  <c r="L97" i="3"/>
  <c r="AI97" i="3"/>
  <c r="N102" i="3"/>
  <c r="AF103" i="3"/>
  <c r="AT103" i="3" s="1"/>
  <c r="K106" i="3"/>
  <c r="M108" i="3"/>
  <c r="L111" i="3"/>
  <c r="AI111" i="3"/>
  <c r="N116" i="3"/>
  <c r="AF117" i="3"/>
  <c r="AT117" i="3" s="1"/>
  <c r="K120" i="3"/>
  <c r="M122" i="3"/>
  <c r="L125" i="3"/>
  <c r="AI125" i="3"/>
  <c r="N130" i="3"/>
  <c r="AF131" i="3"/>
  <c r="AT131" i="3" s="1"/>
  <c r="K134" i="3"/>
  <c r="M136" i="3"/>
  <c r="AI139" i="3"/>
  <c r="AF145" i="3"/>
  <c r="AT145" i="3" s="1"/>
  <c r="K148" i="3"/>
  <c r="K109" i="3"/>
  <c r="K173" i="3"/>
  <c r="K187" i="3"/>
  <c r="K201" i="3"/>
  <c r="M203" i="3"/>
  <c r="L206" i="3"/>
  <c r="N211" i="3"/>
  <c r="K215" i="3"/>
  <c r="M217" i="3"/>
  <c r="L220" i="3"/>
  <c r="N225" i="3"/>
  <c r="K159" i="3"/>
  <c r="AF11" i="3"/>
  <c r="AT11" i="3" s="1"/>
  <c r="K28" i="3"/>
  <c r="AF39" i="3"/>
  <c r="AT39" i="3" s="1"/>
  <c r="K42" i="3"/>
  <c r="K56" i="3"/>
  <c r="K70" i="3"/>
  <c r="AI75" i="3"/>
  <c r="AF81" i="3"/>
  <c r="AT81" i="3" s="1"/>
  <c r="K84" i="3"/>
  <c r="K98" i="3"/>
  <c r="AI103" i="3"/>
  <c r="AF109" i="3"/>
  <c r="AT109" i="3" s="1"/>
  <c r="K126" i="3"/>
  <c r="K140" i="3"/>
  <c r="AF159" i="3"/>
  <c r="AT159" i="3" s="1"/>
  <c r="K162" i="3"/>
  <c r="AI167" i="3"/>
  <c r="AF173" i="3"/>
  <c r="AT173" i="3" s="1"/>
  <c r="K176" i="3"/>
  <c r="AI181" i="3"/>
  <c r="AF187" i="3"/>
  <c r="AT187" i="3" s="1"/>
  <c r="K190" i="3"/>
  <c r="AI195" i="3"/>
  <c r="K204" i="3"/>
  <c r="K218" i="3"/>
  <c r="K232" i="3"/>
  <c r="K246" i="3"/>
  <c r="K260" i="3"/>
  <c r="K95" i="3"/>
  <c r="K155" i="3"/>
  <c r="AI5" i="3"/>
  <c r="K14" i="3"/>
  <c r="AI19" i="3"/>
  <c r="AF25" i="3"/>
  <c r="AT25" i="3" s="1"/>
  <c r="AI33" i="3"/>
  <c r="AI47" i="3"/>
  <c r="AF53" i="3"/>
  <c r="AT53" i="3" s="1"/>
  <c r="AI61" i="3"/>
  <c r="AF67" i="3"/>
  <c r="AT67" i="3" s="1"/>
  <c r="AI89" i="3"/>
  <c r="AF95" i="3"/>
  <c r="AT95" i="3" s="1"/>
  <c r="K112" i="3"/>
  <c r="AJ112" i="3" s="1"/>
  <c r="AN112" i="3" s="1"/>
  <c r="AI117" i="3"/>
  <c r="K3" i="3"/>
  <c r="M5" i="3"/>
  <c r="L8" i="3"/>
  <c r="AI8" i="3"/>
  <c r="N13" i="3"/>
  <c r="AF14" i="3"/>
  <c r="AT14" i="3" s="1"/>
  <c r="K17" i="3"/>
  <c r="M19" i="3"/>
  <c r="L22" i="3"/>
  <c r="AI22" i="3"/>
  <c r="N27" i="3"/>
  <c r="AF28" i="3"/>
  <c r="AT28" i="3" s="1"/>
  <c r="K31" i="3"/>
  <c r="M33" i="3"/>
  <c r="L36" i="3"/>
  <c r="AI36" i="3"/>
  <c r="N41" i="3"/>
  <c r="AF42" i="3"/>
  <c r="AT42" i="3" s="1"/>
  <c r="K45" i="3"/>
  <c r="M47" i="3"/>
  <c r="L50" i="3"/>
  <c r="AI50" i="3"/>
  <c r="N55" i="3"/>
  <c r="AF56" i="3"/>
  <c r="AT56" i="3" s="1"/>
  <c r="K59" i="3"/>
  <c r="M61" i="3"/>
  <c r="L64" i="3"/>
  <c r="AI64" i="3"/>
  <c r="N69" i="3"/>
  <c r="AF70" i="3"/>
  <c r="AT70" i="3" s="1"/>
  <c r="K73" i="3"/>
  <c r="M75" i="3"/>
  <c r="L78" i="3"/>
  <c r="AI78" i="3"/>
  <c r="N83" i="3"/>
  <c r="AF84" i="3"/>
  <c r="AT84" i="3" s="1"/>
  <c r="K87" i="3"/>
  <c r="M89" i="3"/>
  <c r="L92" i="3"/>
  <c r="AI92" i="3"/>
  <c r="N97" i="3"/>
  <c r="AF98" i="3"/>
  <c r="AT98" i="3" s="1"/>
  <c r="K101" i="3"/>
  <c r="M103" i="3"/>
  <c r="L106" i="3"/>
  <c r="AI106" i="3"/>
  <c r="N111" i="3"/>
  <c r="AF112" i="3"/>
  <c r="AT112" i="3" s="1"/>
  <c r="K115" i="3"/>
  <c r="M117" i="3"/>
  <c r="L120" i="3"/>
  <c r="AI120" i="3"/>
  <c r="N125" i="3"/>
  <c r="AF126" i="3"/>
  <c r="AT126" i="3" s="1"/>
  <c r="K129" i="3"/>
  <c r="K48" i="3"/>
  <c r="K62" i="3"/>
  <c r="K132" i="3"/>
  <c r="K146" i="3"/>
  <c r="K168" i="3"/>
  <c r="AJ168" i="3" s="1"/>
  <c r="AN168" i="3" s="1"/>
  <c r="K182" i="3"/>
  <c r="K196" i="3"/>
  <c r="K67" i="3"/>
  <c r="K6" i="3"/>
  <c r="AJ6" i="3" s="1"/>
  <c r="AN6" i="3" s="1"/>
  <c r="K20" i="3"/>
  <c r="K34" i="3"/>
  <c r="K76" i="3"/>
  <c r="K90" i="3"/>
  <c r="K104" i="3"/>
  <c r="K118" i="3"/>
  <c r="N5" i="3"/>
  <c r="AF6" i="3"/>
  <c r="AT6" i="3" s="1"/>
  <c r="K9" i="3"/>
  <c r="M11" i="3"/>
  <c r="L14" i="3"/>
  <c r="AI14" i="3"/>
  <c r="N19" i="3"/>
  <c r="AF20" i="3"/>
  <c r="AT20" i="3" s="1"/>
  <c r="K23" i="3"/>
  <c r="M25" i="3"/>
  <c r="L28" i="3"/>
  <c r="AI28" i="3"/>
  <c r="N33" i="3"/>
  <c r="AF34" i="3"/>
  <c r="AT34" i="3" s="1"/>
  <c r="K37" i="3"/>
  <c r="M39" i="3"/>
  <c r="L42" i="3"/>
  <c r="AI42" i="3"/>
  <c r="N47" i="3"/>
  <c r="AF48" i="3"/>
  <c r="AT48" i="3" s="1"/>
  <c r="K51" i="3"/>
  <c r="M53" i="3"/>
  <c r="L56" i="3"/>
  <c r="AI56" i="3"/>
  <c r="N61" i="3"/>
  <c r="AF62" i="3"/>
  <c r="AT62" i="3" s="1"/>
  <c r="K65" i="3"/>
  <c r="M67" i="3"/>
  <c r="L70" i="3"/>
  <c r="AI70" i="3"/>
  <c r="N75" i="3"/>
  <c r="AF76" i="3"/>
  <c r="AT76" i="3" s="1"/>
  <c r="K79" i="3"/>
  <c r="M81" i="3"/>
  <c r="L84" i="3"/>
  <c r="AI84" i="3"/>
  <c r="N89" i="3"/>
  <c r="AF90" i="3"/>
  <c r="AT90" i="3" s="1"/>
  <c r="K93" i="3"/>
  <c r="AI98" i="3"/>
  <c r="AF104" i="3"/>
  <c r="AT104" i="3" s="1"/>
  <c r="K107" i="3"/>
  <c r="AI112" i="3"/>
  <c r="AF118" i="3"/>
  <c r="AT118" i="3" s="1"/>
  <c r="K121" i="3"/>
  <c r="AI126" i="3"/>
  <c r="AF132" i="3"/>
  <c r="AT132" i="3" s="1"/>
  <c r="K135" i="3"/>
  <c r="AI140" i="3"/>
  <c r="AF146" i="3"/>
  <c r="AT146" i="3" s="1"/>
  <c r="K149" i="3"/>
  <c r="AJ149" i="3" s="1"/>
  <c r="AN149" i="3" s="1"/>
  <c r="K153" i="3"/>
  <c r="K110" i="3"/>
  <c r="M112" i="3"/>
  <c r="L115" i="3"/>
  <c r="N198" i="3"/>
  <c r="K202" i="3"/>
  <c r="M204" i="3"/>
  <c r="L207" i="3"/>
  <c r="N212" i="3"/>
  <c r="K216" i="3"/>
  <c r="M218" i="3"/>
  <c r="L221" i="3"/>
  <c r="N226" i="3"/>
  <c r="K230" i="3"/>
  <c r="M232" i="3"/>
  <c r="L235" i="3"/>
  <c r="N240" i="3"/>
  <c r="K244" i="3"/>
  <c r="M246" i="3"/>
  <c r="L249" i="3"/>
  <c r="N254" i="3"/>
  <c r="K258" i="3"/>
  <c r="M260" i="3"/>
  <c r="L263" i="3"/>
  <c r="N268" i="3"/>
  <c r="K272" i="3"/>
  <c r="M274" i="3"/>
  <c r="L277" i="3"/>
  <c r="N282" i="3"/>
  <c r="K286" i="3"/>
  <c r="M288" i="3"/>
  <c r="L291" i="3"/>
  <c r="N296" i="3"/>
  <c r="K81" i="3"/>
  <c r="N36" i="3"/>
  <c r="N106" i="3"/>
  <c r="AJ138" i="3"/>
  <c r="AN138" i="3" s="1"/>
  <c r="K160" i="3"/>
  <c r="M162" i="3"/>
  <c r="L165" i="3"/>
  <c r="N170" i="3"/>
  <c r="K174" i="3"/>
  <c r="M176" i="3"/>
  <c r="L179" i="3"/>
  <c r="N184" i="3"/>
  <c r="K188" i="3"/>
  <c r="M190" i="3"/>
  <c r="L193" i="3"/>
  <c r="M3" i="3"/>
  <c r="L6" i="3"/>
  <c r="AI6" i="3"/>
  <c r="N11" i="3"/>
  <c r="AF12" i="3"/>
  <c r="AT12" i="3" s="1"/>
  <c r="N25" i="3"/>
  <c r="AF26" i="3"/>
  <c r="AT26" i="3" s="1"/>
  <c r="K29" i="3"/>
  <c r="M31" i="3"/>
  <c r="N39" i="3"/>
  <c r="AF40" i="3"/>
  <c r="AT40" i="3" s="1"/>
  <c r="K57" i="3"/>
  <c r="M59" i="3"/>
  <c r="L62" i="3"/>
  <c r="AI62" i="3"/>
  <c r="N67" i="3"/>
  <c r="AF68" i="3"/>
  <c r="AT68" i="3" s="1"/>
  <c r="K71" i="3"/>
  <c r="M73" i="3"/>
  <c r="L76" i="3"/>
  <c r="AI76" i="3"/>
  <c r="N81" i="3"/>
  <c r="AF82" i="3"/>
  <c r="AT82" i="3" s="1"/>
  <c r="K85" i="3"/>
  <c r="M87" i="3"/>
  <c r="L90" i="3"/>
  <c r="AI90" i="3"/>
  <c r="N95" i="3"/>
  <c r="AF96" i="3"/>
  <c r="AT96" i="3" s="1"/>
  <c r="K99" i="3"/>
  <c r="M101" i="3"/>
  <c r="L104" i="3"/>
  <c r="AI104" i="3"/>
  <c r="N109" i="3"/>
  <c r="AF110" i="3"/>
  <c r="AT110" i="3" s="1"/>
  <c r="K113" i="3"/>
  <c r="M115" i="3"/>
  <c r="L118" i="3"/>
  <c r="AI118" i="3"/>
  <c r="N123" i="3"/>
  <c r="AF124" i="3"/>
  <c r="AT124" i="3" s="1"/>
  <c r="K127" i="3"/>
  <c r="M129" i="3"/>
  <c r="L132" i="3"/>
  <c r="AI132" i="3"/>
  <c r="AF138" i="3"/>
  <c r="AT138" i="3" s="1"/>
  <c r="K205" i="3"/>
  <c r="K219" i="3"/>
  <c r="K233" i="3"/>
  <c r="M235" i="3"/>
  <c r="N243" i="3"/>
  <c r="K247" i="3"/>
  <c r="M249" i="3"/>
  <c r="L252" i="3"/>
  <c r="K261" i="3"/>
  <c r="K275" i="3"/>
  <c r="K289" i="3"/>
  <c r="K303" i="3"/>
  <c r="K53" i="3"/>
  <c r="L3" i="3"/>
  <c r="K96" i="3"/>
  <c r="M98" i="3"/>
  <c r="K124" i="3"/>
  <c r="K15" i="3"/>
  <c r="M17" i="3"/>
  <c r="L20" i="3"/>
  <c r="AI20" i="3"/>
  <c r="L34" i="3"/>
  <c r="AI34" i="3"/>
  <c r="K43" i="3"/>
  <c r="M45" i="3"/>
  <c r="L48" i="3"/>
  <c r="AI48" i="3"/>
  <c r="N53" i="3"/>
  <c r="AF54" i="3"/>
  <c r="AT54" i="3" s="1"/>
  <c r="AF160" i="3"/>
  <c r="AT160" i="3" s="1"/>
  <c r="K163" i="3"/>
  <c r="AI168" i="3"/>
  <c r="AF174" i="3"/>
  <c r="AT174" i="3" s="1"/>
  <c r="K177" i="3"/>
  <c r="AI182" i="3"/>
  <c r="AF188" i="3"/>
  <c r="AT188" i="3" s="1"/>
  <c r="K191" i="3"/>
  <c r="K4" i="3"/>
  <c r="M6" i="3"/>
  <c r="L9" i="3"/>
  <c r="AI9" i="3"/>
  <c r="N14" i="3"/>
  <c r="AF15" i="3"/>
  <c r="AT15" i="3" s="1"/>
  <c r="K18" i="3"/>
  <c r="M20" i="3"/>
  <c r="L23" i="3"/>
  <c r="AI23" i="3"/>
  <c r="N28" i="3"/>
  <c r="AF29" i="3"/>
  <c r="AT29" i="3" s="1"/>
  <c r="K32" i="3"/>
  <c r="M34" i="3"/>
  <c r="L37" i="3"/>
  <c r="AI37" i="3"/>
  <c r="N42" i="3"/>
  <c r="AF43" i="3"/>
  <c r="AT43" i="3" s="1"/>
  <c r="K46" i="3"/>
  <c r="M48" i="3"/>
  <c r="L51" i="3"/>
  <c r="AI51" i="3"/>
  <c r="N56" i="3"/>
  <c r="AF57" i="3"/>
  <c r="AT57" i="3" s="1"/>
  <c r="K60" i="3"/>
  <c r="M62" i="3"/>
  <c r="L65" i="3"/>
  <c r="AI65" i="3"/>
  <c r="N70" i="3"/>
  <c r="AF71" i="3"/>
  <c r="AT71" i="3" s="1"/>
  <c r="K74" i="3"/>
  <c r="M76" i="3"/>
  <c r="L79" i="3"/>
  <c r="AI79" i="3"/>
  <c r="N84" i="3"/>
  <c r="AF85" i="3"/>
  <c r="AT85" i="3" s="1"/>
  <c r="K88" i="3"/>
  <c r="M90" i="3"/>
  <c r="L93" i="3"/>
  <c r="AI93" i="3"/>
  <c r="N98" i="3"/>
  <c r="AF99" i="3"/>
  <c r="AT99" i="3" s="1"/>
  <c r="K102" i="3"/>
  <c r="M104" i="3"/>
  <c r="L107" i="3"/>
  <c r="AI107" i="3"/>
  <c r="N112" i="3"/>
  <c r="AF113" i="3"/>
  <c r="AT113" i="3" s="1"/>
  <c r="K116" i="3"/>
  <c r="M118" i="3"/>
  <c r="L121" i="3"/>
  <c r="AI121" i="3"/>
  <c r="N126" i="3"/>
  <c r="AF127" i="3"/>
  <c r="AT127" i="3" s="1"/>
  <c r="AI153" i="3"/>
  <c r="N8" i="3"/>
  <c r="K12" i="3"/>
  <c r="M14" i="3"/>
  <c r="L17" i="3"/>
  <c r="K26" i="3"/>
  <c r="M28" i="3"/>
  <c r="L31" i="3"/>
  <c r="K40" i="3"/>
  <c r="M42" i="3"/>
  <c r="N50" i="3"/>
  <c r="M56" i="3"/>
  <c r="N64" i="3"/>
  <c r="K21" i="3"/>
  <c r="M23" i="3"/>
  <c r="L26" i="3"/>
  <c r="N31" i="3"/>
  <c r="K35" i="3"/>
  <c r="M37" i="3"/>
  <c r="L40" i="3"/>
  <c r="N45" i="3"/>
  <c r="K49" i="3"/>
  <c r="M51" i="3"/>
  <c r="L54" i="3"/>
  <c r="N59" i="3"/>
  <c r="K63" i="3"/>
  <c r="M65" i="3"/>
  <c r="L68" i="3"/>
  <c r="N73" i="3"/>
  <c r="K77" i="3"/>
  <c r="M79" i="3"/>
  <c r="L82" i="3"/>
  <c r="N87" i="3"/>
  <c r="K91" i="3"/>
  <c r="M93" i="3"/>
  <c r="L96" i="3"/>
  <c r="K105" i="3"/>
  <c r="M107" i="3"/>
  <c r="L110" i="3"/>
  <c r="N115" i="3"/>
  <c r="K119" i="3"/>
  <c r="K169" i="3"/>
  <c r="M171" i="3"/>
  <c r="L174" i="3"/>
  <c r="N179" i="3"/>
  <c r="K183" i="3"/>
  <c r="M185" i="3"/>
  <c r="L188" i="3"/>
  <c r="N193" i="3"/>
  <c r="K197" i="3"/>
  <c r="M199" i="3"/>
  <c r="L202" i="3"/>
  <c r="N207" i="3"/>
  <c r="K211" i="3"/>
  <c r="L59" i="3"/>
  <c r="L73" i="3"/>
  <c r="M84" i="3"/>
  <c r="L87" i="3"/>
  <c r="N92" i="3"/>
  <c r="N17" i="3"/>
  <c r="N101" i="3"/>
  <c r="M121" i="3"/>
  <c r="K133" i="3"/>
  <c r="K147" i="3"/>
  <c r="L160" i="3"/>
  <c r="N165" i="3"/>
  <c r="N6" i="3"/>
  <c r="AF7" i="3"/>
  <c r="AT7" i="3" s="1"/>
  <c r="K10" i="3"/>
  <c r="M12" i="3"/>
  <c r="L15" i="3"/>
  <c r="AI15" i="3"/>
  <c r="N20" i="3"/>
  <c r="AF21" i="3"/>
  <c r="AT21" i="3" s="1"/>
  <c r="K24" i="3"/>
  <c r="M26" i="3"/>
  <c r="L29" i="3"/>
  <c r="AI29" i="3"/>
  <c r="N34" i="3"/>
  <c r="AF35" i="3"/>
  <c r="AT35" i="3" s="1"/>
  <c r="K38" i="3"/>
  <c r="M40" i="3"/>
  <c r="L43" i="3"/>
  <c r="AI43" i="3"/>
  <c r="N48" i="3"/>
  <c r="AF49" i="3"/>
  <c r="AT49" i="3" s="1"/>
  <c r="K52" i="3"/>
  <c r="M54" i="3"/>
  <c r="L57" i="3"/>
  <c r="AI57" i="3"/>
  <c r="N62" i="3"/>
  <c r="AF63" i="3"/>
  <c r="AT63" i="3" s="1"/>
  <c r="K66" i="3"/>
  <c r="M68" i="3"/>
  <c r="L71" i="3"/>
  <c r="AI71" i="3"/>
  <c r="N76" i="3"/>
  <c r="AF77" i="3"/>
  <c r="AT77" i="3" s="1"/>
  <c r="K80" i="3"/>
  <c r="M82" i="3"/>
  <c r="L85" i="3"/>
  <c r="AI85" i="3"/>
  <c r="N90" i="3"/>
  <c r="AF91" i="3"/>
  <c r="AT91" i="3" s="1"/>
  <c r="K94" i="3"/>
  <c r="M96" i="3"/>
  <c r="L99" i="3"/>
  <c r="AI99" i="3"/>
  <c r="N104" i="3"/>
  <c r="AF105" i="3"/>
  <c r="AT105" i="3" s="1"/>
  <c r="K108" i="3"/>
  <c r="M110" i="3"/>
  <c r="L113" i="3"/>
  <c r="AI113" i="3"/>
  <c r="N118" i="3"/>
  <c r="AF119" i="3"/>
  <c r="AT119" i="3" s="1"/>
  <c r="K122" i="3"/>
  <c r="AJ122" i="3" s="1"/>
  <c r="AN122" i="3" s="1"/>
  <c r="M124" i="3"/>
  <c r="L127" i="3"/>
  <c r="AI127" i="3"/>
  <c r="N132" i="3"/>
  <c r="AF133" i="3"/>
  <c r="AT133" i="3" s="1"/>
  <c r="K136" i="3"/>
  <c r="M138" i="3"/>
  <c r="L141" i="3"/>
  <c r="AI141" i="3"/>
  <c r="N146" i="3"/>
  <c r="AF147" i="3"/>
  <c r="AT147" i="3" s="1"/>
  <c r="K150" i="3"/>
  <c r="K154" i="3"/>
  <c r="N22" i="3"/>
  <c r="L45" i="3"/>
  <c r="K54" i="3"/>
  <c r="K68" i="3"/>
  <c r="M70" i="3"/>
  <c r="N78" i="3"/>
  <c r="K82" i="3"/>
  <c r="L101" i="3"/>
  <c r="N3" i="3"/>
  <c r="K7" i="3"/>
  <c r="M9" i="3"/>
  <c r="L12" i="3"/>
  <c r="K13" i="3"/>
  <c r="K27" i="3"/>
  <c r="K41" i="3"/>
  <c r="K55" i="3"/>
  <c r="K69" i="3"/>
  <c r="K83" i="3"/>
  <c r="K97" i="3"/>
  <c r="AJ97" i="3" s="1"/>
  <c r="AN97" i="3" s="1"/>
  <c r="K111" i="3"/>
  <c r="AJ111" i="3" s="1"/>
  <c r="AN111" i="3" s="1"/>
  <c r="M113" i="3"/>
  <c r="L116" i="3"/>
  <c r="AI116" i="3"/>
  <c r="N121" i="3"/>
  <c r="AF122" i="3"/>
  <c r="AT122" i="3" s="1"/>
  <c r="K125" i="3"/>
  <c r="M127" i="3"/>
  <c r="AI130" i="3"/>
  <c r="AF136" i="3"/>
  <c r="AT136" i="3" s="1"/>
  <c r="K139" i="3"/>
  <c r="AI144" i="3"/>
  <c r="AF150" i="3"/>
  <c r="AT150" i="3" s="1"/>
  <c r="AI143" i="3"/>
  <c r="AF149" i="3"/>
  <c r="AT149" i="3" s="1"/>
  <c r="AI157" i="3"/>
  <c r="AF163" i="3"/>
  <c r="AT163" i="3" s="1"/>
  <c r="K166" i="3"/>
  <c r="AI171" i="3"/>
  <c r="AF177" i="3"/>
  <c r="AT177" i="3" s="1"/>
  <c r="K180" i="3"/>
  <c r="AI185" i="3"/>
  <c r="AF191" i="3"/>
  <c r="AT191" i="3" s="1"/>
  <c r="K194" i="3"/>
  <c r="AI199" i="3"/>
  <c r="AF205" i="3"/>
  <c r="AT205" i="3" s="1"/>
  <c r="K208" i="3"/>
  <c r="AI213" i="3"/>
  <c r="AF219" i="3"/>
  <c r="AT219" i="3" s="1"/>
  <c r="K222" i="3"/>
  <c r="AI227" i="3"/>
  <c r="AF233" i="3"/>
  <c r="AT233" i="3" s="1"/>
  <c r="K236" i="3"/>
  <c r="AI241" i="3"/>
  <c r="AF247" i="3"/>
  <c r="AT247" i="3" s="1"/>
  <c r="K250" i="3"/>
  <c r="AI255" i="3"/>
  <c r="AF261" i="3"/>
  <c r="AT261" i="3" s="1"/>
  <c r="K264" i="3"/>
  <c r="AI269" i="3"/>
  <c r="AF275" i="3"/>
  <c r="AT275" i="3" s="1"/>
  <c r="K278" i="3"/>
  <c r="AI283" i="3"/>
  <c r="AF289" i="3"/>
  <c r="AT289" i="3" s="1"/>
  <c r="K292" i="3"/>
  <c r="AI297" i="3"/>
  <c r="AF303" i="3"/>
  <c r="AT303" i="3" s="1"/>
  <c r="K306" i="3"/>
  <c r="AI311" i="3"/>
  <c r="M213" i="3"/>
  <c r="L216" i="3"/>
  <c r="N221" i="3"/>
  <c r="K225" i="3"/>
  <c r="K239" i="3"/>
  <c r="K253" i="3"/>
  <c r="K267" i="3"/>
  <c r="K281" i="3"/>
  <c r="K295" i="3"/>
  <c r="K130" i="3"/>
  <c r="M132" i="3"/>
  <c r="L135" i="3"/>
  <c r="AI135" i="3"/>
  <c r="N140" i="3"/>
  <c r="AF141" i="3"/>
  <c r="AT141" i="3" s="1"/>
  <c r="K144" i="3"/>
  <c r="M146" i="3"/>
  <c r="L149" i="3"/>
  <c r="AI149" i="3"/>
  <c r="N154" i="3"/>
  <c r="AF155" i="3"/>
  <c r="AT155" i="3" s="1"/>
  <c r="K158" i="3"/>
  <c r="M160" i="3"/>
  <c r="L163" i="3"/>
  <c r="AI163" i="3"/>
  <c r="N168" i="3"/>
  <c r="AF169" i="3"/>
  <c r="AT169" i="3" s="1"/>
  <c r="K172" i="3"/>
  <c r="M174" i="3"/>
  <c r="L177" i="3"/>
  <c r="AI177" i="3"/>
  <c r="N182" i="3"/>
  <c r="AF183" i="3"/>
  <c r="AT183" i="3" s="1"/>
  <c r="K186" i="3"/>
  <c r="M188" i="3"/>
  <c r="L191" i="3"/>
  <c r="AI191" i="3"/>
  <c r="N196" i="3"/>
  <c r="AF197" i="3"/>
  <c r="AT197" i="3" s="1"/>
  <c r="K200" i="3"/>
  <c r="M202" i="3"/>
  <c r="L205" i="3"/>
  <c r="AI205" i="3"/>
  <c r="N210" i="3"/>
  <c r="AF211" i="3"/>
  <c r="AT211" i="3" s="1"/>
  <c r="K214" i="3"/>
  <c r="M216" i="3"/>
  <c r="L219" i="3"/>
  <c r="AI219" i="3"/>
  <c r="N224" i="3"/>
  <c r="AF225" i="3"/>
  <c r="AT225" i="3" s="1"/>
  <c r="K228" i="3"/>
  <c r="M230" i="3"/>
  <c r="L233" i="3"/>
  <c r="AI233" i="3"/>
  <c r="N238" i="3"/>
  <c r="AF239" i="3"/>
  <c r="AT239" i="3" s="1"/>
  <c r="K242" i="3"/>
  <c r="M244" i="3"/>
  <c r="L247" i="3"/>
  <c r="AI247" i="3"/>
  <c r="N252" i="3"/>
  <c r="AF253" i="3"/>
  <c r="AT253" i="3" s="1"/>
  <c r="K256" i="3"/>
  <c r="M258" i="3"/>
  <c r="L261" i="3"/>
  <c r="AI261" i="3"/>
  <c r="N266" i="3"/>
  <c r="AF267" i="3"/>
  <c r="AT267" i="3" s="1"/>
  <c r="K270" i="3"/>
  <c r="M272" i="3"/>
  <c r="L275" i="3"/>
  <c r="AI275" i="3"/>
  <c r="N280" i="3"/>
  <c r="AF281" i="3"/>
  <c r="AT281" i="3" s="1"/>
  <c r="K284" i="3"/>
  <c r="M286" i="3"/>
  <c r="L289" i="3"/>
  <c r="AI289" i="3"/>
  <c r="AF295" i="3"/>
  <c r="AT295" i="3" s="1"/>
  <c r="K298" i="3"/>
  <c r="AI303" i="3"/>
  <c r="AF309" i="3"/>
  <c r="AT309" i="3" s="1"/>
  <c r="K312" i="3"/>
  <c r="K161" i="3"/>
  <c r="K175" i="3"/>
  <c r="K189" i="3"/>
  <c r="AI194" i="3"/>
  <c r="AF200" i="3"/>
  <c r="AT200" i="3" s="1"/>
  <c r="K203" i="3"/>
  <c r="AI208" i="3"/>
  <c r="AF214" i="3"/>
  <c r="AT214" i="3" s="1"/>
  <c r="K217" i="3"/>
  <c r="AI222" i="3"/>
  <c r="AF228" i="3"/>
  <c r="AT228" i="3" s="1"/>
  <c r="K231" i="3"/>
  <c r="AI236" i="3"/>
  <c r="AF242" i="3"/>
  <c r="AT242" i="3" s="1"/>
  <c r="K245" i="3"/>
  <c r="AI250" i="3"/>
  <c r="AF256" i="3"/>
  <c r="AT256" i="3" s="1"/>
  <c r="K259" i="3"/>
  <c r="AI264" i="3"/>
  <c r="AF270" i="3"/>
  <c r="AT270" i="3" s="1"/>
  <c r="K273" i="3"/>
  <c r="AI278" i="3"/>
  <c r="AF284" i="3"/>
  <c r="AT284" i="3" s="1"/>
  <c r="K287" i="3"/>
  <c r="AI292" i="3"/>
  <c r="AF298" i="3"/>
  <c r="AT298" i="3" s="1"/>
  <c r="K301" i="3"/>
  <c r="AI306" i="3"/>
  <c r="AF312" i="3"/>
  <c r="AT312" i="3" s="1"/>
  <c r="AF262" i="3"/>
  <c r="AT262" i="3" s="1"/>
  <c r="K265" i="3"/>
  <c r="AI270" i="3"/>
  <c r="AF276" i="3"/>
  <c r="AT276" i="3" s="1"/>
  <c r="K279" i="3"/>
  <c r="AI284" i="3"/>
  <c r="AF290" i="3"/>
  <c r="AT290" i="3" s="1"/>
  <c r="K293" i="3"/>
  <c r="AI298" i="3"/>
  <c r="AF304" i="3"/>
  <c r="AT304" i="3" s="1"/>
  <c r="K307" i="3"/>
  <c r="N124" i="3"/>
  <c r="AF125" i="3"/>
  <c r="AT125" i="3" s="1"/>
  <c r="K128" i="3"/>
  <c r="M130" i="3"/>
  <c r="L133" i="3"/>
  <c r="AI133" i="3"/>
  <c r="N138" i="3"/>
  <c r="AF139" i="3"/>
  <c r="AT139" i="3" s="1"/>
  <c r="K142" i="3"/>
  <c r="M144" i="3"/>
  <c r="L147" i="3"/>
  <c r="AI147" i="3"/>
  <c r="AF153" i="3"/>
  <c r="AT153" i="3" s="1"/>
  <c r="K156" i="3"/>
  <c r="M158" i="3"/>
  <c r="L161" i="3"/>
  <c r="AI161" i="3"/>
  <c r="N166" i="3"/>
  <c r="AF167" i="3"/>
  <c r="AT167" i="3" s="1"/>
  <c r="K170" i="3"/>
  <c r="M172" i="3"/>
  <c r="L175" i="3"/>
  <c r="AI175" i="3"/>
  <c r="N180" i="3"/>
  <c r="AF181" i="3"/>
  <c r="AT181" i="3" s="1"/>
  <c r="K184" i="3"/>
  <c r="M186" i="3"/>
  <c r="L189" i="3"/>
  <c r="AI189" i="3"/>
  <c r="N194" i="3"/>
  <c r="AF195" i="3"/>
  <c r="AT195" i="3" s="1"/>
  <c r="K198" i="3"/>
  <c r="M200" i="3"/>
  <c r="L203" i="3"/>
  <c r="AI203" i="3"/>
  <c r="N208" i="3"/>
  <c r="AF209" i="3"/>
  <c r="AT209" i="3" s="1"/>
  <c r="K212" i="3"/>
  <c r="M214" i="3"/>
  <c r="L217" i="3"/>
  <c r="AI217" i="3"/>
  <c r="N222" i="3"/>
  <c r="AF223" i="3"/>
  <c r="AT223" i="3" s="1"/>
  <c r="K226" i="3"/>
  <c r="M228" i="3"/>
  <c r="L231" i="3"/>
  <c r="AI231" i="3"/>
  <c r="N236" i="3"/>
  <c r="AF237" i="3"/>
  <c r="AT237" i="3" s="1"/>
  <c r="K240" i="3"/>
  <c r="M242" i="3"/>
  <c r="L245" i="3"/>
  <c r="AI245" i="3"/>
  <c r="N250" i="3"/>
  <c r="AF251" i="3"/>
  <c r="AT251" i="3" s="1"/>
  <c r="K254" i="3"/>
  <c r="M256" i="3"/>
  <c r="L259" i="3"/>
  <c r="AI259" i="3"/>
  <c r="N264" i="3"/>
  <c r="AF265" i="3"/>
  <c r="AT265" i="3" s="1"/>
  <c r="K268" i="3"/>
  <c r="M270" i="3"/>
  <c r="L273" i="3"/>
  <c r="AI273" i="3"/>
  <c r="N278" i="3"/>
  <c r="AF279" i="3"/>
  <c r="AT279" i="3" s="1"/>
  <c r="K282" i="3"/>
  <c r="M284" i="3"/>
  <c r="L287" i="3"/>
  <c r="AI287" i="3"/>
  <c r="N292" i="3"/>
  <c r="AF293" i="3"/>
  <c r="AT293" i="3" s="1"/>
  <c r="K296" i="3"/>
  <c r="M298" i="3"/>
  <c r="L301" i="3"/>
  <c r="AI301" i="3"/>
  <c r="N306" i="3"/>
  <c r="AF307" i="3"/>
  <c r="AT307" i="3" s="1"/>
  <c r="K310" i="3"/>
  <c r="K229" i="3"/>
  <c r="M231" i="3"/>
  <c r="L234" i="3"/>
  <c r="O234" i="3" s="1"/>
  <c r="N239" i="3"/>
  <c r="K243" i="3"/>
  <c r="M245" i="3"/>
  <c r="L248" i="3"/>
  <c r="N253" i="3"/>
  <c r="K257" i="3"/>
  <c r="M259" i="3"/>
  <c r="L262" i="3"/>
  <c r="O262" i="3" s="1"/>
  <c r="N267" i="3"/>
  <c r="K271" i="3"/>
  <c r="M273" i="3"/>
  <c r="L276" i="3"/>
  <c r="O276" i="3" s="1"/>
  <c r="N281" i="3"/>
  <c r="K285" i="3"/>
  <c r="M287" i="3"/>
  <c r="L290" i="3"/>
  <c r="AI290" i="3"/>
  <c r="N295" i="3"/>
  <c r="AF296" i="3"/>
  <c r="AT296" i="3" s="1"/>
  <c r="K299" i="3"/>
  <c r="M301" i="3"/>
  <c r="L304" i="3"/>
  <c r="AI304" i="3"/>
  <c r="AF310" i="3"/>
  <c r="AT310" i="3" s="1"/>
  <c r="K313" i="3"/>
  <c r="K274" i="3"/>
  <c r="K288" i="3"/>
  <c r="M290" i="3"/>
  <c r="L293" i="3"/>
  <c r="N298" i="3"/>
  <c r="K302" i="3"/>
  <c r="M304" i="3"/>
  <c r="L307" i="3"/>
  <c r="AI307" i="3"/>
  <c r="N312" i="3"/>
  <c r="AF313" i="3"/>
  <c r="AT313" i="3" s="1"/>
  <c r="K123" i="3"/>
  <c r="M125" i="3"/>
  <c r="L128" i="3"/>
  <c r="AI128" i="3"/>
  <c r="N133" i="3"/>
  <c r="AF134" i="3"/>
  <c r="AT134" i="3" s="1"/>
  <c r="K137" i="3"/>
  <c r="M139" i="3"/>
  <c r="L142" i="3"/>
  <c r="AI142" i="3"/>
  <c r="N147" i="3"/>
  <c r="AF148" i="3"/>
  <c r="AT148" i="3" s="1"/>
  <c r="K151" i="3"/>
  <c r="M153" i="3"/>
  <c r="L156" i="3"/>
  <c r="AI156" i="3"/>
  <c r="N161" i="3"/>
  <c r="AF162" i="3"/>
  <c r="AT162" i="3" s="1"/>
  <c r="K165" i="3"/>
  <c r="M167" i="3"/>
  <c r="L170" i="3"/>
  <c r="AI170" i="3"/>
  <c r="N175" i="3"/>
  <c r="AF176" i="3"/>
  <c r="AT176" i="3" s="1"/>
  <c r="K179" i="3"/>
  <c r="M181" i="3"/>
  <c r="L184" i="3"/>
  <c r="AI184" i="3"/>
  <c r="N189" i="3"/>
  <c r="AF190" i="3"/>
  <c r="AT190" i="3" s="1"/>
  <c r="K193" i="3"/>
  <c r="M195" i="3"/>
  <c r="L198" i="3"/>
  <c r="AI198" i="3"/>
  <c r="N203" i="3"/>
  <c r="AF204" i="3"/>
  <c r="AT204" i="3" s="1"/>
  <c r="K207" i="3"/>
  <c r="M209" i="3"/>
  <c r="L212" i="3"/>
  <c r="AI212" i="3"/>
  <c r="N217" i="3"/>
  <c r="AF218" i="3"/>
  <c r="AT218" i="3" s="1"/>
  <c r="K221" i="3"/>
  <c r="M223" i="3"/>
  <c r="L226" i="3"/>
  <c r="AI226" i="3"/>
  <c r="N231" i="3"/>
  <c r="AF232" i="3"/>
  <c r="AT232" i="3" s="1"/>
  <c r="K235" i="3"/>
  <c r="M237" i="3"/>
  <c r="L240" i="3"/>
  <c r="AI240" i="3"/>
  <c r="N245" i="3"/>
  <c r="AF246" i="3"/>
  <c r="AT246" i="3" s="1"/>
  <c r="K249" i="3"/>
  <c r="M251" i="3"/>
  <c r="L254" i="3"/>
  <c r="AI254" i="3"/>
  <c r="N259" i="3"/>
  <c r="AF260" i="3"/>
  <c r="AT260" i="3" s="1"/>
  <c r="K263" i="3"/>
  <c r="M265" i="3"/>
  <c r="L268" i="3"/>
  <c r="AI268" i="3"/>
  <c r="N273" i="3"/>
  <c r="AF274" i="3"/>
  <c r="AT274" i="3" s="1"/>
  <c r="K277" i="3"/>
  <c r="M279" i="3"/>
  <c r="L282" i="3"/>
  <c r="AI282" i="3"/>
  <c r="N287" i="3"/>
  <c r="AF288" i="3"/>
  <c r="AT288" i="3" s="1"/>
  <c r="K291" i="3"/>
  <c r="M293" i="3"/>
  <c r="L296" i="3"/>
  <c r="AI296" i="3"/>
  <c r="N301" i="3"/>
  <c r="K305" i="3"/>
  <c r="M307" i="3"/>
  <c r="L310" i="3"/>
  <c r="K210" i="3"/>
  <c r="K224" i="3"/>
  <c r="K238" i="3"/>
  <c r="K252" i="3"/>
  <c r="K266" i="3"/>
  <c r="K280" i="3"/>
  <c r="K294" i="3"/>
  <c r="M310" i="3"/>
  <c r="L313" i="3"/>
  <c r="M131" i="3"/>
  <c r="L134" i="3"/>
  <c r="AI134" i="3"/>
  <c r="N139" i="3"/>
  <c r="AF140" i="3"/>
  <c r="AT140" i="3" s="1"/>
  <c r="K143" i="3"/>
  <c r="M145" i="3"/>
  <c r="L148" i="3"/>
  <c r="AI148" i="3"/>
  <c r="N153" i="3"/>
  <c r="AF154" i="3"/>
  <c r="AT154" i="3" s="1"/>
  <c r="M159" i="3"/>
  <c r="L162" i="3"/>
  <c r="AI162" i="3"/>
  <c r="N167" i="3"/>
  <c r="AF168" i="3"/>
  <c r="AT168" i="3" s="1"/>
  <c r="K171" i="3"/>
  <c r="M173" i="3"/>
  <c r="L176" i="3"/>
  <c r="AI176" i="3"/>
  <c r="N181" i="3"/>
  <c r="AF182" i="3"/>
  <c r="AT182" i="3" s="1"/>
  <c r="K185" i="3"/>
  <c r="AI190" i="3"/>
  <c r="AF196" i="3"/>
  <c r="AT196" i="3" s="1"/>
  <c r="K199" i="3"/>
  <c r="M201" i="3"/>
  <c r="AI204" i="3"/>
  <c r="AF210" i="3"/>
  <c r="AT210" i="3" s="1"/>
  <c r="K213" i="3"/>
  <c r="M215" i="3"/>
  <c r="AI218" i="3"/>
  <c r="AF224" i="3"/>
  <c r="AT224" i="3" s="1"/>
  <c r="K227" i="3"/>
  <c r="AI232" i="3"/>
  <c r="AF238" i="3"/>
  <c r="AT238" i="3" s="1"/>
  <c r="K241" i="3"/>
  <c r="M243" i="3"/>
  <c r="AI246" i="3"/>
  <c r="AF252" i="3"/>
  <c r="AT252" i="3" s="1"/>
  <c r="K255" i="3"/>
  <c r="M257" i="3"/>
  <c r="L260" i="3"/>
  <c r="AI260" i="3"/>
  <c r="AF266" i="3"/>
  <c r="AT266" i="3" s="1"/>
  <c r="K269" i="3"/>
  <c r="M271" i="3"/>
  <c r="L274" i="3"/>
  <c r="AI274" i="3"/>
  <c r="N279" i="3"/>
  <c r="AF280" i="3"/>
  <c r="AT280" i="3" s="1"/>
  <c r="K283" i="3"/>
  <c r="M285" i="3"/>
  <c r="L288" i="3"/>
  <c r="AI288" i="3"/>
  <c r="N293" i="3"/>
  <c r="AF294" i="3"/>
  <c r="AT294" i="3" s="1"/>
  <c r="K297" i="3"/>
  <c r="M299" i="3"/>
  <c r="L302" i="3"/>
  <c r="AI302" i="3"/>
  <c r="N307" i="3"/>
  <c r="AF308" i="3"/>
  <c r="AT308" i="3" s="1"/>
  <c r="K311" i="3"/>
  <c r="M313" i="3"/>
  <c r="K300" i="3"/>
  <c r="M302" i="3"/>
  <c r="L305" i="3"/>
  <c r="N310" i="3"/>
  <c r="AO178" i="3" l="1"/>
  <c r="O220" i="3"/>
  <c r="O248" i="3"/>
  <c r="O164" i="3"/>
  <c r="AN178" i="3"/>
  <c r="O192" i="3"/>
  <c r="AJ192" i="3"/>
  <c r="AO6" i="3"/>
  <c r="O141" i="3"/>
  <c r="O138" i="3"/>
  <c r="O30" i="3"/>
  <c r="AO112" i="3"/>
  <c r="O112" i="3"/>
  <c r="O178" i="3"/>
  <c r="O72" i="3"/>
  <c r="O100" i="3"/>
  <c r="O114" i="3"/>
  <c r="O75" i="3"/>
  <c r="AO164" i="3"/>
  <c r="AO138" i="3"/>
  <c r="AO75" i="3"/>
  <c r="AJ100" i="3"/>
  <c r="AN100" i="3" s="1"/>
  <c r="AN262" i="3"/>
  <c r="AO262" i="3"/>
  <c r="AN248" i="3"/>
  <c r="AO248" i="3"/>
  <c r="AN206" i="3"/>
  <c r="AO206" i="3"/>
  <c r="O86" i="3"/>
  <c r="O206" i="3"/>
  <c r="N309" i="3"/>
  <c r="N157" i="3"/>
  <c r="N152" i="3"/>
  <c r="AN276" i="3"/>
  <c r="AO276" i="3"/>
  <c r="AN234" i="3"/>
  <c r="AO234" i="3"/>
  <c r="AJ114" i="3"/>
  <c r="O2" i="3"/>
  <c r="M152" i="3"/>
  <c r="L309" i="3"/>
  <c r="O58" i="3"/>
  <c r="K308" i="3"/>
  <c r="AJ308" i="3" s="1"/>
  <c r="L152" i="3"/>
  <c r="O44" i="3"/>
  <c r="M157" i="3"/>
  <c r="AO304" i="3"/>
  <c r="AO290" i="3"/>
  <c r="AN44" i="3"/>
  <c r="AO44" i="3"/>
  <c r="AN220" i="3"/>
  <c r="AO220" i="3"/>
  <c r="AN16" i="3"/>
  <c r="AO16" i="3"/>
  <c r="AN30" i="3"/>
  <c r="AO30" i="3"/>
  <c r="AN2" i="3"/>
  <c r="AO2" i="3"/>
  <c r="AJ86" i="3"/>
  <c r="O16" i="3"/>
  <c r="O304" i="3"/>
  <c r="K157" i="3"/>
  <c r="AJ157" i="3" s="1"/>
  <c r="AO157" i="3" s="1"/>
  <c r="AO168" i="3"/>
  <c r="M309" i="3"/>
  <c r="K309" i="3"/>
  <c r="AJ309" i="3" s="1"/>
  <c r="L308" i="3"/>
  <c r="O290" i="3"/>
  <c r="AJ72" i="3"/>
  <c r="K152" i="3"/>
  <c r="M308" i="3"/>
  <c r="L157" i="3"/>
  <c r="N308" i="3"/>
  <c r="AO141" i="3"/>
  <c r="AJ259" i="3"/>
  <c r="AN259" i="3" s="1"/>
  <c r="O259" i="3"/>
  <c r="AJ55" i="3"/>
  <c r="AN55" i="3" s="1"/>
  <c r="O55" i="3"/>
  <c r="O263" i="3"/>
  <c r="AJ263" i="3"/>
  <c r="AJ292" i="3"/>
  <c r="AN292" i="3" s="1"/>
  <c r="O292" i="3"/>
  <c r="O27" i="3"/>
  <c r="AJ27" i="3"/>
  <c r="AN27" i="3" s="1"/>
  <c r="AJ68" i="3"/>
  <c r="O68" i="3"/>
  <c r="O221" i="3"/>
  <c r="AJ221" i="3"/>
  <c r="AJ123" i="3"/>
  <c r="O123" i="3"/>
  <c r="AJ313" i="3"/>
  <c r="O313" i="3"/>
  <c r="O254" i="3"/>
  <c r="AJ254" i="3"/>
  <c r="AJ156" i="3"/>
  <c r="O156" i="3"/>
  <c r="AJ301" i="3"/>
  <c r="AN301" i="3" s="1"/>
  <c r="O301" i="3"/>
  <c r="AJ161" i="3"/>
  <c r="AN161" i="3" s="1"/>
  <c r="O161" i="3"/>
  <c r="AJ242" i="3"/>
  <c r="AN242" i="3" s="1"/>
  <c r="O242" i="3"/>
  <c r="AJ144" i="3"/>
  <c r="AN144" i="3" s="1"/>
  <c r="O144" i="3"/>
  <c r="AJ253" i="3"/>
  <c r="O253" i="3"/>
  <c r="AJ222" i="3"/>
  <c r="AN222" i="3" s="1"/>
  <c r="O222" i="3"/>
  <c r="AJ54" i="3"/>
  <c r="O54" i="3"/>
  <c r="AJ66" i="3"/>
  <c r="AN66" i="3" s="1"/>
  <c r="O66" i="3"/>
  <c r="AJ183" i="3"/>
  <c r="O183" i="3"/>
  <c r="O91" i="3"/>
  <c r="AJ91" i="3"/>
  <c r="O88" i="3"/>
  <c r="AJ88" i="3"/>
  <c r="O275" i="3"/>
  <c r="AJ275" i="3"/>
  <c r="AN275" i="3" s="1"/>
  <c r="O205" i="3"/>
  <c r="AJ205" i="3"/>
  <c r="AN205" i="3" s="1"/>
  <c r="AJ230" i="3"/>
  <c r="O230" i="3"/>
  <c r="AJ65" i="3"/>
  <c r="AN65" i="3" s="1"/>
  <c r="O65" i="3"/>
  <c r="AJ67" i="3"/>
  <c r="O67" i="3"/>
  <c r="AJ48" i="3"/>
  <c r="AN48" i="3" s="1"/>
  <c r="O48" i="3"/>
  <c r="AJ101" i="3"/>
  <c r="O101" i="3"/>
  <c r="O3" i="3"/>
  <c r="AJ3" i="3"/>
  <c r="O14" i="3"/>
  <c r="AJ14" i="3"/>
  <c r="AN14" i="3" s="1"/>
  <c r="AJ126" i="3"/>
  <c r="AN126" i="3" s="1"/>
  <c r="O126" i="3"/>
  <c r="AJ159" i="3"/>
  <c r="O159" i="3"/>
  <c r="O173" i="3"/>
  <c r="AJ173" i="3"/>
  <c r="O120" i="3"/>
  <c r="AJ120" i="3"/>
  <c r="AN120" i="3" s="1"/>
  <c r="O22" i="3"/>
  <c r="AJ22" i="3"/>
  <c r="AN22" i="3" s="1"/>
  <c r="O47" i="3"/>
  <c r="AJ47" i="3"/>
  <c r="AN47" i="3" s="1"/>
  <c r="AJ223" i="3"/>
  <c r="O223" i="3"/>
  <c r="AJ255" i="3"/>
  <c r="AN255" i="3" s="1"/>
  <c r="O255" i="3"/>
  <c r="AJ249" i="3"/>
  <c r="O249" i="3"/>
  <c r="AJ151" i="3"/>
  <c r="O151" i="3"/>
  <c r="AJ271" i="3"/>
  <c r="O271" i="3"/>
  <c r="AJ282" i="3"/>
  <c r="AN282" i="3" s="1"/>
  <c r="O282" i="3"/>
  <c r="AJ184" i="3"/>
  <c r="AN184" i="3" s="1"/>
  <c r="O184" i="3"/>
  <c r="O312" i="3"/>
  <c r="AJ312" i="3"/>
  <c r="AJ270" i="3"/>
  <c r="AN270" i="3" s="1"/>
  <c r="O270" i="3"/>
  <c r="AJ172" i="3"/>
  <c r="AN172" i="3" s="1"/>
  <c r="O172" i="3"/>
  <c r="O239" i="3"/>
  <c r="AJ239" i="3"/>
  <c r="AJ278" i="3"/>
  <c r="AN278" i="3" s="1"/>
  <c r="O278" i="3"/>
  <c r="AJ94" i="3"/>
  <c r="AN94" i="3" s="1"/>
  <c r="O94" i="3"/>
  <c r="O149" i="3"/>
  <c r="O40" i="3"/>
  <c r="AJ40" i="3"/>
  <c r="O116" i="3"/>
  <c r="AJ116" i="3"/>
  <c r="AN116" i="3" s="1"/>
  <c r="O18" i="3"/>
  <c r="AJ18" i="3"/>
  <c r="O168" i="3"/>
  <c r="AJ15" i="3"/>
  <c r="AN15" i="3" s="1"/>
  <c r="O15" i="3"/>
  <c r="AJ261" i="3"/>
  <c r="AN261" i="3" s="1"/>
  <c r="O261" i="3"/>
  <c r="O153" i="3"/>
  <c r="AJ153" i="3"/>
  <c r="AN153" i="3" s="1"/>
  <c r="AJ93" i="3"/>
  <c r="AN93" i="3" s="1"/>
  <c r="O93" i="3"/>
  <c r="O196" i="3"/>
  <c r="AJ196" i="3"/>
  <c r="AJ129" i="3"/>
  <c r="O129" i="3"/>
  <c r="O31" i="3"/>
  <c r="AJ31" i="3"/>
  <c r="AJ155" i="3"/>
  <c r="O155" i="3"/>
  <c r="O111" i="3"/>
  <c r="AJ50" i="3"/>
  <c r="AN50" i="3" s="1"/>
  <c r="O50" i="3"/>
  <c r="AJ103" i="3"/>
  <c r="AN103" i="3" s="1"/>
  <c r="O103" i="3"/>
  <c r="O19" i="3"/>
  <c r="AJ19" i="3"/>
  <c r="AN19" i="3" s="1"/>
  <c r="AJ307" i="3"/>
  <c r="AN307" i="3" s="1"/>
  <c r="O307" i="3"/>
  <c r="O231" i="3"/>
  <c r="AJ231" i="3"/>
  <c r="AN231" i="3" s="1"/>
  <c r="O204" i="3"/>
  <c r="AJ204" i="3"/>
  <c r="AN204" i="3" s="1"/>
  <c r="AJ98" i="3"/>
  <c r="AN98" i="3" s="1"/>
  <c r="O98" i="3"/>
  <c r="AJ109" i="3"/>
  <c r="O109" i="3"/>
  <c r="AO111" i="3"/>
  <c r="O200" i="3"/>
  <c r="AJ200" i="3"/>
  <c r="AN200" i="3" s="1"/>
  <c r="AJ225" i="3"/>
  <c r="O225" i="3"/>
  <c r="AJ24" i="3"/>
  <c r="AN24" i="3" s="1"/>
  <c r="O24" i="3"/>
  <c r="AJ211" i="3"/>
  <c r="O211" i="3"/>
  <c r="AJ46" i="3"/>
  <c r="O46" i="3"/>
  <c r="AJ124" i="3"/>
  <c r="O124" i="3"/>
  <c r="O258" i="3"/>
  <c r="AJ258" i="3"/>
  <c r="AJ23" i="3"/>
  <c r="AN23" i="3" s="1"/>
  <c r="O23" i="3"/>
  <c r="AJ182" i="3"/>
  <c r="AN182" i="3" s="1"/>
  <c r="O182" i="3"/>
  <c r="AJ59" i="3"/>
  <c r="O59" i="3"/>
  <c r="AJ84" i="3"/>
  <c r="AN84" i="3" s="1"/>
  <c r="O84" i="3"/>
  <c r="O148" i="3"/>
  <c r="AJ148" i="3"/>
  <c r="AN148" i="3" s="1"/>
  <c r="O78" i="3"/>
  <c r="AJ78" i="3"/>
  <c r="AN78" i="3" s="1"/>
  <c r="O209" i="3"/>
  <c r="AJ209" i="3"/>
  <c r="AJ145" i="3"/>
  <c r="O145" i="3"/>
  <c r="O39" i="3"/>
  <c r="AJ39" i="3"/>
  <c r="O163" i="3"/>
  <c r="AJ163" i="3"/>
  <c r="AN163" i="3" s="1"/>
  <c r="O81" i="3"/>
  <c r="AJ81" i="3"/>
  <c r="AJ90" i="3"/>
  <c r="AN90" i="3" s="1"/>
  <c r="O90" i="3"/>
  <c r="AJ95" i="3"/>
  <c r="O95" i="3"/>
  <c r="O190" i="3"/>
  <c r="AJ190" i="3"/>
  <c r="AN190" i="3" s="1"/>
  <c r="AJ215" i="3"/>
  <c r="O215" i="3"/>
  <c r="O89" i="3"/>
  <c r="AJ89" i="3"/>
  <c r="AN89" i="3" s="1"/>
  <c r="O25" i="3"/>
  <c r="AJ25" i="3"/>
  <c r="O224" i="3"/>
  <c r="AJ224" i="3"/>
  <c r="AJ208" i="3"/>
  <c r="AN208" i="3" s="1"/>
  <c r="O208" i="3"/>
  <c r="AJ298" i="3"/>
  <c r="AN298" i="3" s="1"/>
  <c r="O298" i="3"/>
  <c r="O264" i="3"/>
  <c r="AJ264" i="3"/>
  <c r="AN264" i="3" s="1"/>
  <c r="AJ139" i="3"/>
  <c r="AN139" i="3" s="1"/>
  <c r="O139" i="3"/>
  <c r="AJ83" i="3"/>
  <c r="AN83" i="3" s="1"/>
  <c r="O83" i="3"/>
  <c r="O7" i="3"/>
  <c r="AJ7" i="3"/>
  <c r="AJ154" i="3"/>
  <c r="AN154" i="3" s="1"/>
  <c r="O154" i="3"/>
  <c r="AJ133" i="3"/>
  <c r="AN133" i="3" s="1"/>
  <c r="O133" i="3"/>
  <c r="O77" i="3"/>
  <c r="AJ77" i="3"/>
  <c r="AJ241" i="3"/>
  <c r="AN241" i="3" s="1"/>
  <c r="O241" i="3"/>
  <c r="AJ185" i="3"/>
  <c r="AN185" i="3" s="1"/>
  <c r="O185" i="3"/>
  <c r="AJ240" i="3"/>
  <c r="AN240" i="3" s="1"/>
  <c r="O240" i="3"/>
  <c r="AJ228" i="3"/>
  <c r="AN228" i="3" s="1"/>
  <c r="O228" i="3"/>
  <c r="AJ130" i="3"/>
  <c r="AN130" i="3" s="1"/>
  <c r="O130" i="3"/>
  <c r="AJ194" i="3"/>
  <c r="AN194" i="3" s="1"/>
  <c r="O194" i="3"/>
  <c r="O52" i="3"/>
  <c r="AJ52" i="3"/>
  <c r="AN52" i="3" s="1"/>
  <c r="O74" i="3"/>
  <c r="AJ74" i="3"/>
  <c r="AJ160" i="3"/>
  <c r="O160" i="3"/>
  <c r="AJ135" i="3"/>
  <c r="AN135" i="3" s="1"/>
  <c r="O135" i="3"/>
  <c r="AJ51" i="3"/>
  <c r="AN51" i="3" s="1"/>
  <c r="O51" i="3"/>
  <c r="O87" i="3"/>
  <c r="AJ87" i="3"/>
  <c r="AJ106" i="3"/>
  <c r="AN106" i="3" s="1"/>
  <c r="O106" i="3"/>
  <c r="AJ8" i="3"/>
  <c r="AN8" i="3" s="1"/>
  <c r="O8" i="3"/>
  <c r="AJ104" i="3"/>
  <c r="AN104" i="3" s="1"/>
  <c r="O104" i="3"/>
  <c r="AJ257" i="3"/>
  <c r="O257" i="3"/>
  <c r="AJ279" i="3"/>
  <c r="O279" i="3"/>
  <c r="O203" i="3"/>
  <c r="AJ203" i="3"/>
  <c r="AN203" i="3" s="1"/>
  <c r="O69" i="3"/>
  <c r="AJ69" i="3"/>
  <c r="AN69" i="3" s="1"/>
  <c r="AO48" i="3"/>
  <c r="AJ99" i="3"/>
  <c r="AN99" i="3" s="1"/>
  <c r="O99" i="3"/>
  <c r="O6" i="3"/>
  <c r="O76" i="3"/>
  <c r="AJ76" i="3"/>
  <c r="AN76" i="3" s="1"/>
  <c r="O70" i="3"/>
  <c r="AJ70" i="3"/>
  <c r="AN70" i="3" s="1"/>
  <c r="AJ195" i="3"/>
  <c r="AN195" i="3" s="1"/>
  <c r="O195" i="3"/>
  <c r="AJ169" i="3"/>
  <c r="O169" i="3"/>
  <c r="O26" i="3"/>
  <c r="AJ26" i="3"/>
  <c r="AJ71" i="3"/>
  <c r="AN71" i="3" s="1"/>
  <c r="O71" i="3"/>
  <c r="O216" i="3"/>
  <c r="AJ216" i="3"/>
  <c r="AJ207" i="3"/>
  <c r="O207" i="3"/>
  <c r="AJ302" i="3"/>
  <c r="AN302" i="3" s="1"/>
  <c r="O302" i="3"/>
  <c r="AJ273" i="3"/>
  <c r="AN273" i="3" s="1"/>
  <c r="O273" i="3"/>
  <c r="AJ150" i="3"/>
  <c r="O150" i="3"/>
  <c r="O119" i="3"/>
  <c r="AJ119" i="3"/>
  <c r="AJ35" i="3"/>
  <c r="O35" i="3"/>
  <c r="AJ96" i="3"/>
  <c r="O96" i="3"/>
  <c r="AJ247" i="3"/>
  <c r="AN247" i="3" s="1"/>
  <c r="O247" i="3"/>
  <c r="AJ311" i="3"/>
  <c r="AN311" i="3" s="1"/>
  <c r="O311" i="3"/>
  <c r="O280" i="3"/>
  <c r="AJ280" i="3"/>
  <c r="AJ305" i="3"/>
  <c r="O305" i="3"/>
  <c r="O235" i="3"/>
  <c r="AJ235" i="3"/>
  <c r="AJ137" i="3"/>
  <c r="O137" i="3"/>
  <c r="AJ268" i="3"/>
  <c r="AN268" i="3" s="1"/>
  <c r="O268" i="3"/>
  <c r="O170" i="3"/>
  <c r="AJ170" i="3"/>
  <c r="AN170" i="3" s="1"/>
  <c r="O256" i="3"/>
  <c r="AJ256" i="3"/>
  <c r="AN256" i="3" s="1"/>
  <c r="O158" i="3"/>
  <c r="AJ158" i="3"/>
  <c r="AN158" i="3" s="1"/>
  <c r="AJ295" i="3"/>
  <c r="O295" i="3"/>
  <c r="O250" i="3"/>
  <c r="AJ250" i="3"/>
  <c r="AN250" i="3" s="1"/>
  <c r="O80" i="3"/>
  <c r="AJ80" i="3"/>
  <c r="AN80" i="3" s="1"/>
  <c r="AJ12" i="3"/>
  <c r="O12" i="3"/>
  <c r="O102" i="3"/>
  <c r="AJ102" i="3"/>
  <c r="O4" i="3"/>
  <c r="AJ4" i="3"/>
  <c r="AO58" i="3"/>
  <c r="AJ286" i="3"/>
  <c r="O286" i="3"/>
  <c r="O79" i="3"/>
  <c r="AJ79" i="3"/>
  <c r="AN79" i="3" s="1"/>
  <c r="O115" i="3"/>
  <c r="AJ115" i="3"/>
  <c r="AJ17" i="3"/>
  <c r="O17" i="3"/>
  <c r="AJ176" i="3"/>
  <c r="AN176" i="3" s="1"/>
  <c r="O176" i="3"/>
  <c r="AJ56" i="3"/>
  <c r="AN56" i="3" s="1"/>
  <c r="O56" i="3"/>
  <c r="AJ134" i="3"/>
  <c r="AN134" i="3" s="1"/>
  <c r="O134" i="3"/>
  <c r="O36" i="3"/>
  <c r="AJ36" i="3"/>
  <c r="AN36" i="3" s="1"/>
  <c r="AL157" i="3"/>
  <c r="AJ13" i="3"/>
  <c r="AN13" i="3" s="1"/>
  <c r="O13" i="3"/>
  <c r="AJ49" i="3"/>
  <c r="O49" i="3"/>
  <c r="AJ199" i="3"/>
  <c r="AN199" i="3" s="1"/>
  <c r="O199" i="3"/>
  <c r="AJ287" i="3"/>
  <c r="AN287" i="3" s="1"/>
  <c r="O287" i="3"/>
  <c r="O212" i="3"/>
  <c r="AJ212" i="3"/>
  <c r="AN212" i="3" s="1"/>
  <c r="O197" i="3"/>
  <c r="AJ197" i="3"/>
  <c r="AJ191" i="3"/>
  <c r="AN191" i="3" s="1"/>
  <c r="O191" i="3"/>
  <c r="O53" i="3"/>
  <c r="AJ53" i="3"/>
  <c r="AJ127" i="3"/>
  <c r="AN127" i="3" s="1"/>
  <c r="O127" i="3"/>
  <c r="AJ244" i="3"/>
  <c r="O244" i="3"/>
  <c r="AJ121" i="3"/>
  <c r="AN121" i="3" s="1"/>
  <c r="O121" i="3"/>
  <c r="O34" i="3"/>
  <c r="AJ34" i="3"/>
  <c r="AN34" i="3" s="1"/>
  <c r="AJ260" i="3"/>
  <c r="AN260" i="3" s="1"/>
  <c r="O260" i="3"/>
  <c r="AJ42" i="3"/>
  <c r="AN42" i="3" s="1"/>
  <c r="O42" i="3"/>
  <c r="AO97" i="3"/>
  <c r="AJ251" i="3"/>
  <c r="O251" i="3"/>
  <c r="AJ11" i="3"/>
  <c r="O11" i="3"/>
  <c r="AJ29" i="3"/>
  <c r="AN29" i="3" s="1"/>
  <c r="O29" i="3"/>
  <c r="O110" i="3"/>
  <c r="AJ110" i="3"/>
  <c r="AJ118" i="3"/>
  <c r="AN118" i="3" s="1"/>
  <c r="O118" i="3"/>
  <c r="O210" i="3"/>
  <c r="AJ210" i="3"/>
  <c r="O229" i="3"/>
  <c r="AJ229" i="3"/>
  <c r="AJ147" i="3"/>
  <c r="AN147" i="3" s="1"/>
  <c r="O147" i="3"/>
  <c r="AJ294" i="3"/>
  <c r="O294" i="3"/>
  <c r="O299" i="3"/>
  <c r="AJ299" i="3"/>
  <c r="AJ142" i="3"/>
  <c r="AN142" i="3" s="1"/>
  <c r="O142" i="3"/>
  <c r="O227" i="3"/>
  <c r="AJ227" i="3"/>
  <c r="AN227" i="3" s="1"/>
  <c r="AJ180" i="3"/>
  <c r="O180" i="3"/>
  <c r="AJ125" i="3"/>
  <c r="AN125" i="3" s="1"/>
  <c r="O125" i="3"/>
  <c r="AJ82" i="3"/>
  <c r="O82" i="3"/>
  <c r="AJ165" i="3"/>
  <c r="O165" i="3"/>
  <c r="AJ296" i="3"/>
  <c r="AN296" i="3" s="1"/>
  <c r="O296" i="3"/>
  <c r="O198" i="3"/>
  <c r="AJ198" i="3"/>
  <c r="AN198" i="3" s="1"/>
  <c r="AJ265" i="3"/>
  <c r="O265" i="3"/>
  <c r="AJ189" i="3"/>
  <c r="AN189" i="3" s="1"/>
  <c r="O189" i="3"/>
  <c r="O284" i="3"/>
  <c r="AJ284" i="3"/>
  <c r="AN284" i="3" s="1"/>
  <c r="AJ186" i="3"/>
  <c r="AN186" i="3" s="1"/>
  <c r="O186" i="3"/>
  <c r="AJ281" i="3"/>
  <c r="O281" i="3"/>
  <c r="AJ306" i="3"/>
  <c r="AN306" i="3" s="1"/>
  <c r="O306" i="3"/>
  <c r="AJ108" i="3"/>
  <c r="AN108" i="3" s="1"/>
  <c r="O108" i="3"/>
  <c r="O10" i="3"/>
  <c r="AJ10" i="3"/>
  <c r="AN10" i="3" s="1"/>
  <c r="AJ63" i="3"/>
  <c r="O63" i="3"/>
  <c r="O32" i="3"/>
  <c r="AJ32" i="3"/>
  <c r="AJ43" i="3"/>
  <c r="AN43" i="3" s="1"/>
  <c r="O43" i="3"/>
  <c r="AJ303" i="3"/>
  <c r="AN303" i="3" s="1"/>
  <c r="O303" i="3"/>
  <c r="AJ233" i="3"/>
  <c r="AN233" i="3" s="1"/>
  <c r="O233" i="3"/>
  <c r="AJ202" i="3"/>
  <c r="O202" i="3"/>
  <c r="O9" i="3"/>
  <c r="AJ9" i="3"/>
  <c r="AN9" i="3" s="1"/>
  <c r="O20" i="3"/>
  <c r="AJ20" i="3"/>
  <c r="AN20" i="3" s="1"/>
  <c r="AJ146" i="3"/>
  <c r="O146" i="3"/>
  <c r="O45" i="3"/>
  <c r="AJ45" i="3"/>
  <c r="O201" i="3"/>
  <c r="AJ201" i="3"/>
  <c r="O97" i="3"/>
  <c r="AJ64" i="3"/>
  <c r="AN64" i="3" s="1"/>
  <c r="O64" i="3"/>
  <c r="AJ131" i="3"/>
  <c r="O131" i="3"/>
  <c r="AJ181" i="3"/>
  <c r="AN181" i="3" s="1"/>
  <c r="O181" i="3"/>
  <c r="O33" i="3"/>
  <c r="AJ33" i="3"/>
  <c r="AN33" i="3" s="1"/>
  <c r="AO149" i="3"/>
  <c r="AJ236" i="3"/>
  <c r="AN236" i="3" s="1"/>
  <c r="O236" i="3"/>
  <c r="AJ41" i="3"/>
  <c r="AN41" i="3" s="1"/>
  <c r="O41" i="3"/>
  <c r="O105" i="3"/>
  <c r="AJ105" i="3"/>
  <c r="O21" i="3"/>
  <c r="AJ21" i="3"/>
  <c r="AJ57" i="3"/>
  <c r="AN57" i="3" s="1"/>
  <c r="O57" i="3"/>
  <c r="O188" i="3"/>
  <c r="AJ188" i="3"/>
  <c r="AJ246" i="3"/>
  <c r="AN246" i="3" s="1"/>
  <c r="O246" i="3"/>
  <c r="O162" i="3"/>
  <c r="AJ162" i="3"/>
  <c r="AN162" i="3" s="1"/>
  <c r="O28" i="3"/>
  <c r="AJ28" i="3"/>
  <c r="AN28" i="3" s="1"/>
  <c r="AO122" i="3"/>
  <c r="O5" i="3"/>
  <c r="AJ5" i="3"/>
  <c r="AN5" i="3" s="1"/>
  <c r="AJ113" i="3"/>
  <c r="AN113" i="3" s="1"/>
  <c r="O113" i="3"/>
  <c r="O174" i="3"/>
  <c r="AJ174" i="3"/>
  <c r="O218" i="3"/>
  <c r="AJ218" i="3"/>
  <c r="AN218" i="3" s="1"/>
  <c r="AJ277" i="3"/>
  <c r="O277" i="3"/>
  <c r="AJ179" i="3"/>
  <c r="O179" i="3"/>
  <c r="O310" i="3"/>
  <c r="AJ310" i="3"/>
  <c r="AJ293" i="3"/>
  <c r="O293" i="3"/>
  <c r="O217" i="3"/>
  <c r="AJ217" i="3"/>
  <c r="AN217" i="3" s="1"/>
  <c r="O300" i="3"/>
  <c r="AJ300" i="3"/>
  <c r="O283" i="3"/>
  <c r="AJ283" i="3"/>
  <c r="AN283" i="3" s="1"/>
  <c r="AJ143" i="3"/>
  <c r="AN143" i="3" s="1"/>
  <c r="O143" i="3"/>
  <c r="AJ266" i="3"/>
  <c r="O266" i="3"/>
  <c r="AJ269" i="3"/>
  <c r="AN269" i="3" s="1"/>
  <c r="O269" i="3"/>
  <c r="AJ252" i="3"/>
  <c r="O252" i="3"/>
  <c r="AJ288" i="3"/>
  <c r="AN288" i="3" s="1"/>
  <c r="O288" i="3"/>
  <c r="AJ285" i="3"/>
  <c r="O285" i="3"/>
  <c r="AJ128" i="3"/>
  <c r="AN128" i="3" s="1"/>
  <c r="O128" i="3"/>
  <c r="AJ132" i="3"/>
  <c r="AN132" i="3" s="1"/>
  <c r="O132" i="3"/>
  <c r="O171" i="3"/>
  <c r="AJ171" i="3"/>
  <c r="AN171" i="3" s="1"/>
  <c r="O291" i="3"/>
  <c r="AJ291" i="3"/>
  <c r="O193" i="3"/>
  <c r="AJ193" i="3"/>
  <c r="AJ243" i="3"/>
  <c r="O243" i="3"/>
  <c r="AJ226" i="3"/>
  <c r="AN226" i="3" s="1"/>
  <c r="O226" i="3"/>
  <c r="AJ245" i="3"/>
  <c r="AN245" i="3" s="1"/>
  <c r="O245" i="3"/>
  <c r="AJ175" i="3"/>
  <c r="AN175" i="3" s="1"/>
  <c r="O175" i="3"/>
  <c r="O214" i="3"/>
  <c r="AJ214" i="3"/>
  <c r="AN214" i="3" s="1"/>
  <c r="AJ267" i="3"/>
  <c r="O267" i="3"/>
  <c r="AJ166" i="3"/>
  <c r="O166" i="3"/>
  <c r="AJ136" i="3"/>
  <c r="O136" i="3"/>
  <c r="AJ38" i="3"/>
  <c r="AN38" i="3" s="1"/>
  <c r="O38" i="3"/>
  <c r="O60" i="3"/>
  <c r="AJ60" i="3"/>
  <c r="AJ289" i="3"/>
  <c r="AN289" i="3" s="1"/>
  <c r="O289" i="3"/>
  <c r="AJ219" i="3"/>
  <c r="AN219" i="3" s="1"/>
  <c r="O219" i="3"/>
  <c r="AJ37" i="3"/>
  <c r="AN37" i="3" s="1"/>
  <c r="O37" i="3"/>
  <c r="O62" i="3"/>
  <c r="AJ62" i="3"/>
  <c r="AN62" i="3" s="1"/>
  <c r="O73" i="3"/>
  <c r="AJ73" i="3"/>
  <c r="AJ187" i="3"/>
  <c r="O187" i="3"/>
  <c r="O92" i="3"/>
  <c r="AJ92" i="3"/>
  <c r="AN92" i="3" s="1"/>
  <c r="O122" i="3"/>
  <c r="O237" i="3"/>
  <c r="AJ237" i="3"/>
  <c r="AJ61" i="3"/>
  <c r="AN61" i="3" s="1"/>
  <c r="O61" i="3"/>
  <c r="AJ297" i="3"/>
  <c r="AN297" i="3" s="1"/>
  <c r="O297" i="3"/>
  <c r="AJ213" i="3"/>
  <c r="AN213" i="3" s="1"/>
  <c r="O213" i="3"/>
  <c r="AJ238" i="3"/>
  <c r="O238" i="3"/>
  <c r="AJ274" i="3"/>
  <c r="AN274" i="3" s="1"/>
  <c r="O274" i="3"/>
  <c r="AJ177" i="3"/>
  <c r="AN177" i="3" s="1"/>
  <c r="O177" i="3"/>
  <c r="AJ85" i="3"/>
  <c r="AN85" i="3" s="1"/>
  <c r="O85" i="3"/>
  <c r="AJ272" i="3"/>
  <c r="O272" i="3"/>
  <c r="AJ107" i="3"/>
  <c r="AN107" i="3" s="1"/>
  <c r="O107" i="3"/>
  <c r="AJ232" i="3"/>
  <c r="AN232" i="3" s="1"/>
  <c r="O232" i="3"/>
  <c r="AJ140" i="3"/>
  <c r="AN140" i="3" s="1"/>
  <c r="O140" i="3"/>
  <c r="O117" i="3"/>
  <c r="AJ117" i="3"/>
  <c r="AN117" i="3" s="1"/>
  <c r="AJ167" i="3"/>
  <c r="AN167" i="3" s="1"/>
  <c r="O167" i="3"/>
  <c r="AN192" i="3" l="1"/>
  <c r="AO192" i="3"/>
  <c r="AN254" i="3"/>
  <c r="AO254" i="3"/>
  <c r="AN156" i="3"/>
  <c r="AO156" i="3"/>
  <c r="AO55" i="3"/>
  <c r="AO93" i="3"/>
  <c r="AO8" i="3"/>
  <c r="O157" i="3"/>
  <c r="AO98" i="3"/>
  <c r="AO242" i="3"/>
  <c r="AO47" i="3"/>
  <c r="AO100" i="3"/>
  <c r="AO282" i="3"/>
  <c r="AO255" i="3"/>
  <c r="AO161" i="3"/>
  <c r="AO90" i="3"/>
  <c r="AO52" i="3"/>
  <c r="AO259" i="3"/>
  <c r="AO106" i="3"/>
  <c r="AO27" i="3"/>
  <c r="AO118" i="3"/>
  <c r="AO36" i="3"/>
  <c r="AO247" i="3"/>
  <c r="AO200" i="3"/>
  <c r="AO23" i="3"/>
  <c r="O152" i="3"/>
  <c r="AO89" i="3"/>
  <c r="AO148" i="3"/>
  <c r="AO134" i="3"/>
  <c r="AO144" i="3"/>
  <c r="AO84" i="3"/>
  <c r="AO66" i="3"/>
  <c r="AO65" i="3"/>
  <c r="O309" i="3"/>
  <c r="AO175" i="3"/>
  <c r="AO20" i="3"/>
  <c r="AO226" i="3"/>
  <c r="AO43" i="3"/>
  <c r="AO241" i="3"/>
  <c r="AO176" i="3"/>
  <c r="AO240" i="3"/>
  <c r="AO172" i="3"/>
  <c r="AO309" i="3"/>
  <c r="AN309" i="3"/>
  <c r="AO307" i="3"/>
  <c r="AO51" i="3"/>
  <c r="AO163" i="3"/>
  <c r="AO42" i="3"/>
  <c r="O308" i="3"/>
  <c r="AN114" i="3"/>
  <c r="AO114" i="3"/>
  <c r="AO260" i="3"/>
  <c r="AO231" i="3"/>
  <c r="AO79" i="3"/>
  <c r="AO182" i="3"/>
  <c r="AO162" i="3"/>
  <c r="AO264" i="3"/>
  <c r="AO13" i="3"/>
  <c r="AO284" i="3"/>
  <c r="AO292" i="3"/>
  <c r="AO273" i="3"/>
  <c r="AO61" i="3"/>
  <c r="AO37" i="3"/>
  <c r="AO297" i="3"/>
  <c r="AO113" i="3"/>
  <c r="AO41" i="3"/>
  <c r="AN86" i="3"/>
  <c r="AO86" i="3"/>
  <c r="AO28" i="3"/>
  <c r="AO283" i="3"/>
  <c r="AO195" i="3"/>
  <c r="AO278" i="3"/>
  <c r="AO261" i="3"/>
  <c r="AO190" i="3"/>
  <c r="AO181" i="3"/>
  <c r="AN72" i="3"/>
  <c r="AO72" i="3"/>
  <c r="AO140" i="3"/>
  <c r="AO50" i="3"/>
  <c r="AO57" i="3"/>
  <c r="AO269" i="3"/>
  <c r="AO232" i="3"/>
  <c r="AO311" i="3"/>
  <c r="AO268" i="3"/>
  <c r="AO22" i="3"/>
  <c r="AJ152" i="3"/>
  <c r="AN152" i="3" s="1"/>
  <c r="AO128" i="3"/>
  <c r="AO171" i="3"/>
  <c r="AO194" i="3"/>
  <c r="AO186" i="3"/>
  <c r="AO14" i="3"/>
  <c r="AO120" i="3"/>
  <c r="AO94" i="3"/>
  <c r="AO298" i="3"/>
  <c r="AO217" i="3"/>
  <c r="AO250" i="3"/>
  <c r="AO170" i="3"/>
  <c r="AO205" i="3"/>
  <c r="AO184" i="3"/>
  <c r="AO69" i="3"/>
  <c r="AN257" i="3"/>
  <c r="AO257" i="3"/>
  <c r="AN46" i="3"/>
  <c r="AO46" i="3"/>
  <c r="AN31" i="3"/>
  <c r="AO31" i="3"/>
  <c r="AO24" i="3"/>
  <c r="AN68" i="3"/>
  <c r="AO68" i="3"/>
  <c r="AO85" i="3"/>
  <c r="AN239" i="3"/>
  <c r="AO239" i="3"/>
  <c r="AO38" i="3"/>
  <c r="AN230" i="3"/>
  <c r="AO230" i="3"/>
  <c r="AN54" i="3"/>
  <c r="AO54" i="3"/>
  <c r="AN119" i="3"/>
  <c r="AO119" i="3"/>
  <c r="AO246" i="3"/>
  <c r="AN215" i="3"/>
  <c r="AO215" i="3"/>
  <c r="AN39" i="3"/>
  <c r="AO39" i="3"/>
  <c r="AN211" i="3"/>
  <c r="AO211" i="3"/>
  <c r="AN18" i="3"/>
  <c r="AO18" i="3"/>
  <c r="AN271" i="3"/>
  <c r="AO271" i="3"/>
  <c r="AO83" i="3"/>
  <c r="AN180" i="3"/>
  <c r="AO180" i="3"/>
  <c r="AO130" i="3"/>
  <c r="AN59" i="3"/>
  <c r="AO59" i="3"/>
  <c r="AN109" i="3"/>
  <c r="AO109" i="3"/>
  <c r="AN129" i="3"/>
  <c r="AO129" i="3"/>
  <c r="AO227" i="3"/>
  <c r="AO270" i="3"/>
  <c r="AO167" i="3"/>
  <c r="AN229" i="3"/>
  <c r="AO229" i="3"/>
  <c r="AN11" i="3"/>
  <c r="AO11" i="3"/>
  <c r="AO29" i="3"/>
  <c r="AN305" i="3"/>
  <c r="AO305" i="3"/>
  <c r="AN7" i="3"/>
  <c r="AO7" i="3"/>
  <c r="AN196" i="3"/>
  <c r="AO196" i="3"/>
  <c r="AN151" i="3"/>
  <c r="AO151" i="3"/>
  <c r="AN3" i="3"/>
  <c r="AO3" i="3"/>
  <c r="AO125" i="3"/>
  <c r="AO233" i="3"/>
  <c r="AN17" i="3"/>
  <c r="AO17" i="3"/>
  <c r="AO133" i="3"/>
  <c r="AN280" i="3"/>
  <c r="AO280" i="3"/>
  <c r="AN150" i="3"/>
  <c r="AO150" i="3"/>
  <c r="AO191" i="3"/>
  <c r="AO56" i="3"/>
  <c r="AN145" i="3"/>
  <c r="AO145" i="3"/>
  <c r="AO154" i="3"/>
  <c r="AO228" i="3"/>
  <c r="AO198" i="3"/>
  <c r="AN285" i="3"/>
  <c r="AO285" i="3"/>
  <c r="AN202" i="3"/>
  <c r="AO202" i="3"/>
  <c r="AN35" i="3"/>
  <c r="AO35" i="3"/>
  <c r="AO219" i="3"/>
  <c r="AN60" i="3"/>
  <c r="AO60" i="3"/>
  <c r="AN49" i="3"/>
  <c r="AO49" i="3"/>
  <c r="AN216" i="3"/>
  <c r="AO216" i="3"/>
  <c r="AO34" i="3"/>
  <c r="AN115" i="3"/>
  <c r="AO115" i="3"/>
  <c r="AN12" i="3"/>
  <c r="AO12" i="3"/>
  <c r="AO208" i="3"/>
  <c r="AO289" i="3"/>
  <c r="AN160" i="3"/>
  <c r="AO160" i="3"/>
  <c r="AO135" i="3"/>
  <c r="AN95" i="3"/>
  <c r="AO95" i="3"/>
  <c r="AN209" i="3"/>
  <c r="AO209" i="3"/>
  <c r="AN40" i="3"/>
  <c r="AO40" i="3"/>
  <c r="AN249" i="3"/>
  <c r="AO249" i="3"/>
  <c r="AN88" i="3"/>
  <c r="AO88" i="3"/>
  <c r="AN253" i="3"/>
  <c r="AO253" i="3"/>
  <c r="AO177" i="3"/>
  <c r="AN157" i="3"/>
  <c r="AN267" i="3"/>
  <c r="AO267" i="3"/>
  <c r="AN272" i="3"/>
  <c r="AO272" i="3"/>
  <c r="AN238" i="3"/>
  <c r="AO238" i="3"/>
  <c r="AN45" i="3"/>
  <c r="AO45" i="3"/>
  <c r="AN300" i="3"/>
  <c r="AO300" i="3"/>
  <c r="AN251" i="3"/>
  <c r="AO251" i="3"/>
  <c r="AN26" i="3"/>
  <c r="AO26" i="3"/>
  <c r="AN74" i="3"/>
  <c r="AO74" i="3"/>
  <c r="AN224" i="3"/>
  <c r="AO224" i="3"/>
  <c r="AN312" i="3"/>
  <c r="AO312" i="3"/>
  <c r="AN101" i="3"/>
  <c r="AO101" i="3"/>
  <c r="AN313" i="3"/>
  <c r="AO313" i="3"/>
  <c r="AO275" i="3"/>
  <c r="AN197" i="3"/>
  <c r="AO197" i="3"/>
  <c r="AN258" i="3"/>
  <c r="AO258" i="3"/>
  <c r="AN225" i="3"/>
  <c r="AO225" i="3"/>
  <c r="AO117" i="3"/>
  <c r="AN91" i="3"/>
  <c r="AO91" i="3"/>
  <c r="AO306" i="3"/>
  <c r="AN4" i="3"/>
  <c r="AO4" i="3"/>
  <c r="AO274" i="3"/>
  <c r="AN179" i="3"/>
  <c r="AO179" i="3"/>
  <c r="AN188" i="3"/>
  <c r="AO188" i="3"/>
  <c r="AN201" i="3"/>
  <c r="AO201" i="3"/>
  <c r="AN265" i="3"/>
  <c r="AO265" i="3"/>
  <c r="AN277" i="3"/>
  <c r="AO277" i="3"/>
  <c r="AN187" i="3"/>
  <c r="AO187" i="3"/>
  <c r="AN73" i="3"/>
  <c r="AO73" i="3"/>
  <c r="AO70" i="3"/>
  <c r="AO218" i="3"/>
  <c r="AN165" i="3"/>
  <c r="AO165" i="3"/>
  <c r="AO204" i="3"/>
  <c r="AO92" i="3"/>
  <c r="AO288" i="3"/>
  <c r="AN123" i="3"/>
  <c r="AO123" i="3"/>
  <c r="AO189" i="3"/>
  <c r="AN244" i="3"/>
  <c r="AO244" i="3"/>
  <c r="AN252" i="3"/>
  <c r="AO252" i="3"/>
  <c r="AN174" i="3"/>
  <c r="AO174" i="3"/>
  <c r="AO212" i="3"/>
  <c r="AO256" i="3"/>
  <c r="AO121" i="3"/>
  <c r="AO185" i="3"/>
  <c r="AO132" i="3"/>
  <c r="AN82" i="3"/>
  <c r="AO82" i="3"/>
  <c r="AO126" i="3"/>
  <c r="AN169" i="3"/>
  <c r="AO169" i="3"/>
  <c r="AN279" i="3"/>
  <c r="AO279" i="3"/>
  <c r="AO107" i="3"/>
  <c r="AO199" i="3"/>
  <c r="AN25" i="3"/>
  <c r="AO25" i="3"/>
  <c r="AO104" i="3"/>
  <c r="AO222" i="3"/>
  <c r="AO76" i="3"/>
  <c r="AO147" i="3"/>
  <c r="AO158" i="3"/>
  <c r="AN173" i="3"/>
  <c r="AO173" i="3"/>
  <c r="AN221" i="3"/>
  <c r="AO221" i="3"/>
  <c r="AN263" i="3"/>
  <c r="AO263" i="3"/>
  <c r="AN308" i="3"/>
  <c r="AO308" i="3"/>
  <c r="AN102" i="3"/>
  <c r="AO102" i="3"/>
  <c r="AN21" i="3"/>
  <c r="AO21" i="3"/>
  <c r="AO296" i="3"/>
  <c r="AN136" i="3"/>
  <c r="AO136" i="3"/>
  <c r="AN281" i="3"/>
  <c r="AO281" i="3"/>
  <c r="AN210" i="3"/>
  <c r="AO210" i="3"/>
  <c r="AO116" i="3"/>
  <c r="AN105" i="3"/>
  <c r="AO105" i="3"/>
  <c r="AN146" i="3"/>
  <c r="AO146" i="3"/>
  <c r="AN32" i="3"/>
  <c r="AO32" i="3"/>
  <c r="AN299" i="3"/>
  <c r="AO299" i="3"/>
  <c r="AN53" i="3"/>
  <c r="AO53" i="3"/>
  <c r="AO245" i="3"/>
  <c r="AO9" i="3"/>
  <c r="AO287" i="3"/>
  <c r="AN243" i="3"/>
  <c r="AO243" i="3"/>
  <c r="AO19" i="3"/>
  <c r="AN166" i="3"/>
  <c r="AO166" i="3"/>
  <c r="AN193" i="3"/>
  <c r="AO193" i="3"/>
  <c r="AO127" i="3"/>
  <c r="AO71" i="3"/>
  <c r="AO153" i="3"/>
  <c r="AO142" i="3"/>
  <c r="AN137" i="3"/>
  <c r="AO137" i="3"/>
  <c r="AO203" i="3"/>
  <c r="AO139" i="3"/>
  <c r="AN77" i="3"/>
  <c r="AO77" i="3"/>
  <c r="AN81" i="3"/>
  <c r="AO81" i="3"/>
  <c r="AO303" i="3"/>
  <c r="AO103" i="3"/>
  <c r="AO143" i="3"/>
  <c r="AN67" i="3"/>
  <c r="AO67" i="3"/>
  <c r="AN183" i="3"/>
  <c r="AO183" i="3"/>
  <c r="AO5" i="3"/>
  <c r="AN286" i="3"/>
  <c r="AO286" i="3"/>
  <c r="AN235" i="3"/>
  <c r="AO235" i="3"/>
  <c r="AO301" i="3"/>
  <c r="AN124" i="3"/>
  <c r="AO124" i="3"/>
  <c r="AO213" i="3"/>
  <c r="AN223" i="3"/>
  <c r="AO223" i="3"/>
  <c r="AO99" i="3"/>
  <c r="AO302" i="3"/>
  <c r="AN266" i="3"/>
  <c r="AO266" i="3"/>
  <c r="AN293" i="3"/>
  <c r="AO293" i="3"/>
  <c r="AN131" i="3"/>
  <c r="AO131" i="3"/>
  <c r="AN237" i="3"/>
  <c r="AO237" i="3"/>
  <c r="AN291" i="3"/>
  <c r="AO291" i="3"/>
  <c r="AN310" i="3"/>
  <c r="AO310" i="3"/>
  <c r="AO10" i="3"/>
  <c r="AO33" i="3"/>
  <c r="AN63" i="3"/>
  <c r="AO63" i="3"/>
  <c r="AN294" i="3"/>
  <c r="AO294" i="3"/>
  <c r="AN110" i="3"/>
  <c r="AO110" i="3"/>
  <c r="AO78" i="3"/>
  <c r="AO64" i="3"/>
  <c r="AO62" i="3"/>
  <c r="AN295" i="3"/>
  <c r="AO295" i="3"/>
  <c r="AN96" i="3"/>
  <c r="AO96" i="3"/>
  <c r="AN207" i="3"/>
  <c r="AO207" i="3"/>
  <c r="AO80" i="3"/>
  <c r="AO15" i="3"/>
  <c r="AN87" i="3"/>
  <c r="AO87" i="3"/>
  <c r="AO214" i="3"/>
  <c r="AN155" i="3"/>
  <c r="AO155" i="3"/>
  <c r="AO108" i="3"/>
  <c r="AN159" i="3"/>
  <c r="AO159" i="3"/>
  <c r="AO236" i="3"/>
  <c r="AO15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kearney</author>
  </authors>
  <commentList>
    <comment ref="AP1" authorId="0" shapeId="0" xr:uid="{00000000-0006-0000-0300-000001000000}">
      <text>
        <r>
          <rPr>
            <b/>
            <sz val="10"/>
            <color rgb="FF000000"/>
            <rFont val="Microsoft YaHei UI"/>
            <family val="2"/>
            <charset val="134"/>
          </rPr>
          <t>能耗统一在夜班统计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
</t>
        </r>
        <r>
          <rPr>
            <sz val="10"/>
            <color rgb="FF000000"/>
            <rFont val="Microsoft YaHei UI"/>
            <family val="2"/>
            <charset val="134"/>
          </rPr>
          <t>Energy consumption is uniformly counted during the night shift.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<sst xmlns="http://schemas.openxmlformats.org/spreadsheetml/2006/main" count="4090" uniqueCount="1138">
  <si>
    <t>使用中
In Use</t>
  </si>
  <si>
    <t>TRUE</t>
  </si>
  <si>
    <t>日期
Date</t>
  </si>
  <si>
    <t>设备分类
Equipment Type</t>
  </si>
  <si>
    <t>型号类型
Model Type</t>
  </si>
  <si>
    <t>求和项:产量（M3）
Production(M3)</t>
  </si>
  <si>
    <t>求和项:焦煤+动力煤</t>
  </si>
  <si>
    <t>求和项:废石(M3)
Waste</t>
  </si>
  <si>
    <t xml:space="preserve">求和项:工程作业(M3)
Engineering Work
И.А </t>
  </si>
  <si>
    <t>求和项:设备运行小时数</t>
  </si>
  <si>
    <t>求和项:趟数</t>
  </si>
  <si>
    <t>求和项:运行里程</t>
  </si>
  <si>
    <t>求和项:能耗(升/度)
Energy consumption
(L/kilowatt-hour)</t>
  </si>
  <si>
    <t>求和项:出勤
On Duty</t>
  </si>
  <si>
    <t>求和项:可动时间</t>
  </si>
  <si>
    <t>求和项:发动机怠速时间
Idle time</t>
  </si>
  <si>
    <t>求和项:挖机场地推土 /清理墙壁
Ул талбай түрүүлэх/Ханын цэвэрлэгээ/</t>
  </si>
  <si>
    <t>求和项:转移+等待装货</t>
  </si>
  <si>
    <t>求和项:总产量生产运行分钟
Нийт бүтээлтэй ажилласан мин</t>
  </si>
  <si>
    <t>平均值项:设备可动率
Availability</t>
  </si>
  <si>
    <t>平均值项:设备利用率
Use of Avaiability</t>
  </si>
  <si>
    <t>挖掘机/Excavator</t>
  </si>
  <si>
    <t>EX2000</t>
  </si>
  <si>
    <t>EX2600</t>
  </si>
  <si>
    <t>EX3600</t>
  </si>
  <si>
    <t>EX5600</t>
  </si>
  <si>
    <t>分包挖机</t>
  </si>
  <si>
    <t>其它挖机</t>
  </si>
  <si>
    <t>矿用卡车/Dump Truck</t>
  </si>
  <si>
    <t>EH4000</t>
  </si>
  <si>
    <t>NTE240</t>
  </si>
  <si>
    <t>TR100</t>
  </si>
  <si>
    <t>分包矿卡</t>
  </si>
  <si>
    <t>其它矿卡</t>
  </si>
  <si>
    <t>辅助设备/Auxiliary Equipment</t>
  </si>
  <si>
    <t>分包辅助</t>
  </si>
  <si>
    <t>自有辅助</t>
  </si>
  <si>
    <t>总计</t>
  </si>
  <si>
    <t>设备表</t>
  </si>
  <si>
    <t>型号对应表</t>
  </si>
  <si>
    <t>设备代号</t>
  </si>
  <si>
    <t>编号</t>
  </si>
  <si>
    <t>类型</t>
  </si>
  <si>
    <t>型号</t>
  </si>
  <si>
    <t>型号类型</t>
  </si>
  <si>
    <t>EX5600-6 #111</t>
  </si>
  <si>
    <t>CAT 992K</t>
  </si>
  <si>
    <t>EX3600-6#112</t>
  </si>
  <si>
    <t>CAT D8T</t>
  </si>
  <si>
    <t>EX5600-6 #113</t>
  </si>
  <si>
    <t>CAT16M3</t>
  </si>
  <si>
    <t>EX2600-6 #119</t>
  </si>
  <si>
    <t>CAT395 EX</t>
  </si>
  <si>
    <t>EX2600-6 #120</t>
  </si>
  <si>
    <t>CAT834K</t>
  </si>
  <si>
    <t>EX2600-6 #121</t>
  </si>
  <si>
    <t>CAT-D9GC</t>
  </si>
  <si>
    <t>指标</t>
  </si>
  <si>
    <t>EX5600-6 #122</t>
  </si>
  <si>
    <t>EX2000-7</t>
  </si>
  <si>
    <t>设备完好率Availability</t>
  </si>
  <si>
    <t>目标值%</t>
  </si>
  <si>
    <t>EX5600-6 #123</t>
  </si>
  <si>
    <t>EX2600-6</t>
  </si>
  <si>
    <t>优秀</t>
  </si>
  <si>
    <t>XE490DK #125</t>
  </si>
  <si>
    <t>EX2600-6BH</t>
  </si>
  <si>
    <t>目标</t>
  </si>
  <si>
    <t>CAT395 EX#127</t>
  </si>
  <si>
    <t>EX3600-6</t>
  </si>
  <si>
    <t>设备利用率Utilizaton</t>
  </si>
  <si>
    <t>CAT395 EX#128</t>
  </si>
  <si>
    <t>EX5600-6</t>
  </si>
  <si>
    <t>EX2600-6BH#133</t>
  </si>
  <si>
    <t>HBM BG240T-4 GR</t>
  </si>
  <si>
    <t>EX2000-7#134</t>
  </si>
  <si>
    <t>HITACHI EH4000AC-3</t>
  </si>
  <si>
    <t>CAT 992K #144</t>
  </si>
  <si>
    <t>Komatsu GR</t>
  </si>
  <si>
    <t>XCMG ZL50GN#146</t>
  </si>
  <si>
    <t>LBR754-DZ192</t>
  </si>
  <si>
    <t>LIEBHERR R984C EX#148</t>
  </si>
  <si>
    <t>LIEBHERR L566</t>
  </si>
  <si>
    <t>XE2000 EX#308/149</t>
  </si>
  <si>
    <t>LIEBHERR PR764 DO</t>
  </si>
  <si>
    <t>XCMG ZL50GN#149</t>
  </si>
  <si>
    <t>LIEBHERR R976HD EX</t>
  </si>
  <si>
    <t>XE1250 EX#309/150</t>
  </si>
  <si>
    <t>LIEBHERR R984C EX</t>
  </si>
  <si>
    <t>XE1250 EX#310/151</t>
  </si>
  <si>
    <t>NHL NTE240AC</t>
  </si>
  <si>
    <t>LIEBHERR R976HD EX#152</t>
  </si>
  <si>
    <t>Terex 60</t>
  </si>
  <si>
    <t>LIEBHERR R976HD EX#153</t>
  </si>
  <si>
    <t>TEREX TR100A</t>
  </si>
  <si>
    <t>LIEBHERR L566#161</t>
  </si>
  <si>
    <t>TEREX TR100W</t>
  </si>
  <si>
    <t>TEREX TR60 SV#161</t>
  </si>
  <si>
    <t>TEREX TR60 SV</t>
  </si>
  <si>
    <t>CAT D8T #168</t>
  </si>
  <si>
    <t>WT</t>
  </si>
  <si>
    <t>CAT D8T #169</t>
  </si>
  <si>
    <t>XCMG GR</t>
  </si>
  <si>
    <t>CAT D8T #170</t>
  </si>
  <si>
    <t>XCMG ZL50GN</t>
  </si>
  <si>
    <t>CAT D8T #171</t>
  </si>
  <si>
    <t>XDE120 XD</t>
  </si>
  <si>
    <t>CAT D8T #172</t>
  </si>
  <si>
    <t>XE1250 EX</t>
  </si>
  <si>
    <t>CAT834K #173</t>
  </si>
  <si>
    <t>XE2000 EX</t>
  </si>
  <si>
    <t>CAT-D9GC #174</t>
  </si>
  <si>
    <t>XE490DK</t>
  </si>
  <si>
    <t>CAT-D9GC #175</t>
  </si>
  <si>
    <t>CAT-D9GC #176</t>
  </si>
  <si>
    <t>XDE130 XD</t>
  </si>
  <si>
    <t>CAT-D9GC #177</t>
  </si>
  <si>
    <t>CAT16M3#187</t>
  </si>
  <si>
    <t>CAT16M3#188</t>
  </si>
  <si>
    <t>XCMG GR#189</t>
  </si>
  <si>
    <t>XCMG GR#190</t>
  </si>
  <si>
    <t>LIEBHERR PR764 DO#191</t>
  </si>
  <si>
    <t>Komatsu GR #198</t>
  </si>
  <si>
    <t xml:space="preserve">
HBM BG240T-4 GR#199</t>
  </si>
  <si>
    <t>TEREX TR100A #1056</t>
  </si>
  <si>
    <t>TEREX TR100A #1057</t>
  </si>
  <si>
    <t>TEREX TR100A #1058</t>
  </si>
  <si>
    <t>TEREX TR100A #1059</t>
  </si>
  <si>
    <t>TEREX TR100A #1060</t>
  </si>
  <si>
    <t>TEREX TR100A #1061</t>
  </si>
  <si>
    <t>TEREX TR100A #1062</t>
  </si>
  <si>
    <t>TEREX TR100A #1063</t>
  </si>
  <si>
    <t>TEREX TR100A #1064</t>
  </si>
  <si>
    <t>TEREX TR100A #1065</t>
  </si>
  <si>
    <t>NHL NTE240AC #1066</t>
  </si>
  <si>
    <t>NHL NTE240AC #1067</t>
  </si>
  <si>
    <t>NHL NTE240AC #1068</t>
  </si>
  <si>
    <t>NHL NTE240AC #1069</t>
  </si>
  <si>
    <t>NHL NTE240AC #1070</t>
  </si>
  <si>
    <t>NHL NTE240AC #1071</t>
  </si>
  <si>
    <t>NHL NTE240AC #1072</t>
  </si>
  <si>
    <t>NHL NTE240AC #1073</t>
  </si>
  <si>
    <t>NHL NTE240AC #1074</t>
  </si>
  <si>
    <t>NHL NTE240AC #1075</t>
  </si>
  <si>
    <t>TEREX TR100A #1076</t>
  </si>
  <si>
    <t>TEREX TR100A #1077</t>
  </si>
  <si>
    <t>TEREX TR100A #1078</t>
  </si>
  <si>
    <t>TEREX TR100A #1079</t>
  </si>
  <si>
    <t>TEREX TR100A #1080</t>
  </si>
  <si>
    <t>TEREX TR100A #1081</t>
  </si>
  <si>
    <t>TEREX TR100A #1082</t>
  </si>
  <si>
    <t>TEREX TR100A #1083</t>
  </si>
  <si>
    <t>TEREX TR100A #1084</t>
  </si>
  <si>
    <t>TEREX TR100A #1085</t>
  </si>
  <si>
    <t>NHL NTE240AC #1086</t>
  </si>
  <si>
    <t>NHL NTE240AC #1087</t>
  </si>
  <si>
    <t>NHL NTE240AC #1088</t>
  </si>
  <si>
    <t>NHL NTE240AC #1089</t>
  </si>
  <si>
    <t>NHL NTE240AC #1090</t>
  </si>
  <si>
    <t>NHL NTE240AC #1091</t>
  </si>
  <si>
    <t>NHL NTE240AC #1092</t>
  </si>
  <si>
    <t>NHL NTE240AC #1093</t>
  </si>
  <si>
    <t>NHL NTE240AC #1094</t>
  </si>
  <si>
    <t>NHL NTE240AC #1095</t>
  </si>
  <si>
    <t>NHL NTE240AC #1096</t>
  </si>
  <si>
    <t>HITACHI EH4000AC-3#1097</t>
  </si>
  <si>
    <t>HITACHI EH4000AC-3#1098</t>
  </si>
  <si>
    <t>HITACHI EH4000AC-3#1099</t>
  </si>
  <si>
    <t>HITACHI EH4000AC-3#1100</t>
  </si>
  <si>
    <t>HITACHI EH4000AC-3#1101</t>
  </si>
  <si>
    <t>HITACHI EH4000AC-3#1102</t>
  </si>
  <si>
    <t>HITACHI EH4000AC-3#1103</t>
  </si>
  <si>
    <t>HITACHI EH4000AC-3#1104</t>
  </si>
  <si>
    <t>HITACHI EH4000AC-3#1105</t>
  </si>
  <si>
    <t>HITACHI EH4000AC-3#1106</t>
  </si>
  <si>
    <t>HITACHI EH4000AC-3#1107</t>
  </si>
  <si>
    <t>HITACHI EH4000AC-3#1108</t>
  </si>
  <si>
    <t>HITACHI EH4000AC-3#1109</t>
  </si>
  <si>
    <t>HITACHI EH4000AC-3#1110</t>
  </si>
  <si>
    <t>HITACHI EH4000AC-3#1111</t>
  </si>
  <si>
    <t>HITACHI EH4000AC-3#1112</t>
  </si>
  <si>
    <t>HITACHI EH4000AC-3#1113</t>
  </si>
  <si>
    <t>NHL NTE240AC #1114</t>
  </si>
  <si>
    <t>NHL NTE240AC #1115</t>
  </si>
  <si>
    <t>NHL NTE240AC #1116</t>
  </si>
  <si>
    <t>NHL NTE240AC #1117</t>
  </si>
  <si>
    <t>NHL NTE240AC #1119</t>
  </si>
  <si>
    <t>NHL NTE240AC #1120</t>
  </si>
  <si>
    <t>NHL NTE240AC #1121</t>
  </si>
  <si>
    <t>NHL NTE240AC #1122</t>
  </si>
  <si>
    <t>NHL NTE240AC #1123</t>
  </si>
  <si>
    <t>NHL NTE240AC #1124</t>
  </si>
  <si>
    <t>NHL NTE240AC #1125</t>
  </si>
  <si>
    <t>NHL NTE240AC #1126</t>
  </si>
  <si>
    <t>NHL NTE240AC #1127</t>
  </si>
  <si>
    <t>NHL NTE240AC #1128</t>
  </si>
  <si>
    <t>NHL NTE240AC #1129</t>
  </si>
  <si>
    <t>NHL NTE240AC #1130</t>
  </si>
  <si>
    <t>NHL NTE240AC #1131</t>
  </si>
  <si>
    <t>NHL NTE240AC #1132</t>
  </si>
  <si>
    <t>NHL NTE240AC #1133</t>
  </si>
  <si>
    <t>NHL NTE240AC #1134</t>
  </si>
  <si>
    <t>NHL NTE240AC #1135</t>
  </si>
  <si>
    <t>NHL NTE240AC #1136</t>
  </si>
  <si>
    <t>XDM100 XD#1173</t>
  </si>
  <si>
    <t>XDE120 XD#1174</t>
  </si>
  <si>
    <t>XDE120 XD#1175</t>
  </si>
  <si>
    <t>XDE120 XD#1176</t>
  </si>
  <si>
    <t>XDE120 XD#1177</t>
  </si>
  <si>
    <t>XDE120 XD#1178</t>
  </si>
  <si>
    <t>XDE130 XD#1179</t>
  </si>
  <si>
    <t>Terex 60 #1187</t>
  </si>
  <si>
    <t>Terex 60 #1188</t>
  </si>
  <si>
    <t>Terex 60 #1189</t>
  </si>
  <si>
    <t>Terex 60 #1190</t>
  </si>
  <si>
    <t>Terex 60 #1191</t>
  </si>
  <si>
    <t>Terex 60 #1192</t>
  </si>
  <si>
    <t>Terex 60 #1193</t>
  </si>
  <si>
    <t>Terex 60 #1194</t>
  </si>
  <si>
    <t>Terex 60 #1196</t>
  </si>
  <si>
    <t>Terex 60 #1197</t>
  </si>
  <si>
    <t>Terex 60 #1198</t>
  </si>
  <si>
    <t>Terex 60 #1199</t>
  </si>
  <si>
    <t>Terex 60 #1200</t>
  </si>
  <si>
    <t>Terex 60 #1201</t>
  </si>
  <si>
    <t>Terex 60 #1202</t>
  </si>
  <si>
    <t>NHL NTE240AC #1206</t>
  </si>
  <si>
    <t>NHL NTE240AC #1207</t>
  </si>
  <si>
    <t>TEREX TR100W #1208</t>
  </si>
  <si>
    <t>NHL NTE240AC #1208</t>
  </si>
  <si>
    <t>TEREX TR100W #1209</t>
  </si>
  <si>
    <t>TEREX TR100W #1210</t>
  </si>
  <si>
    <t>WT #1211</t>
  </si>
  <si>
    <t>NHL NTE240AC #1220</t>
  </si>
  <si>
    <t>NHL NTE240AC #1221</t>
  </si>
  <si>
    <t>NHL NTE240AC #1222</t>
  </si>
  <si>
    <t>公司
Company</t>
  </si>
  <si>
    <t>(多项)</t>
  </si>
  <si>
    <t>行标签</t>
  </si>
  <si>
    <t>求和项:待机时间
Standby Time</t>
  </si>
  <si>
    <t>Day</t>
  </si>
  <si>
    <t>Night</t>
  </si>
  <si>
    <t>班次
Shift</t>
  </si>
  <si>
    <r>
      <rPr>
        <b/>
        <sz val="9"/>
        <color theme="0"/>
        <rFont val="微软雅黑"/>
        <family val="2"/>
        <charset val="134"/>
      </rPr>
      <t>设备种类
Техникийн т</t>
    </r>
    <r>
      <rPr>
        <b/>
        <sz val="9"/>
        <color theme="0"/>
        <rFont val="宋体-简"/>
        <family val="1"/>
        <charset val="134"/>
      </rPr>
      <t>ө</t>
    </r>
    <r>
      <rPr>
        <b/>
        <sz val="9"/>
        <color theme="0"/>
        <rFont val="微软雅黑"/>
        <family val="2"/>
        <charset val="134"/>
      </rPr>
      <t>р</t>
    </r>
    <r>
      <rPr>
        <b/>
        <sz val="9"/>
        <color theme="0"/>
        <rFont val="宋体-简"/>
        <family val="1"/>
        <charset val="134"/>
      </rPr>
      <t>ө</t>
    </r>
    <r>
      <rPr>
        <b/>
        <sz val="9"/>
        <color theme="0"/>
        <rFont val="微软雅黑"/>
        <family val="2"/>
        <charset val="134"/>
      </rPr>
      <t xml:space="preserve">л </t>
    </r>
  </si>
  <si>
    <t>设备型号
Model</t>
  </si>
  <si>
    <t>出勤
On Duty</t>
  </si>
  <si>
    <t>计划产量
Production Plan</t>
  </si>
  <si>
    <t>产量（M3）
Production(M3)</t>
  </si>
  <si>
    <t>设备开始运行小时数
Start of equipment operation hours</t>
  </si>
  <si>
    <t>设备结束运行小时
End of equipment operation hours</t>
  </si>
  <si>
    <t>设备运行小时数
Equipment Operation Hours</t>
  </si>
  <si>
    <t>设备开始运行里程数
Starting mileage of the equipment</t>
  </si>
  <si>
    <t>设备结束运行里程数
Ending mileage of the equipment</t>
  </si>
  <si>
    <t>运行里程
Milage</t>
  </si>
  <si>
    <t>趟数
Trips</t>
  </si>
  <si>
    <t>动力煤
Thermal coal
oxid</t>
  </si>
  <si>
    <t>工程作业
Engineering Work</t>
  </si>
  <si>
    <t>废石
Waste</t>
  </si>
  <si>
    <t>平均运距
Average Transport Distance</t>
  </si>
  <si>
    <t>能耗(升/度)
Energy consumption
(L/kilowatt-hour)</t>
  </si>
  <si>
    <t>设备可动率
Availability</t>
  </si>
  <si>
    <t>设备利用率
Use of Avaiability</t>
  </si>
  <si>
    <t>工作时间利用率
Work time utilization rate</t>
  </si>
  <si>
    <t>发动机怠速时间
Idle time</t>
  </si>
  <si>
    <t>应运行分钟
Ажиллах мин</t>
  </si>
  <si>
    <t>应运行小时数
Ажиллах мот цаг</t>
  </si>
  <si>
    <t>停车/换班
Сул Зогсолт /Ээлж солигдох /</t>
  </si>
  <si>
    <t xml:space="preserve">转移
Шилжих
хөдөлгөөн </t>
  </si>
  <si>
    <t>挖机场地推土 /清理墙壁
Ул талбай түрүүлэх/Ханын цэвэрлэгээ/</t>
  </si>
  <si>
    <t xml:space="preserve">等待装货
Ачилт хүлээх </t>
  </si>
  <si>
    <t>爆破
Тэсэлгээ</t>
  </si>
  <si>
    <t xml:space="preserve">就餐、早晨休息时间
Хоолны цаг.Шөнийн цаг </t>
  </si>
  <si>
    <t>柴油
Түлш
Fuel</t>
  </si>
  <si>
    <t xml:space="preserve">计划维修/润滑
Tөлөвлөсөн засвар / тосолгоо </t>
  </si>
  <si>
    <t>未计划/故障
Төлөвлөгөөт бус/эвдрэл</t>
  </si>
  <si>
    <t>待命
Бэлэн байдалд</t>
  </si>
  <si>
    <t>因天气：大风暴，雨，雪
Цаг агаар: Хүчтэй салхи. Бороо.Цас</t>
  </si>
  <si>
    <t xml:space="preserve">扬尘：洒水车不足
Тоосжилт: Усны машин хангалтгүй </t>
  </si>
  <si>
    <t>排队/装水
Дараалалд зогсох /Ус дүүргэх/</t>
  </si>
  <si>
    <t>因电力原因停车/计划
Цахилгаанаас шалтгаалсан зогсолт ./Төлөвлөсөн/</t>
  </si>
  <si>
    <t>因电力原因停车/未计划
Цахилгаанаас шалтгаалсан зогсолт /Төлөвлөгөөт бус/</t>
  </si>
  <si>
    <t>延迟时间
Delay Time</t>
  </si>
  <si>
    <r>
      <rPr>
        <b/>
        <sz val="9"/>
        <color theme="0"/>
        <rFont val="微软雅黑"/>
        <family val="2"/>
        <charset val="134"/>
      </rPr>
      <t>总产量生产运行分钟
Нийт б</t>
    </r>
    <r>
      <rPr>
        <b/>
        <sz val="9"/>
        <color theme="0"/>
        <rFont val="Calibri"/>
        <family val="2"/>
      </rPr>
      <t>ү</t>
    </r>
    <r>
      <rPr>
        <b/>
        <sz val="9"/>
        <color theme="0"/>
        <rFont val="微软雅黑"/>
        <family val="2"/>
        <charset val="134"/>
      </rPr>
      <t>тээлтэй ажилласан мин</t>
    </r>
  </si>
  <si>
    <t>总产量生产运行小时
Нийт бүтээлтэй ажилласан цаг</t>
  </si>
  <si>
    <t>注释
Тайлбар</t>
  </si>
  <si>
    <t xml:space="preserve">Normount </t>
  </si>
  <si>
    <t>Моннис</t>
  </si>
  <si>
    <t xml:space="preserve">Normount  </t>
  </si>
  <si>
    <t>白班 Өдөр</t>
  </si>
  <si>
    <t>序号 Д/д</t>
  </si>
  <si>
    <t xml:space="preserve">设备种类                             Техникийн төрөл </t>
  </si>
  <si>
    <t>公司 Компани</t>
  </si>
  <si>
    <t>应运行分钟 Ажиллах мин</t>
  </si>
  <si>
    <t>应运行小时数 Ажиллах мот цаг</t>
  </si>
  <si>
    <t>停车/换班/
Сул Зогсолт /Ээлж солигдох /</t>
  </si>
  <si>
    <t xml:space="preserve">转移 Шилжих
хөдөлгөөн </t>
  </si>
  <si>
    <t>挖机场地推土 /清理墙壁/
Ул талбай түрүүлэх/Ханын цэвэрлэгээ/</t>
  </si>
  <si>
    <t xml:space="preserve">等待装货 Ачилт хүлээх </t>
  </si>
  <si>
    <t>爆破 Тэсэлгээ</t>
  </si>
  <si>
    <t xml:space="preserve">就餐。早晨休息时间
Хоолны цаг.Шөнийн цаг </t>
  </si>
  <si>
    <t>柴油 Түлш
Fuel</t>
  </si>
  <si>
    <t xml:space="preserve">计划维修/润滑 Tөлөвлөсөн засвар / тосолгоо </t>
  </si>
  <si>
    <t>未计划/故障 Төлөвлөгөөт бус/эвдрэл</t>
  </si>
  <si>
    <t>待命 Бэлэн байдалд</t>
  </si>
  <si>
    <t>因天气：大风暴，雨，雪Цаг агаар: Хүчтэй салхи. Бороо.Цас</t>
  </si>
  <si>
    <t xml:space="preserve">扬尘：洒水车不足 Тоосжилт: Усны машин хангалтгүй </t>
  </si>
  <si>
    <t>排队/装水/ Дараалалд зогсох /Ус дүүргэх/</t>
  </si>
  <si>
    <t>总产量生产运行分钟 Нийт бүтээлтэй ажилласан мин</t>
  </si>
  <si>
    <t>因电力原因停车。/计划/Цахилгаанаас шалтгаалсан зогсолт ./Төлөвлөсөн/</t>
  </si>
  <si>
    <t>因电力原因停车。/未计划/Цахилгаанаас шалтгаалсан зогсолт /Төлөвлөгөөт бус/</t>
  </si>
  <si>
    <t>总产量生产运行小时 Нийт бүтээлтэй ажилласан цаг</t>
  </si>
  <si>
    <t>注释 Тайлбар</t>
  </si>
  <si>
    <t xml:space="preserve">хөдөлгүүр засварт </t>
  </si>
  <si>
    <t>хөдөлгүүр засварт</t>
  </si>
  <si>
    <t xml:space="preserve">тоормос муу барьдаг </t>
  </si>
  <si>
    <t>夜班 Шөнө</t>
  </si>
  <si>
    <t xml:space="preserve"> </t>
  </si>
  <si>
    <t>Хө</t>
  </si>
  <si>
    <t>Ш.Х</t>
  </si>
  <si>
    <t>Шг.х</t>
  </si>
  <si>
    <t>Нү</t>
  </si>
  <si>
    <t>oxid</t>
  </si>
  <si>
    <t>Б.н</t>
  </si>
  <si>
    <t>И.А</t>
  </si>
  <si>
    <t>Хө土壤</t>
  </si>
  <si>
    <t>Шг.х 沃土性土</t>
  </si>
  <si>
    <t>Нү 煤炭</t>
  </si>
  <si>
    <t>oxid 氧化</t>
  </si>
  <si>
    <t>Б.н 脏煤</t>
  </si>
  <si>
    <t>И.А 
工程工作</t>
  </si>
  <si>
    <t>Ш.х 沃土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</si>
  <si>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</si>
  <si>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XDM100 XD</t>
    <phoneticPr fontId="23" type="noConversion"/>
  </si>
  <si>
    <t>Day</t>
    <phoneticPr fontId="23" type="noConversion"/>
  </si>
  <si>
    <t>表名</t>
    <phoneticPr fontId="23" type="noConversion"/>
  </si>
  <si>
    <t>字段</t>
    <phoneticPr fontId="23" type="noConversion"/>
  </si>
  <si>
    <t>值</t>
    <phoneticPr fontId="23" type="noConversion"/>
  </si>
  <si>
    <t>raw_e_e</t>
    <phoneticPr fontId="23" type="noConversion"/>
  </si>
  <si>
    <r>
      <t>焦煤（M3）
Coking coal
Н</t>
    </r>
    <r>
      <rPr>
        <b/>
        <sz val="9"/>
        <color theme="0"/>
        <rFont val="Calibri"/>
        <family val="2"/>
        <charset val="204"/>
      </rPr>
      <t>ү</t>
    </r>
    <phoneticPr fontId="23" type="noConversion"/>
  </si>
  <si>
    <t>动力煤（M3）
Thermal coal
oxid</t>
    <phoneticPr fontId="23" type="noConversion"/>
  </si>
  <si>
    <t xml:space="preserve">工程作业(M3)
Engineering Work
И.А </t>
    <phoneticPr fontId="23" type="noConversion"/>
  </si>
  <si>
    <t>废石(M3)
Waste</t>
    <phoneticPr fontId="23" type="noConversion"/>
  </si>
  <si>
    <t>容积</t>
    <phoneticPr fontId="23" type="noConversion"/>
  </si>
  <si>
    <t>TR100</t>
    <phoneticPr fontId="23" type="noConversion"/>
  </si>
  <si>
    <t>EH4000</t>
    <phoneticPr fontId="23" type="noConversion"/>
  </si>
  <si>
    <t>NTE240</t>
    <phoneticPr fontId="23" type="noConversion"/>
  </si>
  <si>
    <t>辅助设备/Auxiliary Equipment</t>
    <phoneticPr fontId="23" type="noConversion"/>
  </si>
  <si>
    <t>自有辅助</t>
    <phoneticPr fontId="23" type="noConversion"/>
  </si>
  <si>
    <t>Хөдөлгүүрт coolant орсон</t>
  </si>
  <si>
    <r>
      <t>焦煤
Coking coal
Н</t>
    </r>
    <r>
      <rPr>
        <b/>
        <sz val="9"/>
        <color rgb="FF7030A0"/>
        <rFont val="Calibri"/>
        <family val="2"/>
      </rPr>
      <t>ү</t>
    </r>
  </si>
  <si>
    <t xml:space="preserve">LONKING#165 </t>
  </si>
  <si>
    <t>求和项:扬尘：洒水车不足</t>
  </si>
  <si>
    <t>求和项:因天气：大风暴，雨，雪</t>
  </si>
  <si>
    <t>求和项:未计划/故障</t>
  </si>
  <si>
    <t xml:space="preserve">求和项:计划维修/润滑
Tөлөвлөсөн засвар / тосолгоо </t>
  </si>
  <si>
    <t>Цахилгаан экскаваторын бүтээл, зарцуулсан ЦЭХ-ний гүйцэтгэл</t>
  </si>
  <si>
    <t>日期 Өдөр</t>
  </si>
  <si>
    <t>电铲产量 m³         1 м3 зарцуулагдах ЦЭХ-ны дундаж утга</t>
  </si>
  <si>
    <t xml:space="preserve">Нийт </t>
  </si>
  <si>
    <t>Төлөвлөгөө</t>
  </si>
  <si>
    <t xml:space="preserve"> Гүйцэтгэл</t>
  </si>
  <si>
    <t>Гүйцэтгэл хувь</t>
  </si>
  <si>
    <t>Зөрүү /Хазайлт/</t>
  </si>
  <si>
    <t>电铲产量 m³                      Цахилгаан EX бүтээл, м3</t>
  </si>
  <si>
    <t xml:space="preserve">白班 Өдөр </t>
  </si>
  <si>
    <t>当天电力总消耗                        ЦЭХ-ний хоногийн нийт хэрэглээ EX-5600#111</t>
  </si>
  <si>
    <t>每立方产量所消耗的电                          1 м3 зарцуулагдах ЦЭХ</t>
  </si>
  <si>
    <t>当天电力总消耗                        ЦЭХ-ний хоногийн нийт хэрэглээ EX-3600#112</t>
  </si>
  <si>
    <t>当天电力总消耗                        ЦЭХ-ний хоногийн нийт хэрэглээ EX-5600#113</t>
  </si>
  <si>
    <t>每立方产量所消耗的电                         1 м3 зарцуулагдах ЦЭХ</t>
  </si>
  <si>
    <t>当天电力总消耗                        ЦЭХ-ний хоногийн нийт хэрэглээ EX-5600#122</t>
  </si>
  <si>
    <t>当天电力总消耗                        ЦЭХ-ний хоногийн нийт хэрэглээ  EX-5600#123</t>
  </si>
  <si>
    <t>Төлөвлөгөөт уулын цул</t>
  </si>
  <si>
    <t>Нийт  Уулын гүйцэтгэл</t>
  </si>
  <si>
    <t xml:space="preserve">Хоногийн уулын бүтээл </t>
  </si>
  <si>
    <t>Бүтээлийн хоцрогдол %</t>
  </si>
  <si>
    <t>ЦЭХ төлөвлөгөө</t>
  </si>
  <si>
    <t xml:space="preserve">Нийт ЦЭХ гүйцэтгэл </t>
  </si>
  <si>
    <t>ЦЭХ хоцрогдол %</t>
  </si>
  <si>
    <t>EX Бүтээл, м3</t>
  </si>
  <si>
    <t>EX ЦЭХ хэрэглээ, кВт</t>
  </si>
  <si>
    <t>1m3 зарцуулсан ЦЭХ</t>
  </si>
  <si>
    <t>Бүтээл</t>
  </si>
  <si>
    <t>ЭХ-ний хэрэглээ</t>
  </si>
  <si>
    <t>1 м3 зарцуулалт</t>
  </si>
  <si>
    <t>Хазайлт</t>
  </si>
  <si>
    <t>№</t>
  </si>
  <si>
    <t>Автомашин төрөл
设备种类</t>
  </si>
  <si>
    <t>自编号
Парк дугаар</t>
  </si>
  <si>
    <t>总共
НИЙТ ДҮН</t>
  </si>
  <si>
    <t>Өдөр 天</t>
  </si>
  <si>
    <t>TEREX TR100 #1056</t>
  </si>
  <si>
    <t>HT1056</t>
  </si>
  <si>
    <t>TEREX TR100 #1057</t>
  </si>
  <si>
    <t>HT1057</t>
  </si>
  <si>
    <t>TEREX TR100 #1058</t>
  </si>
  <si>
    <t>HT1058</t>
  </si>
  <si>
    <t>TEREX TR100 #1059</t>
  </si>
  <si>
    <t>HT1059</t>
  </si>
  <si>
    <t>TEREX TR100 #1060</t>
  </si>
  <si>
    <t>HT1060</t>
  </si>
  <si>
    <t>TEREX TR100 #1061</t>
  </si>
  <si>
    <t>HT1061</t>
  </si>
  <si>
    <t>TEREX TR100 #1062</t>
  </si>
  <si>
    <t>HT1062</t>
  </si>
  <si>
    <t>TEREX TR100 #1063</t>
  </si>
  <si>
    <t>HT1063</t>
  </si>
  <si>
    <t>TEREX TR100 #1064</t>
  </si>
  <si>
    <t>HT1064</t>
  </si>
  <si>
    <t>TEREX TR100 #1065</t>
  </si>
  <si>
    <t>HT1065</t>
  </si>
  <si>
    <t>TEREX TR100 #1076</t>
  </si>
  <si>
    <t>HT1076</t>
  </si>
  <si>
    <t>TEREX TR100 #1077</t>
  </si>
  <si>
    <t>HT1077</t>
  </si>
  <si>
    <t>TEREX TR100 #1078</t>
  </si>
  <si>
    <t>HT1078</t>
  </si>
  <si>
    <t>TEREX TR100 #1079</t>
  </si>
  <si>
    <t>HT1079</t>
  </si>
  <si>
    <t>TEREX TR100 #1080</t>
  </si>
  <si>
    <t>HT1080</t>
  </si>
  <si>
    <t>TEREX TR100 #1081</t>
  </si>
  <si>
    <t>HT1081</t>
  </si>
  <si>
    <t>TEREX TR100 #1082</t>
  </si>
  <si>
    <t>HT1082</t>
  </si>
  <si>
    <t>TEREX TR100 #1083</t>
  </si>
  <si>
    <t>HT1083</t>
  </si>
  <si>
    <t>TEREX TR100 #1084</t>
  </si>
  <si>
    <t>HT1084</t>
  </si>
  <si>
    <t>TEREX TR100 #1085</t>
  </si>
  <si>
    <t>HT1085</t>
  </si>
  <si>
    <t>NHL NTE240 #1066</t>
  </si>
  <si>
    <t>HT1066</t>
  </si>
  <si>
    <t>NHL NTE240 #1067</t>
  </si>
  <si>
    <t>HT1067</t>
  </si>
  <si>
    <t>NHL NTE240 #1068</t>
  </si>
  <si>
    <t>HT1068</t>
  </si>
  <si>
    <t>NHL NTE240 #1069</t>
  </si>
  <si>
    <t>HT1069</t>
  </si>
  <si>
    <t>NHL NTE240 #1070</t>
  </si>
  <si>
    <t>HT1070</t>
  </si>
  <si>
    <t>NHL NTE240 #1071</t>
  </si>
  <si>
    <t>HT1071</t>
  </si>
  <si>
    <t>NHL NTE240 #1072</t>
  </si>
  <si>
    <t>HT1072</t>
  </si>
  <si>
    <t>NHL NTE240 #1073</t>
  </si>
  <si>
    <t>HT1073</t>
  </si>
  <si>
    <t>NHL NTE240 #1074</t>
  </si>
  <si>
    <t>HT1074</t>
  </si>
  <si>
    <t>NHL NTE240 #1075</t>
  </si>
  <si>
    <t>HT1075</t>
  </si>
  <si>
    <t>NHL NTE240 #1086</t>
  </si>
  <si>
    <t>HT1086</t>
  </si>
  <si>
    <t>NHL NTE240 #1087</t>
  </si>
  <si>
    <t>HT1087</t>
  </si>
  <si>
    <t>NHL NTE240 #1088</t>
  </si>
  <si>
    <t>HT1088</t>
  </si>
  <si>
    <t>NHL NTE240 #1089</t>
  </si>
  <si>
    <t>HT1089</t>
  </si>
  <si>
    <t>NHL NTE240 #1090</t>
  </si>
  <si>
    <t>HT1090</t>
  </si>
  <si>
    <t>NHL NTE240 #1091</t>
  </si>
  <si>
    <t>HT1091</t>
  </si>
  <si>
    <t>NHL NTE240 #1092</t>
  </si>
  <si>
    <t>HT1092</t>
  </si>
  <si>
    <t>NHL NTE240 #1093</t>
  </si>
  <si>
    <t>HT1093</t>
  </si>
  <si>
    <t>NHL NTE240 #1094</t>
  </si>
  <si>
    <t>HT1094</t>
  </si>
  <si>
    <t>NHL NTE240 #1095</t>
  </si>
  <si>
    <t>HT1095</t>
  </si>
  <si>
    <t>NHL NTE240 #1096</t>
  </si>
  <si>
    <t>HT1096</t>
  </si>
  <si>
    <t>HITACHI EH4000AC #1097</t>
  </si>
  <si>
    <t>HT1097</t>
  </si>
  <si>
    <t>HITACHI EH4000AC #1098</t>
  </si>
  <si>
    <t>HT1098</t>
  </si>
  <si>
    <t>HITACHI EH4000AC #1099</t>
  </si>
  <si>
    <t>HT1099</t>
  </si>
  <si>
    <t>HITACHI EH4000AC #1100</t>
  </si>
  <si>
    <t>HT1100</t>
  </si>
  <si>
    <t>HITACHI EH4000AC #1101</t>
  </si>
  <si>
    <t>HT1101</t>
  </si>
  <si>
    <t>HT1102</t>
  </si>
  <si>
    <t>HT1103</t>
  </si>
  <si>
    <t>HT1104</t>
  </si>
  <si>
    <t>HT1105</t>
  </si>
  <si>
    <t>HT1106</t>
  </si>
  <si>
    <t>HT1107</t>
  </si>
  <si>
    <t>HT1108</t>
  </si>
  <si>
    <t>HT1109</t>
  </si>
  <si>
    <t>HT1110</t>
  </si>
  <si>
    <t>HT1111</t>
  </si>
  <si>
    <t>HT1112</t>
  </si>
  <si>
    <t>HT1113</t>
  </si>
  <si>
    <t>NHL NTE240 #1114</t>
  </si>
  <si>
    <t>HT1114</t>
  </si>
  <si>
    <t>NHL NTE240 #1115</t>
  </si>
  <si>
    <t>HT1115</t>
  </si>
  <si>
    <t>NHL NTE240 #1116</t>
  </si>
  <si>
    <t>HT1116</t>
  </si>
  <si>
    <t>NHL NTE240 #1117</t>
  </si>
  <si>
    <t>HT1117</t>
  </si>
  <si>
    <t>NHL NTE240AC #1136 /HT1136/</t>
  </si>
  <si>
    <t>HT1136</t>
  </si>
  <si>
    <t>NHL NTE240 #1119</t>
  </si>
  <si>
    <t>HT1119</t>
  </si>
  <si>
    <t>NHL NTE240 #1120</t>
  </si>
  <si>
    <t>HT1120</t>
  </si>
  <si>
    <t>NHL NTE240 #1121</t>
  </si>
  <si>
    <t>HT1121</t>
  </si>
  <si>
    <t>NHL NTE240 #1122</t>
  </si>
  <si>
    <t>HT1122</t>
  </si>
  <si>
    <t>NHL NTE240 #1123</t>
  </si>
  <si>
    <t>HT1123</t>
  </si>
  <si>
    <t>NHL NTE240 #1124</t>
  </si>
  <si>
    <t>HT1124</t>
  </si>
  <si>
    <t>NHL NTE240 #1125</t>
  </si>
  <si>
    <t>HT1125</t>
  </si>
  <si>
    <t>NHL NTE240 #1126</t>
  </si>
  <si>
    <t>HT1126</t>
  </si>
  <si>
    <t>NHL NTE240 #1127</t>
  </si>
  <si>
    <t>HT1127</t>
  </si>
  <si>
    <t>NHL NTE240 #1128</t>
  </si>
  <si>
    <t>HT1128</t>
  </si>
  <si>
    <t>NHL NTE240 #1129</t>
  </si>
  <si>
    <t>HT1129</t>
  </si>
  <si>
    <t>NHL NTE240 #1130</t>
  </si>
  <si>
    <t>HT1130</t>
  </si>
  <si>
    <t>NHL NTE240 #1131</t>
  </si>
  <si>
    <t>HT1131</t>
  </si>
  <si>
    <t>NHL NTE240 #1132</t>
  </si>
  <si>
    <t>HT1132</t>
  </si>
  <si>
    <t>NHL NTE240 #1133</t>
  </si>
  <si>
    <t>HT1133</t>
  </si>
  <si>
    <t>NHL NTE240 #1134</t>
  </si>
  <si>
    <t>HT1134</t>
  </si>
  <si>
    <t>NHL NTE240 #1135</t>
  </si>
  <si>
    <t>HT1135</t>
  </si>
  <si>
    <t xml:space="preserve">8743ММА/ NHL NTE240AC #1206 /NHL / NTE240AC/ </t>
  </si>
  <si>
    <t>HT1206</t>
  </si>
  <si>
    <t xml:space="preserve">8744ММА/ NHL NTE240AC #1207 /NHL / NTE240AC/ </t>
  </si>
  <si>
    <t>HT1207</t>
  </si>
  <si>
    <t xml:space="preserve">8745ММА/ NHL NTE240AC #1208 /NHL / NTE240AC/ </t>
  </si>
  <si>
    <t>HT1208</t>
  </si>
  <si>
    <t>NHL NTE240 #1220</t>
  </si>
  <si>
    <t>HT1220</t>
  </si>
  <si>
    <t>NHL NTE240 #1221</t>
  </si>
  <si>
    <t>HT1221</t>
  </si>
  <si>
    <t>NHL NTE240 #1222</t>
  </si>
  <si>
    <t>HT1222</t>
  </si>
  <si>
    <t>XDE120 XD#3132/1175 /RENT/</t>
  </si>
  <si>
    <t>HT7901</t>
  </si>
  <si>
    <t>XD#3133/1176</t>
  </si>
  <si>
    <t>XDE120 XD#3134 /RENT/</t>
  </si>
  <si>
    <t>XD#3134/1177</t>
  </si>
  <si>
    <t>XDE120 XD XCMG1178</t>
  </si>
  <si>
    <t>HT1108/7902</t>
  </si>
  <si>
    <t>XDM100 XD#3130 /RENT/</t>
  </si>
  <si>
    <t>XD#3130/1173</t>
  </si>
  <si>
    <t>XDE130 XD#3136 /RENT/</t>
  </si>
  <si>
    <t>XD#3136/1179</t>
  </si>
  <si>
    <t>XDE130 XD#3137/1180 /RENT/</t>
  </si>
  <si>
    <t>XD#3137/1180</t>
  </si>
  <si>
    <t>TR100W#1208 /WT1208/</t>
  </si>
  <si>
    <t>WT1208</t>
  </si>
  <si>
    <t>TR100W#1209 /WT1209/</t>
  </si>
  <si>
    <t>WT1209</t>
  </si>
  <si>
    <t>TR100W#1210 /WT1210/</t>
  </si>
  <si>
    <t>WT1210</t>
  </si>
  <si>
    <t>WT#1211</t>
  </si>
  <si>
    <t xml:space="preserve">6683УЕА/ WT#1212 /XCMG / NXG5420/ </t>
  </si>
  <si>
    <t>WT#1212</t>
  </si>
  <si>
    <t>HITACHI EX2600</t>
  </si>
  <si>
    <t>EX0119</t>
  </si>
  <si>
    <t>EX0120</t>
  </si>
  <si>
    <t>EX0121</t>
  </si>
  <si>
    <t>EX0125</t>
  </si>
  <si>
    <t xml:space="preserve">CAT 395D #126 </t>
  </si>
  <si>
    <t>EX#126</t>
  </si>
  <si>
    <t>CAT395 EX#127 /EX#127/</t>
  </si>
  <si>
    <t>EX#127</t>
  </si>
  <si>
    <t>CAT395 EX#128 /EX#128/</t>
  </si>
  <si>
    <t>EX#128</t>
  </si>
  <si>
    <t>HITACHI EX2000-ШИНЭ</t>
  </si>
  <si>
    <t>EX#134</t>
  </si>
  <si>
    <t>HITACHI EX2600-ШИНЭ</t>
  </si>
  <si>
    <t>EX#133</t>
  </si>
  <si>
    <t>XE2000 EX#308 /RENT/</t>
  </si>
  <si>
    <t xml:space="preserve"> EX#308</t>
  </si>
  <si>
    <t>XE1250 EX#308 /RENT/</t>
  </si>
  <si>
    <t>EX#308/149</t>
  </si>
  <si>
    <t>XCMG XE1250 #150</t>
  </si>
  <si>
    <t>EX150/791</t>
  </si>
  <si>
    <t>XE1250 EX#310/151 /RENT/</t>
  </si>
  <si>
    <t>EX#310/151</t>
  </si>
  <si>
    <t>CPC100  ME#132 /ME0132/</t>
  </si>
  <si>
    <t>ME0132</t>
  </si>
  <si>
    <t>CPC30-WS1 /Сэрээт өргөгч/</t>
  </si>
  <si>
    <t>#133</t>
  </si>
  <si>
    <t>CPCD200 /Сэрээт өргөгч/</t>
  </si>
  <si>
    <t>ME#142</t>
  </si>
  <si>
    <t xml:space="preserve">2659УР/ ME#143 /HELI / CPCD100/ </t>
  </si>
  <si>
    <t>ME#143</t>
  </si>
  <si>
    <t>CAT D8T #168 /DZ168/</t>
  </si>
  <si>
    <t>DZ0168</t>
  </si>
  <si>
    <t>CAT D8T #169 /DZ169/</t>
  </si>
  <si>
    <t>DZ0169</t>
  </si>
  <si>
    <t>CAT D8T #170 /DZ170/</t>
  </si>
  <si>
    <t>DZ0170</t>
  </si>
  <si>
    <t>CAT D8T #171 /DZ171/</t>
  </si>
  <si>
    <t>DZ0171</t>
  </si>
  <si>
    <t>CAT D8T #172 /DZ172/</t>
  </si>
  <si>
    <t>DZ0172</t>
  </si>
  <si>
    <t>CAT-D9GC #174 /DZ#174/</t>
  </si>
  <si>
    <t>DZ#174</t>
  </si>
  <si>
    <t>CAT-D9GC #175 /DZ175/</t>
  </si>
  <si>
    <t>DZ175</t>
  </si>
  <si>
    <t>DZ#176 /DZ176/</t>
  </si>
  <si>
    <t>DZ176</t>
  </si>
  <si>
    <t xml:space="preserve">9546ММА/ CAT-D9GC #177 Rent /CAT / D9T/ </t>
  </si>
  <si>
    <t>DZ177</t>
  </si>
  <si>
    <t>CAT834K#173 /WD0173/</t>
  </si>
  <si>
    <t>WD0173</t>
  </si>
  <si>
    <t>CAT16M3#187 /GR0187/</t>
  </si>
  <si>
    <t>GR0187</t>
  </si>
  <si>
    <t>CAT16M3#188 /GR0188/</t>
  </si>
  <si>
    <t>GR188</t>
  </si>
  <si>
    <t xml:space="preserve"> XCMG GR#189 /GR#189/</t>
  </si>
  <si>
    <t>GR#189</t>
  </si>
  <si>
    <t>XCMG GR#190 /GR#190/</t>
  </si>
  <si>
    <t>GR#190</t>
  </si>
  <si>
    <t>LO0144</t>
  </si>
  <si>
    <t>CAT988K ST#145 /ST0145/</t>
  </si>
  <si>
    <t>ST0145</t>
  </si>
  <si>
    <t>XCMG ZL50GN#146 /LO#146/</t>
  </si>
  <si>
    <t>LO#146</t>
  </si>
  <si>
    <t>XCMG ZL50GN#149 /LO#149/</t>
  </si>
  <si>
    <t>LO#149</t>
  </si>
  <si>
    <t>LO#165</t>
  </si>
  <si>
    <t xml:space="preserve">ST330 MONNIS </t>
  </si>
  <si>
    <t>ST#330</t>
  </si>
  <si>
    <t>TOYOTA LANDCRUISER200 #184 /LV#184/</t>
  </si>
  <si>
    <t>LV#184/1200</t>
  </si>
  <si>
    <t xml:space="preserve"> JMC LV#185/1202 /LV#185/1202/</t>
  </si>
  <si>
    <t>LV#185/1202</t>
  </si>
  <si>
    <t>TOYOTA LANDCRUISER78 #141/LV1203/</t>
  </si>
  <si>
    <t>LV#141/1203</t>
  </si>
  <si>
    <t>TOYOTA LANDCRUISER79 LV#136/1204 /LV#136/1204/</t>
  </si>
  <si>
    <t>LV#136/1204</t>
  </si>
  <si>
    <t xml:space="preserve"> TOYOTA LANDCRUISER79 LV#137/1205 /LV#137/1205/</t>
  </si>
  <si>
    <t>LV#137/1205</t>
  </si>
  <si>
    <t>JMC JX1033 LV#140/1206 /LV#140/1206/</t>
  </si>
  <si>
    <t>LV#140/1206</t>
  </si>
  <si>
    <t>JMC JX1033 LV#181 /LV#181/1207/</t>
  </si>
  <si>
    <t>LV#181/1207</t>
  </si>
  <si>
    <t>JMC JX1033 LV#180/1208 /LV#180/1208/</t>
  </si>
  <si>
    <t>LV#180/1208</t>
  </si>
  <si>
    <t>TOYOTA LANDCRUISER78 LV#128/1209 /LV#128/1209/</t>
  </si>
  <si>
    <t>LV#128/1209</t>
  </si>
  <si>
    <t>TOYOTA LANDCRUISER78 LV#125/1210 /LV#125/1210/</t>
  </si>
  <si>
    <t>LV#125/1210</t>
  </si>
  <si>
    <t>TOYOTA LANDCRUISER78 LV#126/1211 /LV#126/1211/</t>
  </si>
  <si>
    <t>LV#126/1211</t>
  </si>
  <si>
    <t>TOYOTA LANDCRUISER76 LV#111/1212 /LV#111/1212/</t>
  </si>
  <si>
    <t>LV#111/1212</t>
  </si>
  <si>
    <t>TOYOTA LANDCRUISER78 LV#127/1213 /LV#127/1213/</t>
  </si>
  <si>
    <t>LV#127/1213</t>
  </si>
  <si>
    <t>JMC LV#189/1214 /LV#189/1214/</t>
  </si>
  <si>
    <t>LV#189/1214</t>
  </si>
  <si>
    <t>TOYOTA LANDCRUISER79 #1229</t>
  </si>
  <si>
    <t>LV01229</t>
  </si>
  <si>
    <t>JMC JX1033 LV#139/1215 /LV#139/1215/</t>
  </si>
  <si>
    <t>LV#139/1215</t>
  </si>
  <si>
    <t>TOYOTA LANDCRUISER78 #1216 /LV1216/</t>
  </si>
  <si>
    <t>LV1216</t>
  </si>
  <si>
    <t>TOYOTA LANDCRUISER78 #1217 /LV1217/</t>
  </si>
  <si>
    <t>LV1217</t>
  </si>
  <si>
    <t>JMC LV-188/1218</t>
  </si>
  <si>
    <t>LV#188/1218</t>
  </si>
  <si>
    <t>TOYOTA LANDCRUISER79 #130</t>
  </si>
  <si>
    <t>LV0130/1219</t>
  </si>
  <si>
    <t>JMC LV#186/1220 /LV#186/1220/</t>
  </si>
  <si>
    <t>LV#186/1220</t>
  </si>
  <si>
    <t>JMC LV#187/121 /LV#187/1221/</t>
  </si>
  <si>
    <t>LV#187/1221</t>
  </si>
  <si>
    <t>JMC LV#1222 /LV#1222/</t>
  </si>
  <si>
    <t>LV#1222</t>
  </si>
  <si>
    <t>JMC LV#1223 /LV#1223/</t>
  </si>
  <si>
    <t>LV#1223</t>
  </si>
  <si>
    <t>TOYOTA LANDCRUISER78 LV#1224</t>
  </si>
  <si>
    <t>LV1224</t>
  </si>
  <si>
    <t xml:space="preserve">
TOYOTA LANDCRUISER78 LV#1225</t>
  </si>
  <si>
    <t>LV1225</t>
  </si>
  <si>
    <t>9301УБР/ LV#1226 /TOYOTA /LAND 78/</t>
  </si>
  <si>
    <t>LV1226</t>
  </si>
  <si>
    <t xml:space="preserve">1958УБП/ LV#1227 /TOYOTA / LAND 78/ </t>
  </si>
  <si>
    <t>LV1227</t>
  </si>
  <si>
    <t xml:space="preserve">4205 УБП/ LV#1228 /TOYOTA / LAND 78/ </t>
  </si>
  <si>
    <t>LV1228</t>
  </si>
  <si>
    <t xml:space="preserve">49-77 УБЧ/ LV#1229 /TOYOTA / LAND 79/ </t>
  </si>
  <si>
    <t>LV#1229</t>
  </si>
  <si>
    <t>4813 УБЯ/ LV#1230 /TOYOTA / LAND 79</t>
  </si>
  <si>
    <t>LV#1230</t>
  </si>
  <si>
    <t>/ LV#1231 /TOYOTA / LAND 79</t>
  </si>
  <si>
    <t>LV#1231</t>
  </si>
  <si>
    <t xml:space="preserve"> 4931ХОҮ/ LV#1232 /JMC / JX1033/</t>
  </si>
  <si>
    <t>LV#1232</t>
  </si>
  <si>
    <t>JMC LV#1233</t>
  </si>
  <si>
    <t>LV#1233</t>
  </si>
  <si>
    <t>GM#010 /GM#010/</t>
  </si>
  <si>
    <t>GM#010</t>
  </si>
  <si>
    <t>GM#009 /Генератор Улаан/</t>
  </si>
  <si>
    <t>GM#009</t>
  </si>
  <si>
    <t>GM#011</t>
  </si>
  <si>
    <t>GM#012</t>
  </si>
  <si>
    <t>GENERATOR 1600F #001 /Кемп/ /GE#001/</t>
  </si>
  <si>
    <t>GE#001</t>
  </si>
  <si>
    <t>GENERATOR KH-150GF #003</t>
  </si>
  <si>
    <t>KH-150GF #003</t>
  </si>
  <si>
    <t>HEATER #04</t>
  </si>
  <si>
    <t>HE004</t>
  </si>
  <si>
    <t>MASTER BV500#05</t>
  </si>
  <si>
    <t>HE0005</t>
  </si>
  <si>
    <t>MASTER BV500#06</t>
  </si>
  <si>
    <t>HE0006</t>
  </si>
  <si>
    <t>SV#118 /CONT/</t>
  </si>
  <si>
    <t>SV118</t>
  </si>
  <si>
    <t>SV#120 /CONT/</t>
  </si>
  <si>
    <t>SV120</t>
  </si>
  <si>
    <t>SV133 /CONT/</t>
  </si>
  <si>
    <t>SV133</t>
  </si>
  <si>
    <t>SV-132 /Автобус/ 5591- УБО</t>
  </si>
  <si>
    <t>SV132</t>
  </si>
  <si>
    <t>SV#119 /RENT/</t>
  </si>
  <si>
    <t>SV#119</t>
  </si>
  <si>
    <t>sv130 /CONT/</t>
  </si>
  <si>
    <t>SV130</t>
  </si>
  <si>
    <t>SV122 /RENT/</t>
  </si>
  <si>
    <t>SV122</t>
  </si>
  <si>
    <t>SV129 /CONT/</t>
  </si>
  <si>
    <t>SV129</t>
  </si>
  <si>
    <t>SV174 /CONT/</t>
  </si>
  <si>
    <t>SV174</t>
  </si>
  <si>
    <t>SV123 /CONT/</t>
  </si>
  <si>
    <t>SV#123</t>
  </si>
  <si>
    <t>SV147 /CONT/</t>
  </si>
  <si>
    <t>SV147</t>
  </si>
  <si>
    <t>SV166 /CONT/</t>
  </si>
  <si>
    <t>SV#166</t>
  </si>
  <si>
    <t xml:space="preserve">9556УЕН/ SV152 /HYUNDAI / AEROSPACE/ </t>
  </si>
  <si>
    <t>SV152</t>
  </si>
  <si>
    <t xml:space="preserve">6709УКМ/ SV154 /KIA / GRANBIRD/ </t>
  </si>
  <si>
    <t>SV154</t>
  </si>
  <si>
    <t>2220 УЕС SV173</t>
  </si>
  <si>
    <t>SV173</t>
  </si>
  <si>
    <t xml:space="preserve">7530УКМ/ SV177 /KIA / GRANBIRD/ </t>
  </si>
  <si>
    <t>SV177</t>
  </si>
  <si>
    <t>3667УКН/ SV#178 /HYUNDAI / AEROSPACE/</t>
  </si>
  <si>
    <t>SV#178</t>
  </si>
  <si>
    <t>COMPRESSORS #006</t>
  </si>
  <si>
    <t>CP0006</t>
  </si>
  <si>
    <t>ZaMine LV-176 /1331/</t>
  </si>
  <si>
    <t>LV0176</t>
  </si>
  <si>
    <t>LV#1335</t>
  </si>
  <si>
    <t>LV#1235</t>
  </si>
  <si>
    <t>XCT100 ME#130 /ME0130/</t>
  </si>
  <si>
    <t>ME0130</t>
  </si>
  <si>
    <t>CR XCMG-50</t>
  </si>
  <si>
    <t>#131</t>
  </si>
  <si>
    <t>CR Nord CR#06</t>
  </si>
  <si>
    <t>ME0134</t>
  </si>
  <si>
    <t>JMC ME#135 /ME0135/</t>
  </si>
  <si>
    <t>ME0135</t>
  </si>
  <si>
    <t>ZTC250A ME#136</t>
  </si>
  <si>
    <t>ME#136</t>
  </si>
  <si>
    <t>North Benz ST#137 /ST0137/</t>
  </si>
  <si>
    <t>ST0137</t>
  </si>
  <si>
    <t>SV0137_Compressor</t>
  </si>
  <si>
    <t>SV137 compressor</t>
  </si>
  <si>
    <t>North Benz ST#139 /ST0139/</t>
  </si>
  <si>
    <t>ST0139</t>
  </si>
  <si>
    <t>ST0139_Compressor</t>
  </si>
  <si>
    <t>SV139 Compressor</t>
  </si>
  <si>
    <t>North Benz ST#138</t>
  </si>
  <si>
    <t>ST0138</t>
  </si>
  <si>
    <t>ST0138_Compressor</t>
  </si>
  <si>
    <t>SV138 Compressor</t>
  </si>
  <si>
    <t>North Benz ST#140</t>
  </si>
  <si>
    <t>ST0140</t>
  </si>
  <si>
    <t>North Benz ST#141</t>
  </si>
  <si>
    <t>ST141</t>
  </si>
  <si>
    <t>North Benz FT#008</t>
  </si>
  <si>
    <t>FT#008</t>
  </si>
  <si>
    <t>GODWIN HL4M#01 /RENT/</t>
  </si>
  <si>
    <t>GODWIN HL4M#01</t>
  </si>
  <si>
    <t>GODWIN HL4M#02 /RENT/</t>
  </si>
  <si>
    <t>GODWIN HL4M#02</t>
  </si>
  <si>
    <t>GODWIN / HL4M</t>
  </si>
  <si>
    <t>WP#0003</t>
  </si>
  <si>
    <t>WP#0004 /WP#0004/WP#0004 /WP#0004</t>
  </si>
  <si>
    <t>WP0004</t>
  </si>
  <si>
    <t>WP#0005 /WP#0005</t>
  </si>
  <si>
    <t>WP0005</t>
  </si>
  <si>
    <t>GTL LT4000M5 LIGHTTOWER</t>
  </si>
  <si>
    <t>LP0026</t>
  </si>
  <si>
    <t>LP0027</t>
  </si>
  <si>
    <t>LP0028</t>
  </si>
  <si>
    <t>LP0029</t>
  </si>
  <si>
    <t>LP0030</t>
  </si>
  <si>
    <t>LP0031</t>
  </si>
  <si>
    <t>LP0032</t>
  </si>
  <si>
    <t>LP0033</t>
  </si>
  <si>
    <t>LP0034</t>
  </si>
  <si>
    <t>LP0035</t>
  </si>
  <si>
    <t>LP0036</t>
  </si>
  <si>
    <t>LP0037</t>
  </si>
  <si>
    <t>LP0038</t>
  </si>
  <si>
    <t>LP0039</t>
  </si>
  <si>
    <t>LP0040</t>
  </si>
  <si>
    <t xml:space="preserve">ALLMAND NIGTH-LITE PROII </t>
  </si>
  <si>
    <t>LP0045</t>
  </si>
  <si>
    <t>LP0046</t>
  </si>
  <si>
    <t>AS4006 LP#47 //</t>
  </si>
  <si>
    <t>LP0047</t>
  </si>
  <si>
    <t>AS4006 LP#48 /LP0048/</t>
  </si>
  <si>
    <t>LP0048</t>
  </si>
  <si>
    <t>AS4006 LP#49 /LP0049/</t>
  </si>
  <si>
    <t>LP0049</t>
  </si>
  <si>
    <t>AS4006 LP#50 /LP0050/</t>
  </si>
  <si>
    <t>LP0050</t>
  </si>
  <si>
    <t>AS4006 #LP51 /LP0051/</t>
  </si>
  <si>
    <t>LP0051</t>
  </si>
  <si>
    <t>AS4006 #LP52 /LP0052/</t>
  </si>
  <si>
    <t>LP0052</t>
  </si>
  <si>
    <t>AS4006 #LP53 /LP0053/</t>
  </si>
  <si>
    <t>LP0053</t>
  </si>
  <si>
    <t>AS4006 #LP54 /LP0054/</t>
  </si>
  <si>
    <t>LP0054</t>
  </si>
  <si>
    <t>AS4006 #LP55 /LP0055/</t>
  </si>
  <si>
    <t>LP0055</t>
  </si>
  <si>
    <t>AS4006 #LP56 /LP0056/</t>
  </si>
  <si>
    <t>LP0056</t>
  </si>
  <si>
    <t>AS4006 LP61</t>
  </si>
  <si>
    <t>LP61</t>
  </si>
  <si>
    <t>AS4006 LP62</t>
  </si>
  <si>
    <t>LP62</t>
  </si>
  <si>
    <t>AS4006 LP63</t>
  </si>
  <si>
    <t>LP63</t>
  </si>
  <si>
    <t>AS4006 LP64</t>
  </si>
  <si>
    <t>LP64</t>
  </si>
  <si>
    <t>4LT1400M LP#0071</t>
  </si>
  <si>
    <t>LP71</t>
  </si>
  <si>
    <t>4LT1400M LP#0072</t>
  </si>
  <si>
    <t>LP72</t>
  </si>
  <si>
    <t>4LT1400M LP#0073</t>
  </si>
  <si>
    <t>LP73</t>
  </si>
  <si>
    <t>AS4006 LP#0074</t>
  </si>
  <si>
    <t>LP74</t>
  </si>
  <si>
    <t>AS4006 LP#0075</t>
  </si>
  <si>
    <t>LP75</t>
  </si>
  <si>
    <t>НИЙТ</t>
  </si>
  <si>
    <t>Дамп</t>
  </si>
  <si>
    <t>Экскаватор</t>
  </si>
  <si>
    <t xml:space="preserve">Уулын туслах техникүүд </t>
  </si>
  <si>
    <t>Бусад тоног төхөөрөмж , LV</t>
  </si>
  <si>
    <t>"ТИ ЭН Түншлэл"</t>
  </si>
  <si>
    <t>ХО-2</t>
  </si>
  <si>
    <t>Засвартай</t>
  </si>
  <si>
    <t>км, мото цагийн асуудалтай</t>
  </si>
  <si>
    <t>ХО-3.3</t>
  </si>
  <si>
    <t>ХО-3.2</t>
  </si>
  <si>
    <t xml:space="preserve">矿车 Дамп </t>
  </si>
  <si>
    <t xml:space="preserve">公司 Компани </t>
  </si>
  <si>
    <t xml:space="preserve">姓 Овог </t>
  </si>
  <si>
    <t>名 Нэрс</t>
  </si>
  <si>
    <t>小时数仪表
Мото цагийн заалт</t>
  </si>
  <si>
    <t>公里数仪表
км-ын заалт</t>
  </si>
  <si>
    <t>总趟数 Нийт рейс</t>
  </si>
  <si>
    <t>产量 Бүтээл,м3</t>
  </si>
  <si>
    <t>开始
Эхэлсэн</t>
  </si>
  <si>
    <t>结束
Дууссан</t>
  </si>
  <si>
    <t>共
Нийт</t>
  </si>
  <si>
    <t>共 Нийт</t>
  </si>
  <si>
    <t>Ш.х</t>
  </si>
  <si>
    <t>Нийт</t>
  </si>
  <si>
    <t>Нийт 共</t>
  </si>
  <si>
    <t>Normount</t>
  </si>
  <si>
    <t>NHL NTE240DC #1006</t>
  </si>
  <si>
    <t>TTJVCo</t>
  </si>
  <si>
    <t>NHL NTE240DC #1007</t>
  </si>
  <si>
    <t>NHL NTE240DC #1008</t>
  </si>
  <si>
    <t>NHL NTE240DC #1009</t>
  </si>
  <si>
    <t>NHL NTE240DC #1010</t>
  </si>
  <si>
    <t>NHL NTE240DC #1011</t>
  </si>
  <si>
    <t>NHL NTE240DC #1012</t>
  </si>
  <si>
    <t>NHL NTE240DC #1013</t>
  </si>
  <si>
    <t>NHL NTE240DC #1014</t>
  </si>
  <si>
    <t>NHL NTE240DC #1015</t>
  </si>
  <si>
    <t>BUCYRUS MT4400AC #1016</t>
  </si>
  <si>
    <t>BUCYRUS MT4400AC #1017</t>
  </si>
  <si>
    <t>BUCYRUS MT4400AC #1018</t>
  </si>
  <si>
    <t>BUCYRUS MT4400AC #1019</t>
  </si>
  <si>
    <t>BUCYRUS MT4400AC #1020</t>
  </si>
  <si>
    <t>NHL NTE240DC #1031</t>
  </si>
  <si>
    <t>NHL NTE240DC #1032</t>
  </si>
  <si>
    <t>NHL NTE240DC #1033</t>
  </si>
  <si>
    <t>NHL NTE240DC #1034</t>
  </si>
  <si>
    <t>NHL NTE240DC #1035</t>
  </si>
  <si>
    <t>NHL NTE240DC #1036</t>
  </si>
  <si>
    <t>NHL NTE240DC #1037</t>
  </si>
  <si>
    <t>NHL NTE240DC #1038</t>
  </si>
  <si>
    <t>NHL NTE240DC #1039</t>
  </si>
  <si>
    <t>NHL NTE240DC #1040</t>
  </si>
  <si>
    <t>NHL NTE240DC #1041</t>
  </si>
  <si>
    <t>NHL NTE240DC #1042</t>
  </si>
  <si>
    <t>NHL NTE240DC #1043</t>
  </si>
  <si>
    <t>NHL NTE240DC #1044</t>
  </si>
  <si>
    <t>NHL NTE240DC #1045</t>
  </si>
  <si>
    <t>NHL NTE240DC #1046</t>
  </si>
  <si>
    <t>NHL NTE240DC #1047</t>
  </si>
  <si>
    <t>NHL NTE240DC #1048</t>
  </si>
  <si>
    <t>NHL NTE240DC #1049</t>
  </si>
  <si>
    <t>NHL NTE240DC #1050</t>
  </si>
  <si>
    <t>NHL NTE240DC #1051</t>
  </si>
  <si>
    <t>NHL NTE240DC #1052</t>
  </si>
  <si>
    <t>NHL NTE240DC #1053</t>
  </si>
  <si>
    <t>NHL NTE240DC #1054</t>
  </si>
  <si>
    <t>NHL NTE240DC #1055</t>
  </si>
  <si>
    <t>TEREX TR100 #1021</t>
  </si>
  <si>
    <t>TEREX TR100 #1022</t>
  </si>
  <si>
    <t>TEREX TR100 #1023</t>
  </si>
  <si>
    <t>TEREX TR100 #1024</t>
  </si>
  <si>
    <t>TEREX TR100 #1025</t>
  </si>
  <si>
    <t>TEREX TR100 #1026</t>
  </si>
  <si>
    <t>TEREX TR100 #1027</t>
  </si>
  <si>
    <t>TEREX TR100 #1028</t>
  </si>
  <si>
    <t>TEREX TR100 #1029</t>
  </si>
  <si>
    <t>TEREX TR100 #1030</t>
  </si>
  <si>
    <t>TEREX TR100 #1137</t>
  </si>
  <si>
    <t>TEREX TR100 #1138</t>
  </si>
  <si>
    <t>TEREX TR100 #1139</t>
  </si>
  <si>
    <t>TEREX TR100 #1140</t>
  </si>
  <si>
    <t>TEREX TR100 #1141</t>
  </si>
  <si>
    <t>TEREX TR100 #1142</t>
  </si>
  <si>
    <t>TEREX TR100 #1143</t>
  </si>
  <si>
    <t>TEREX TR100 #1144</t>
  </si>
  <si>
    <t>TEREX TR100 #1145</t>
  </si>
  <si>
    <t>TEREX TR100 #1146</t>
  </si>
  <si>
    <t>TEREX TR100 #1147</t>
  </si>
  <si>
    <t>TEREX TR100 #1148</t>
  </si>
  <si>
    <t>TEREX TR100 #1149</t>
  </si>
  <si>
    <t>TEREX TR100 #1150</t>
  </si>
  <si>
    <t>SANY SET150S #1151</t>
  </si>
  <si>
    <t>SANY SET150S #1152</t>
  </si>
  <si>
    <t>SANY SET150S #1153</t>
  </si>
  <si>
    <t>SANY SET150S #1154</t>
  </si>
  <si>
    <t>SANY SET150S #1155</t>
  </si>
  <si>
    <t>SANY SET150S #1156</t>
  </si>
  <si>
    <t>SANY SET150S #1157</t>
  </si>
  <si>
    <t>SANY SET150S #1158</t>
  </si>
  <si>
    <t>SANY SET150S #1159</t>
  </si>
  <si>
    <t>SANY SET150S #1160</t>
  </si>
  <si>
    <t>SANY SET150S #1161</t>
  </si>
  <si>
    <t>SANY SET150S #1162</t>
  </si>
  <si>
    <t>SANY SET150S #1163</t>
  </si>
  <si>
    <t>SANY SET150S #1164</t>
  </si>
  <si>
    <t>SANY SET150S #1165</t>
  </si>
  <si>
    <t>姓 Овог</t>
  </si>
  <si>
    <t>小时数仪表 Мото цагийн заалт</t>
  </si>
  <si>
    <t>停车 Сул зогсолт</t>
  </si>
  <si>
    <t>Засвар</t>
  </si>
  <si>
    <t xml:space="preserve">8031УНА/ TCM LV#1336 /TOYOTA / LAND 79/ </t>
  </si>
  <si>
    <t xml:space="preserve"> LV#1336</t>
  </si>
  <si>
    <t>求和项:因电力原因停车/计划</t>
  </si>
  <si>
    <t>求和项:因电力原因停车/未计划</t>
  </si>
  <si>
    <t xml:space="preserve">设备种类
Техникийн төрөл </t>
  </si>
  <si>
    <t xml:space="preserve">Хөдөлгүүр засварт </t>
  </si>
  <si>
    <t xml:space="preserve">Трансмисс засварт </t>
  </si>
  <si>
    <t xml:space="preserve">Support frame засвартай </t>
  </si>
  <si>
    <t>C2.2.2</t>
  </si>
  <si>
    <t xml:space="preserve">Хүрдний хойд swing reductor засвартай </t>
  </si>
  <si>
    <t>WT #1212</t>
  </si>
  <si>
    <t>Их засвар хийх</t>
  </si>
  <si>
    <t>待机时间
Standby Time</t>
    <phoneticPr fontId="23" type="noConversion"/>
  </si>
  <si>
    <t>待机时间(不含换班/就餐)
Standby Time</t>
    <phoneticPr fontId="23" type="noConversion"/>
  </si>
  <si>
    <t>求和项:延迟时间</t>
  </si>
  <si>
    <t>WT #1212</t>
    <phoneticPr fontId="23" type="noConversion"/>
  </si>
  <si>
    <t xml:space="preserve">LONKING#165 </t>
    <phoneticPr fontId="23" type="noConversion"/>
  </si>
  <si>
    <t>LONKING</t>
    <phoneticPr fontId="23" type="noConversion"/>
  </si>
  <si>
    <t xml:space="preserve">Асахгүй </t>
  </si>
  <si>
    <t>ХО-3.4</t>
  </si>
  <si>
    <t xml:space="preserve">coolant халсан </t>
  </si>
  <si>
    <t>Хөдөлгүүрт түлш орсон</t>
  </si>
  <si>
    <t xml:space="preserve">Генератор засварт </t>
  </si>
  <si>
    <t xml:space="preserve">кабин засварлах өмчийн эвдрэл </t>
  </si>
  <si>
    <t xml:space="preserve">хөдөлгүүр болон генератор засварт </t>
  </si>
  <si>
    <t>停机情况</t>
    <phoneticPr fontId="23" type="noConversion"/>
  </si>
  <si>
    <t>雨、雪</t>
    <phoneticPr fontId="23" type="noConversion"/>
  </si>
  <si>
    <t>扬尘</t>
    <phoneticPr fontId="23" type="noConversion"/>
  </si>
  <si>
    <t>电力（未计划）</t>
    <phoneticPr fontId="23" type="noConversion"/>
  </si>
  <si>
    <t>电力（计划）</t>
    <phoneticPr fontId="23" type="noConversion"/>
  </si>
  <si>
    <t>max</t>
    <phoneticPr fontId="23" type="noConversion"/>
  </si>
  <si>
    <t>avg</t>
    <phoneticPr fontId="23" type="noConversion"/>
  </si>
  <si>
    <t xml:space="preserve">Brake зуурсан </t>
  </si>
  <si>
    <t xml:space="preserve">Хөдөлгүүр засвар </t>
  </si>
  <si>
    <t>A7.4.4</t>
  </si>
  <si>
    <t>м3</t>
  </si>
  <si>
    <t>тн</t>
  </si>
  <si>
    <t>CAT 6040#116</t>
  </si>
  <si>
    <t>S-2.1</t>
  </si>
  <si>
    <t>S-5.1</t>
  </si>
  <si>
    <t>S-5.2</t>
  </si>
  <si>
    <t>LO-131</t>
  </si>
  <si>
    <t>CAT 6040#117</t>
  </si>
  <si>
    <t>асахгүй</t>
  </si>
  <si>
    <t xml:space="preserve">Хөдөлгүүр засвартай </t>
  </si>
  <si>
    <t>0B</t>
  </si>
  <si>
    <t>пост 15 гадаргын ус-2</t>
  </si>
  <si>
    <t>111 ул</t>
  </si>
  <si>
    <t>0b</t>
  </si>
  <si>
    <t>LO#131</t>
  </si>
  <si>
    <t>15 пост гадаргын ус-2</t>
  </si>
  <si>
    <t>хөдөлгүүрийн анхааруулга ассан</t>
  </si>
  <si>
    <t>51.1</t>
  </si>
  <si>
    <t>4b</t>
  </si>
  <si>
    <t>Т1 овоолгоос ТНАЛТ бункер тэжээсэн</t>
  </si>
  <si>
    <t>15 пост гадаргын ус-3</t>
  </si>
  <si>
    <t>1502</t>
  </si>
  <si>
    <t>Тналт-1 овоолгоос бункер тэжээсэн</t>
  </si>
  <si>
    <t>4B</t>
  </si>
  <si>
    <t>хо-3.3</t>
  </si>
  <si>
    <t>1000 мото цагийн ТҮ</t>
  </si>
  <si>
    <t>бохирдол анхааруулга ассан</t>
  </si>
  <si>
    <t>A frame хагарсан</t>
  </si>
  <si>
    <t>грейс нэмүүлэх</t>
  </si>
  <si>
    <t>вилл моторын анхааруулга ассан</t>
  </si>
  <si>
    <t>хөдөлгүүрийн анхааруулга ассан / хөдөлгүүрийн анхааруулга ассан</t>
  </si>
  <si>
    <t>гидро халсан</t>
  </si>
  <si>
    <t xml:space="preserve">Гидро нэмэх </t>
  </si>
  <si>
    <t xml:space="preserve">Насос салгадаг редуктор хагарсан </t>
  </si>
  <si>
    <t xml:space="preserve">Хөдөлгүүрийн шар ассан </t>
  </si>
  <si>
    <t xml:space="preserve">                                                                                      2026   Оны  08  Сарын 10    А     Ээлж:               Өдөр                                                                                                                                               </t>
  </si>
  <si>
    <t>A1.2.5</t>
  </si>
  <si>
    <t>B6.1.3</t>
  </si>
  <si>
    <t>A8.1.2</t>
  </si>
  <si>
    <t>C3.2.4</t>
  </si>
  <si>
    <t>A7.3.4_1510</t>
  </si>
  <si>
    <t>S5.2</t>
  </si>
  <si>
    <t>4c</t>
  </si>
  <si>
    <t>1459</t>
  </si>
  <si>
    <t>S-8.3/S-2.1</t>
  </si>
  <si>
    <t>1506</t>
  </si>
  <si>
    <t>S-8.2</t>
  </si>
  <si>
    <t>A7.4.4_1514</t>
  </si>
  <si>
    <t>3a</t>
  </si>
  <si>
    <t>S-8.3</t>
  </si>
  <si>
    <t xml:space="preserve"> 2026   Оны  08  Сарын 10     А   Ээлж:               Өдөр </t>
  </si>
  <si>
    <t>ЭТТ баяжуулах-1</t>
  </si>
  <si>
    <t xml:space="preserve">                                                                                      2026   Оны  08  Сарын 10    В     Ээлж:               Шөнө                                                                                                                                               </t>
  </si>
  <si>
    <t>тналт-5</t>
  </si>
  <si>
    <t>51.1 / 52.2</t>
  </si>
  <si>
    <t>Цөөрөм байгуулах ажил</t>
  </si>
  <si>
    <t xml:space="preserve"> S-14.2</t>
  </si>
  <si>
    <t>0D</t>
  </si>
  <si>
    <t>Т/А</t>
  </si>
  <si>
    <t xml:space="preserve"> 2026   Оны  08  Сарын 10     В   Ээлж:               Шөнө</t>
  </si>
  <si>
    <t>3.4 тогтоол-2</t>
  </si>
  <si>
    <t>тосолгооны анхааруулга ассан</t>
  </si>
  <si>
    <t>тосолгоо хийх</t>
  </si>
  <si>
    <t>трансмиисын анхааруулга ассан / трансмиисын анхааруулга ассан</t>
  </si>
  <si>
    <t>транссмиисын анхааруулга ассан</t>
  </si>
  <si>
    <t>асахгүй / динамны анхааруулга асч станц тоггүй болсон</t>
  </si>
  <si>
    <t xml:space="preserve">доод люк боох </t>
  </si>
  <si>
    <t>гидро нэмүүлэх</t>
  </si>
  <si>
    <t>сигналь релей солиулах</t>
  </si>
  <si>
    <t>усны насос редуктор солих</t>
  </si>
  <si>
    <t>1-р дугуй салж унасан</t>
  </si>
  <si>
    <t>гоожилттой шалгуулах</t>
  </si>
  <si>
    <t>гидро гоожилттой шалгуулах</t>
  </si>
  <si>
    <t>250 мото цагийн ТҮ / 5.6-р дугуйнаас гоожилттой шалгуулах</t>
  </si>
  <si>
    <t>трансмиссын амьсгалагч гоожилттой, аш таг түгжигдэхгүй, холын гэрэл, подварын гэрэл масстай шалгуулах</t>
  </si>
  <si>
    <t>торк хийх</t>
  </si>
  <si>
    <t>карданаас гоожилттой шалгуулах, грейс нэмүүлэх</t>
  </si>
  <si>
    <t>ас муу үлээж байна шалгуулах</t>
  </si>
  <si>
    <t xml:space="preserve">хөдөлгүүрийн анхааруулга ассан / хааз авахгүй / хөдөлгүүрийн анхааруулга ассан </t>
  </si>
  <si>
    <t xml:space="preserve"> дугуй хий нэмэх</t>
  </si>
  <si>
    <t>асахгүй, дугуй хий нэмэх / асахгүй</t>
  </si>
  <si>
    <t xml:space="preserve">1.2-р подвеск цэнэглэх / доогуур нүдээд хэвийн бус </t>
  </si>
  <si>
    <t>гар удаашруулагч чөмөг мултарсан / түлшний банк гоожилттой шалгуулах</t>
  </si>
  <si>
    <t>вилл мотороос гоожилттой</t>
  </si>
  <si>
    <t xml:space="preserve">асахгүй </t>
  </si>
  <si>
    <t>тосолгоо хийлгэх</t>
  </si>
  <si>
    <t>цэгэн тосолгоо хийлгэх</t>
  </si>
  <si>
    <t>гидро памп солих</t>
  </si>
  <si>
    <t>цахилгааны анхааруулга ассан</t>
  </si>
  <si>
    <t>анхааруулга асч хааз авахгүй</t>
  </si>
  <si>
    <t>гидро, грейс нэмүүлэх</t>
  </si>
  <si>
    <t xml:space="preserve">5-р дугуй хий алдсан, 4-р подвеск хорио салсан / 4-р подвеск хорио салсан </t>
  </si>
  <si>
    <t>3.4.5.6-р дугуйнаас тос гоожилттой / асахгүй</t>
  </si>
  <si>
    <t>грейс нэмүүлэх / ойрын нэг гэрэл асахгүй</t>
  </si>
  <si>
    <t>дугуй бөөрлөсөн шалгуулах</t>
  </si>
  <si>
    <t>торк хийх / асахгүй</t>
  </si>
  <si>
    <t>1-р подвес тос хаясан шалгуулах</t>
  </si>
  <si>
    <t>5-р дугуй хагарсан</t>
  </si>
  <si>
    <t xml:space="preserve"> торк хийх</t>
  </si>
  <si>
    <t>coolant нэмүүлэх / ТҮ хийх</t>
  </si>
  <si>
    <t>coolant гоожилттой</t>
  </si>
  <si>
    <t xml:space="preserve">Гидро гоожилттой </t>
  </si>
  <si>
    <t xml:space="preserve">Attach-ны чиглүлэгч </t>
  </si>
  <si>
    <t xml:space="preserve">Нурууны шланг задарсан </t>
  </si>
  <si>
    <t xml:space="preserve">Boom-ны пайлц дуугарсан </t>
  </si>
  <si>
    <t xml:space="preserve">Босоо цлиндр дуугарсан </t>
  </si>
  <si>
    <t xml:space="preserve">Ансул сигнал дуугарсан </t>
  </si>
  <si>
    <t xml:space="preserve">машмак 2 боолт 
coolant нэмэх </t>
  </si>
  <si>
    <t xml:space="preserve">Хөдөлгүүрийн тос нэмэх </t>
  </si>
  <si>
    <t xml:space="preserve">Парк дугаар салсан </t>
  </si>
  <si>
    <t xml:space="preserve">2-р дугуйн цап шариг нурсан </t>
  </si>
  <si>
    <t xml:space="preserve">Араа дэвшихгүй 
кардаанаас гоожилттой </t>
  </si>
  <si>
    <t xml:space="preserve">Сигнал ажиллаахгүй </t>
  </si>
  <si>
    <t xml:space="preserve">5.6-р дугуйнаас тос гоожсон </t>
  </si>
  <si>
    <t xml:space="preserve">3.4 -р дугуйнаас тос гоожсон </t>
  </si>
  <si>
    <t xml:space="preserve">4-р подвеск шалгуулах </t>
  </si>
  <si>
    <t xml:space="preserve">яндан боолгох </t>
  </si>
  <si>
    <t xml:space="preserve">TRN шингэн нэмэх </t>
  </si>
  <si>
    <t xml:space="preserve">Хөдөлгүүрийн шар ассан хааз авахгүй </t>
  </si>
  <si>
    <t xml:space="preserve"> A frame bearing хагарсан </t>
  </si>
  <si>
    <t xml:space="preserve">Вилл мотор ротор засвар </t>
  </si>
  <si>
    <t xml:space="preserve">Хойд подвескны хязгаарлагч тасарсан </t>
  </si>
  <si>
    <t xml:space="preserve">Буруу талын ойрын гэрэл асахгүй </t>
  </si>
  <si>
    <t xml:space="preserve">3-р подвеск пайлц сугарсан </t>
  </si>
  <si>
    <t xml:space="preserve">Тосолгоны анхааруулга ассан </t>
  </si>
  <si>
    <t xml:space="preserve">Гидро халсан </t>
  </si>
  <si>
    <t xml:space="preserve">Body шланг шалгуулах </t>
  </si>
  <si>
    <t>Гидро памп солих</t>
  </si>
  <si>
    <t xml:space="preserve">Хэвийн бус дуутай шалгуулах </t>
  </si>
  <si>
    <t xml:space="preserve">1-р подвеск тос хаясан </t>
  </si>
  <si>
    <t xml:space="preserve">250 мот цагийн ТҮ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</si>
</sst>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76" formatCode="_(* #,##0.00_);_(* \(#,##0.00\);_(* &quot;-&quot;??_);_(@_)"/>
    <numFmt numFmtId="177" formatCode="0.0"/>
    <numFmt numFmtId="178" formatCode="0.00_);[Red]\(0.00\)"/>
    <numFmt numFmtId="179" formatCode="_ * #,##0_ ;_ * \-#,##0_ ;_ * &quot;&quot;_ ;_ @_ "/>
    <numFmt numFmtId="180" formatCode="0.0_ "/>
    <numFmt numFmtId="181" formatCode="m/d;@"/>
    <numFmt numFmtId="182" formatCode="_ * #,##0_ ;_ * \-#,##0_ ;_ * &quot;-&quot;??_ ;_ @_ "/>
    <numFmt numFmtId="183" formatCode="_(* #,##0_);_(* \(#,##0\);_(* &quot;-&quot;??_);_(@_)"/>
    <numFmt numFmtId="184" formatCode="0.0%"/>
    <numFmt numFmtId="186" formatCode="_ * #,##0.0_ ;_ * \-#,##0.0_ ;_ * &quot;-&quot;??_ ;_ @_ "/>
    <numFmt numFmtId="187" formatCode="_(* #,##0.0_);_(* \(#,##0.0\);_(* &quot;-&quot;???_);_(@_)"/>
    <numFmt numFmtId="188" formatCode="mm/dd/yy;@"/>
    <numFmt numFmtId="189" formatCode="_(* #,##0.0_);_(* \(#,##0.0\);_(* &quot;-&quot;??_);_(@_)"/>
    <numFmt numFmtId="190" formatCode="###,##0"/>
    <numFmt numFmtId="191" formatCode="yyyy/m/d"/>
  </numFmts>
  <fonts count="81">
    <font>
      <sz val="12"/>
      <color theme="1"/>
      <name val="微软雅黑"/>
      <charset val="134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等线"/>
      <family val="4"/>
      <charset val="134"/>
      <scheme val="minor"/>
    </font>
    <font>
      <b/>
      <sz val="9"/>
      <name val="Arial"/>
      <family val="2"/>
    </font>
    <font>
      <b/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theme="1"/>
      <name val="等线"/>
      <family val="4"/>
      <charset val="134"/>
      <scheme val="minor"/>
    </font>
    <font>
      <u/>
      <sz val="11"/>
      <color theme="10"/>
      <name val="等线"/>
      <family val="4"/>
      <charset val="134"/>
      <scheme val="minor"/>
    </font>
    <font>
      <sz val="11"/>
      <color theme="0"/>
      <name val="等线"/>
      <family val="4"/>
      <charset val="134"/>
      <scheme val="minor"/>
    </font>
    <font>
      <b/>
      <sz val="9"/>
      <color theme="0"/>
      <name val="Calibri"/>
      <family val="2"/>
    </font>
    <font>
      <b/>
      <sz val="9"/>
      <color theme="0"/>
      <name val="宋体-简"/>
      <family val="1"/>
      <charset val="134"/>
    </font>
    <font>
      <sz val="10"/>
      <color rgb="FF000000"/>
      <name val="Microsoft YaHei UI"/>
      <family val="2"/>
      <charset val="134"/>
    </font>
    <font>
      <b/>
      <sz val="10"/>
      <color rgb="FF000000"/>
      <name val="Microsoft YaHei UI"/>
      <family val="2"/>
      <charset val="134"/>
    </font>
    <font>
      <sz val="12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Times New Roman"/>
      <family val="2"/>
    </font>
    <font>
      <b/>
      <sz val="11"/>
      <color theme="1"/>
      <name val="等线"/>
      <family val="2"/>
      <scheme val="minor"/>
    </font>
    <font>
      <b/>
      <sz val="9"/>
      <color theme="0"/>
      <name val="Calibri"/>
      <family val="2"/>
      <charset val="204"/>
    </font>
    <font>
      <b/>
      <sz val="9"/>
      <color rgb="FF7030A0"/>
      <name val="微软雅黑"/>
      <family val="2"/>
      <charset val="134"/>
    </font>
    <font>
      <b/>
      <sz val="9"/>
      <color rgb="FF7030A0"/>
      <name val="Calibri"/>
      <family val="2"/>
    </font>
    <font>
      <sz val="11"/>
      <color theme="1"/>
      <name val="等线"/>
      <family val="2"/>
      <charset val="1"/>
      <scheme val="minor"/>
    </font>
    <font>
      <sz val="12"/>
      <color theme="1"/>
      <name val="微软雅黑"/>
      <family val="2"/>
      <charset val="134"/>
    </font>
    <font>
      <sz val="11"/>
      <color theme="0"/>
      <name val="等线"/>
      <family val="2"/>
      <charset val="134"/>
      <scheme val="minor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E0000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b/>
      <sz val="11"/>
      <color rgb="FFFF0000"/>
      <name val="Times New Roman"/>
      <family val="1"/>
    </font>
    <font>
      <sz val="12"/>
      <color theme="1"/>
      <name val="Times New Roman"/>
      <family val="1"/>
    </font>
    <font>
      <sz val="10"/>
      <color theme="1"/>
      <name val="Segoe UI"/>
      <family val="2"/>
    </font>
    <font>
      <sz val="11"/>
      <name val="Arial"/>
      <family val="2"/>
    </font>
    <font>
      <sz val="10"/>
      <color rgb="FF212529"/>
      <name val="Segoe UI"/>
      <family val="2"/>
    </font>
    <font>
      <sz val="9"/>
      <name val="Arial"/>
      <family val="2"/>
    </font>
    <font>
      <sz val="9"/>
      <color theme="1"/>
      <name val="Segoe UI"/>
      <family val="2"/>
    </font>
    <font>
      <sz val="10"/>
      <color rgb="FF212529"/>
      <name val="Arial"/>
      <family val="2"/>
    </font>
    <font>
      <u/>
      <sz val="11"/>
      <color theme="10"/>
      <name val="等线"/>
      <family val="2"/>
      <scheme val="minor"/>
    </font>
    <font>
      <u/>
      <sz val="11"/>
      <color theme="1" tint="4.9989318521683403E-2"/>
      <name val="等线"/>
      <family val="2"/>
      <scheme val="minor"/>
    </font>
    <font>
      <sz val="10"/>
      <color theme="1" tint="4.9989318521683403E-2"/>
      <name val="Arial"/>
      <family val="2"/>
    </font>
    <font>
      <sz val="12"/>
      <color theme="1"/>
      <name val="Arial"/>
      <family val="2"/>
    </font>
    <font>
      <sz val="10"/>
      <color rgb="FF2F3136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20"/>
      <name val="Arial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20"/>
      <color rgb="FFFF0000"/>
      <name val="Arial"/>
      <family val="2"/>
    </font>
    <font>
      <sz val="20"/>
      <color theme="1"/>
      <name val="Arial"/>
      <family val="2"/>
    </font>
    <font>
      <sz val="22"/>
      <name val="Arial"/>
      <family val="2"/>
    </font>
    <font>
      <sz val="20"/>
      <color rgb="FFFF0000"/>
      <name val="Arial"/>
      <family val="2"/>
    </font>
    <font>
      <b/>
      <sz val="20"/>
      <color rgb="FFFF0000"/>
      <name val="Arial"/>
      <family val="2"/>
    </font>
    <font>
      <u/>
      <sz val="20"/>
      <name val="Arial"/>
      <family val="2"/>
    </font>
    <font>
      <u/>
      <sz val="20"/>
      <color rgb="FFFF0000"/>
      <name val="Arial"/>
      <family val="2"/>
    </font>
    <font>
      <b/>
      <sz val="20"/>
      <color theme="1"/>
      <name val="Arial"/>
      <family val="2"/>
    </font>
    <font>
      <sz val="18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name val="Arial"/>
      <family val="2"/>
    </font>
    <font>
      <b/>
      <sz val="22"/>
      <color theme="1"/>
      <name val="Arial"/>
      <family val="2"/>
    </font>
    <font>
      <b/>
      <sz val="20"/>
      <name val="/"/>
    </font>
    <font>
      <b/>
      <sz val="20"/>
      <color theme="1" tint="0.1499984740745262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2F3136"/>
      <name val="Arial"/>
      <family val="2"/>
    </font>
    <font>
      <sz val="24"/>
      <name val="Arial"/>
      <family val="2"/>
    </font>
    <font>
      <sz val="11"/>
      <color theme="1"/>
      <name val="等线"/>
      <family val="2"/>
      <scheme val="minor"/>
    </font>
    <font>
      <sz val="24"/>
      <color rgb="FFFF0000"/>
      <name val="Arial"/>
      <family val="2"/>
    </font>
    <font>
      <sz val="11"/>
      <name val="Times New Roman"/>
      <family val="1"/>
    </font>
    <font>
      <sz val="14"/>
      <color rgb="FFFF0000"/>
      <name val="Times New Roman"/>
      <family val="1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7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9">
    <xf numFmtId="0" fontId="0" fillId="0" borderId="0">
      <alignment vertical="center"/>
    </xf>
    <xf numFmtId="176" fontId="15" fillId="0" borderId="0" applyFont="0" applyFill="0" applyBorder="0" applyAlignment="0" applyProtection="0"/>
    <xf numFmtId="0" fontId="2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9" fontId="1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>
      <alignment vertical="center"/>
    </xf>
    <xf numFmtId="0" fontId="6" fillId="0" borderId="0"/>
    <xf numFmtId="0" fontId="16" fillId="0" borderId="0" applyNumberFormat="0" applyFill="0" applyBorder="0" applyAlignment="0" applyProtection="0"/>
    <xf numFmtId="176" fontId="15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9" fontId="24" fillId="0" borderId="0" applyFont="0" applyFill="0" applyBorder="0" applyAlignment="0" applyProtection="0">
      <alignment vertical="center"/>
    </xf>
    <xf numFmtId="0" fontId="25" fillId="0" borderId="0"/>
    <xf numFmtId="0" fontId="25" fillId="0" borderId="0"/>
    <xf numFmtId="0" fontId="30" fillId="0" borderId="0"/>
    <xf numFmtId="43" fontId="31" fillId="0" borderId="0" applyFont="0" applyFill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/>
    <xf numFmtId="43" fontId="77" fillId="0" borderId="0" applyFont="0" applyFill="0" applyBorder="0" applyAlignment="0" applyProtection="0"/>
    <xf numFmtId="43" fontId="77" fillId="0" borderId="0" applyFont="0" applyFill="0" applyBorder="0" applyAlignment="0" applyProtection="0"/>
  </cellStyleXfs>
  <cellXfs count="904">
    <xf numFmtId="0" fontId="0" fillId="0" borderId="0" xfId="0">
      <alignment vertical="center"/>
    </xf>
    <xf numFmtId="0" fontId="3" fillId="5" borderId="0" xfId="0" applyFont="1" applyFill="1" applyAlignment="1">
      <alignment vertical="center" wrapText="1"/>
    </xf>
    <xf numFmtId="0" fontId="1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4" fillId="12" borderId="1" xfId="2" applyFont="1" applyFill="1" applyBorder="1" applyAlignment="1">
      <alignment horizontal="center" vertical="center" wrapText="1"/>
    </xf>
    <xf numFmtId="0" fontId="7" fillId="12" borderId="1" xfId="2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79" fontId="0" fillId="0" borderId="0" xfId="0" applyNumberFormat="1">
      <alignment vertical="center"/>
    </xf>
    <xf numFmtId="0" fontId="10" fillId="13" borderId="0" xfId="0" applyFont="1" applyFill="1" applyAlignment="1">
      <alignment vertical="center" wrapText="1"/>
    </xf>
    <xf numFmtId="176" fontId="10" fillId="13" borderId="0" xfId="0" applyNumberFormat="1" applyFont="1" applyFill="1" applyAlignment="1">
      <alignment vertical="center" wrapText="1"/>
    </xf>
    <xf numFmtId="0" fontId="10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0" fillId="0" borderId="11" xfId="0" applyBorder="1">
      <alignment vertical="center"/>
    </xf>
    <xf numFmtId="0" fontId="0" fillId="2" borderId="11" xfId="10" applyFont="1" applyFill="1" applyBorder="1"/>
    <xf numFmtId="176" fontId="0" fillId="0" borderId="11" xfId="0" applyNumberFormat="1" applyBorder="1">
      <alignment vertical="center"/>
    </xf>
    <xf numFmtId="178" fontId="0" fillId="0" borderId="11" xfId="0" applyNumberFormat="1" applyBorder="1">
      <alignment vertical="center"/>
    </xf>
    <xf numFmtId="10" fontId="0" fillId="0" borderId="11" xfId="0" applyNumberFormat="1" applyBorder="1">
      <alignment vertical="center"/>
    </xf>
    <xf numFmtId="0" fontId="13" fillId="0" borderId="11" xfId="0" applyFont="1" applyBorder="1">
      <alignment vertical="center"/>
    </xf>
    <xf numFmtId="179" fontId="0" fillId="0" borderId="11" xfId="0" applyNumberFormat="1" applyBorder="1">
      <alignment vertical="center"/>
    </xf>
    <xf numFmtId="14" fontId="0" fillId="8" borderId="11" xfId="0" applyNumberFormat="1" applyFill="1" applyBorder="1">
      <alignment vertical="center"/>
    </xf>
    <xf numFmtId="0" fontId="0" fillId="0" borderId="12" xfId="0" applyBorder="1">
      <alignment vertical="center"/>
    </xf>
    <xf numFmtId="10" fontId="0" fillId="0" borderId="12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13" fillId="0" borderId="12" xfId="0" applyFont="1" applyBorder="1">
      <alignment vertical="center"/>
    </xf>
    <xf numFmtId="178" fontId="0" fillId="0" borderId="12" xfId="0" applyNumberFormat="1" applyBorder="1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horizontal="left"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2" borderId="0" xfId="10" applyFont="1" applyFill="1"/>
    <xf numFmtId="0" fontId="0" fillId="2" borderId="0" xfId="10" applyFont="1" applyFill="1" applyAlignment="1">
      <alignment horizontal="center"/>
    </xf>
    <xf numFmtId="0" fontId="0" fillId="2" borderId="1" xfId="10" applyFont="1" applyFill="1" applyBorder="1"/>
    <xf numFmtId="0" fontId="0" fillId="0" borderId="1" xfId="0" applyBorder="1">
      <alignment vertical="center"/>
    </xf>
    <xf numFmtId="0" fontId="0" fillId="2" borderId="1" xfId="10" applyFont="1" applyFill="1" applyBorder="1" applyAlignment="1">
      <alignment horizontal="left"/>
    </xf>
    <xf numFmtId="0" fontId="14" fillId="2" borderId="1" xfId="10" applyFont="1" applyFill="1" applyBorder="1"/>
    <xf numFmtId="0" fontId="0" fillId="7" borderId="1" xfId="10" applyFont="1" applyFill="1" applyBorder="1"/>
    <xf numFmtId="0" fontId="0" fillId="6" borderId="1" xfId="10" applyFont="1" applyFill="1" applyBorder="1"/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3" fillId="16" borderId="3" xfId="0" applyFont="1" applyFill="1" applyBorder="1" applyAlignment="1">
      <alignment horizontal="center" vertical="center"/>
    </xf>
    <xf numFmtId="0" fontId="2" fillId="16" borderId="1" xfId="2" applyFill="1" applyBorder="1" applyAlignment="1">
      <alignment horizontal="left" vertical="center"/>
    </xf>
    <xf numFmtId="0" fontId="2" fillId="16" borderId="3" xfId="2" applyFill="1" applyBorder="1" applyAlignment="1">
      <alignment horizontal="left" vertical="center"/>
    </xf>
    <xf numFmtId="0" fontId="3" fillId="16" borderId="3" xfId="2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vertical="center" wrapText="1"/>
    </xf>
    <xf numFmtId="0" fontId="3" fillId="16" borderId="3" xfId="0" applyFont="1" applyFill="1" applyBorder="1">
      <alignment vertical="center"/>
    </xf>
    <xf numFmtId="0" fontId="2" fillId="16" borderId="3" xfId="0" applyFont="1" applyFill="1" applyBorder="1">
      <alignment vertical="center"/>
    </xf>
    <xf numFmtId="2" fontId="2" fillId="16" borderId="3" xfId="0" applyNumberFormat="1" applyFont="1" applyFill="1" applyBorder="1">
      <alignment vertical="center"/>
    </xf>
    <xf numFmtId="0" fontId="3" fillId="16" borderId="4" xfId="0" applyFont="1" applyFill="1" applyBorder="1" applyAlignment="1">
      <alignment horizontal="center" vertical="center"/>
    </xf>
    <xf numFmtId="0" fontId="2" fillId="16" borderId="10" xfId="2" applyFill="1" applyBorder="1" applyAlignment="1">
      <alignment horizontal="left" vertical="center"/>
    </xf>
    <xf numFmtId="0" fontId="2" fillId="16" borderId="10" xfId="0" applyFont="1" applyFill="1" applyBorder="1" applyAlignment="1">
      <alignment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16" borderId="1" xfId="2" applyFill="1" applyBorder="1" applyAlignment="1">
      <alignment horizontal="center" vertical="center"/>
    </xf>
    <xf numFmtId="0" fontId="2" fillId="16" borderId="3" xfId="2" applyFill="1" applyBorder="1" applyAlignment="1">
      <alignment horizontal="center" vertical="center"/>
    </xf>
    <xf numFmtId="0" fontId="2" fillId="16" borderId="3" xfId="0" applyFont="1" applyFill="1" applyBorder="1" applyAlignment="1">
      <alignment vertical="center" wrapText="1"/>
    </xf>
    <xf numFmtId="0" fontId="2" fillId="17" borderId="1" xfId="2" applyFill="1" applyBorder="1" applyAlignment="1">
      <alignment horizontal="left" vertical="center"/>
    </xf>
    <xf numFmtId="0" fontId="2" fillId="17" borderId="3" xfId="0" applyFont="1" applyFill="1" applyBorder="1">
      <alignment vertical="center"/>
    </xf>
    <xf numFmtId="0" fontId="2" fillId="17" borderId="3" xfId="0" applyFont="1" applyFill="1" applyBorder="1" applyAlignment="1">
      <alignment horizontal="center" vertical="center"/>
    </xf>
    <xf numFmtId="0" fontId="3" fillId="17" borderId="3" xfId="0" applyFont="1" applyFill="1" applyBorder="1">
      <alignment vertical="center"/>
    </xf>
    <xf numFmtId="2" fontId="2" fillId="17" borderId="3" xfId="0" applyNumberFormat="1" applyFont="1" applyFill="1" applyBorder="1">
      <alignment vertical="center"/>
    </xf>
    <xf numFmtId="0" fontId="3" fillId="17" borderId="3" xfId="0" applyFont="1" applyFill="1" applyBorder="1" applyAlignment="1">
      <alignment vertical="center" wrapText="1"/>
    </xf>
    <xf numFmtId="0" fontId="3" fillId="17" borderId="3" xfId="0" applyFont="1" applyFill="1" applyBorder="1" applyAlignment="1">
      <alignment horizontal="center" vertical="center" wrapText="1"/>
    </xf>
    <xf numFmtId="0" fontId="3" fillId="17" borderId="3" xfId="0" applyFont="1" applyFill="1" applyBorder="1" applyAlignment="1">
      <alignment horizontal="center" vertical="center"/>
    </xf>
    <xf numFmtId="0" fontId="3" fillId="17" borderId="3" xfId="2" applyFont="1" applyFill="1" applyBorder="1" applyAlignment="1">
      <alignment horizontal="left" vertical="center"/>
    </xf>
    <xf numFmtId="0" fontId="3" fillId="17" borderId="3" xfId="2" applyFont="1" applyFill="1" applyBorder="1" applyAlignment="1">
      <alignment horizontal="center" vertical="center"/>
    </xf>
    <xf numFmtId="0" fontId="2" fillId="17" borderId="10" xfId="0" applyFont="1" applyFill="1" applyBorder="1">
      <alignment vertical="center"/>
    </xf>
    <xf numFmtId="0" fontId="26" fillId="0" borderId="0" xfId="0" applyFont="1" applyAlignment="1"/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/>
    <xf numFmtId="9" fontId="26" fillId="0" borderId="0" xfId="19" applyFont="1" applyAlignment="1"/>
    <xf numFmtId="0" fontId="0" fillId="0" borderId="0" xfId="0" pivotButton="1">
      <alignment vertical="center"/>
    </xf>
    <xf numFmtId="0" fontId="0" fillId="0" borderId="0" xfId="0" pivotButton="1" applyAlignment="1">
      <alignment vertical="center" wrapText="1"/>
    </xf>
    <xf numFmtId="0" fontId="22" fillId="2" borderId="1" xfId="10" applyFont="1" applyFill="1" applyBorder="1" applyAlignment="1">
      <alignment horizontal="left"/>
    </xf>
    <xf numFmtId="0" fontId="9" fillId="18" borderId="5" xfId="2" applyFont="1" applyFill="1" applyBorder="1" applyAlignment="1">
      <alignment horizontal="center" vertical="center" wrapText="1"/>
    </xf>
    <xf numFmtId="0" fontId="9" fillId="8" borderId="6" xfId="2" applyFont="1" applyFill="1" applyBorder="1" applyAlignment="1">
      <alignment horizontal="center" vertical="center" wrapText="1"/>
    </xf>
    <xf numFmtId="0" fontId="9" fillId="9" borderId="6" xfId="2" applyFont="1" applyFill="1" applyBorder="1" applyAlignment="1">
      <alignment horizontal="center" vertical="center" wrapText="1"/>
    </xf>
    <xf numFmtId="0" fontId="9" fillId="0" borderId="6" xfId="2" applyFont="1" applyBorder="1" applyAlignment="1">
      <alignment horizontal="center" vertical="center" wrapText="1"/>
    </xf>
    <xf numFmtId="0" fontId="9" fillId="17" borderId="6" xfId="2" applyFont="1" applyFill="1" applyBorder="1" applyAlignment="1">
      <alignment horizontal="center" vertical="center" wrapText="1"/>
    </xf>
    <xf numFmtId="0" fontId="9" fillId="10" borderId="6" xfId="2" applyFont="1" applyFill="1" applyBorder="1" applyAlignment="1">
      <alignment horizontal="center" vertical="center" wrapText="1"/>
    </xf>
    <xf numFmtId="0" fontId="9" fillId="19" borderId="8" xfId="2" applyFont="1" applyFill="1" applyBorder="1" applyAlignment="1">
      <alignment horizontal="center" vertical="center" wrapText="1"/>
    </xf>
    <xf numFmtId="0" fontId="9" fillId="18" borderId="9" xfId="2" applyFont="1" applyFill="1" applyBorder="1" applyAlignment="1">
      <alignment horizontal="center" vertical="center" wrapText="1"/>
    </xf>
    <xf numFmtId="0" fontId="9" fillId="9" borderId="7" xfId="2" applyFont="1" applyFill="1" applyBorder="1" applyAlignment="1">
      <alignment horizontal="center" vertical="center" wrapText="1"/>
    </xf>
    <xf numFmtId="0" fontId="9" fillId="2" borderId="7" xfId="2" applyFont="1" applyFill="1" applyBorder="1" applyAlignment="1">
      <alignment horizontal="center" vertical="center" wrapText="1"/>
    </xf>
    <xf numFmtId="0" fontId="9" fillId="17" borderId="7" xfId="2" applyFont="1" applyFill="1" applyBorder="1" applyAlignment="1">
      <alignment horizontal="center" vertical="center" wrapText="1"/>
    </xf>
    <xf numFmtId="0" fontId="9" fillId="11" borderId="7" xfId="2" applyFont="1" applyFill="1" applyBorder="1" applyAlignment="1">
      <alignment horizontal="center" vertical="center" wrapText="1"/>
    </xf>
    <xf numFmtId="0" fontId="9" fillId="19" borderId="7" xfId="2" applyFont="1" applyFill="1" applyBorder="1" applyAlignment="1">
      <alignment horizontal="center" vertical="center" wrapText="1"/>
    </xf>
    <xf numFmtId="0" fontId="9" fillId="8" borderId="7" xfId="2" applyFont="1" applyFill="1" applyBorder="1" applyAlignment="1">
      <alignment horizontal="center" vertical="center" wrapText="1"/>
    </xf>
    <xf numFmtId="0" fontId="22" fillId="2" borderId="1" xfId="10" applyFont="1" applyFill="1" applyBorder="1"/>
    <xf numFmtId="0" fontId="28" fillId="13" borderId="0" xfId="0" applyFont="1" applyFill="1" applyAlignment="1">
      <alignment vertical="center" wrapText="1"/>
    </xf>
    <xf numFmtId="176" fontId="28" fillId="13" borderId="0" xfId="0" applyNumberFormat="1" applyFont="1" applyFill="1" applyAlignment="1">
      <alignment vertical="center" wrapText="1"/>
    </xf>
    <xf numFmtId="0" fontId="12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180" fontId="0" fillId="0" borderId="0" xfId="0" applyNumberFormat="1" applyAlignment="1">
      <alignment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0" fontId="34" fillId="22" borderId="1" xfId="0" applyFont="1" applyFill="1" applyBorder="1" applyAlignment="1">
      <alignment horizontal="center" vertical="center" wrapText="1"/>
    </xf>
    <xf numFmtId="181" fontId="35" fillId="22" borderId="1" xfId="0" applyNumberFormat="1" applyFont="1" applyFill="1" applyBorder="1" applyAlignment="1">
      <alignment horizontal="center" vertical="center"/>
    </xf>
    <xf numFmtId="0" fontId="36" fillId="22" borderId="1" xfId="0" applyFont="1" applyFill="1" applyBorder="1" applyAlignment="1">
      <alignment vertical="center" wrapText="1"/>
    </xf>
    <xf numFmtId="0" fontId="36" fillId="22" borderId="2" xfId="0" applyFont="1" applyFill="1" applyBorder="1" applyAlignment="1">
      <alignment horizontal="center" vertical="center" wrapText="1"/>
    </xf>
    <xf numFmtId="181" fontId="36" fillId="22" borderId="1" xfId="0" applyNumberFormat="1" applyFont="1" applyFill="1" applyBorder="1" applyAlignment="1">
      <alignment horizontal="center" vertical="center" wrapText="1"/>
    </xf>
    <xf numFmtId="0" fontId="34" fillId="2" borderId="15" xfId="0" applyFont="1" applyFill="1" applyBorder="1" applyAlignment="1">
      <alignment horizontal="center" vertical="center"/>
    </xf>
    <xf numFmtId="182" fontId="37" fillId="2" borderId="1" xfId="23" applyNumberFormat="1" applyFont="1" applyFill="1" applyBorder="1" applyAlignment="1">
      <alignment vertical="center"/>
    </xf>
    <xf numFmtId="182" fontId="37" fillId="2" borderId="1" xfId="23" applyNumberFormat="1" applyFont="1" applyFill="1" applyBorder="1" applyAlignment="1">
      <alignment horizontal="center" vertical="center"/>
    </xf>
    <xf numFmtId="183" fontId="38" fillId="2" borderId="1" xfId="23" applyNumberFormat="1" applyFont="1" applyFill="1" applyBorder="1" applyAlignment="1">
      <alignment horizontal="center" vertical="center"/>
    </xf>
    <xf numFmtId="9" fontId="38" fillId="0" borderId="1" xfId="19" applyFont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183" fontId="38" fillId="2" borderId="1" xfId="23" applyNumberFormat="1" applyFont="1" applyFill="1" applyBorder="1" applyAlignment="1">
      <alignment vertical="center" wrapText="1"/>
    </xf>
    <xf numFmtId="183" fontId="38" fillId="0" borderId="16" xfId="23" applyNumberFormat="1" applyFont="1" applyBorder="1" applyAlignment="1">
      <alignment vertical="center"/>
    </xf>
    <xf numFmtId="183" fontId="38" fillId="0" borderId="1" xfId="0" applyNumberFormat="1" applyFont="1" applyBorder="1">
      <alignment vertical="center"/>
    </xf>
    <xf numFmtId="183" fontId="38" fillId="0" borderId="1" xfId="19" applyNumberFormat="1" applyFont="1" applyBorder="1" applyAlignment="1">
      <alignment horizontal="center" vertical="center"/>
    </xf>
    <xf numFmtId="43" fontId="35" fillId="2" borderId="1" xfId="23" applyFont="1" applyFill="1" applyBorder="1" applyAlignment="1">
      <alignment horizontal="center" vertical="center"/>
    </xf>
    <xf numFmtId="43" fontId="38" fillId="0" borderId="16" xfId="23" applyFont="1" applyFill="1" applyBorder="1" applyAlignment="1">
      <alignment vertical="center"/>
    </xf>
    <xf numFmtId="43" fontId="38" fillId="0" borderId="1" xfId="23" applyFont="1" applyFill="1" applyBorder="1" applyAlignment="1">
      <alignment vertical="center"/>
    </xf>
    <xf numFmtId="184" fontId="38" fillId="0" borderId="1" xfId="19" applyNumberFormat="1" applyFont="1" applyBorder="1" applyAlignment="1">
      <alignment horizontal="center" vertical="center"/>
    </xf>
    <xf numFmtId="43" fontId="38" fillId="0" borderId="1" xfId="19" applyNumberFormat="1" applyFont="1" applyBorder="1" applyAlignment="1">
      <alignment horizontal="center" vertical="center"/>
    </xf>
    <xf numFmtId="182" fontId="37" fillId="2" borderId="16" xfId="23" applyNumberFormat="1" applyFont="1" applyFill="1" applyBorder="1" applyAlignment="1">
      <alignment vertical="center"/>
    </xf>
    <xf numFmtId="43" fontId="38" fillId="0" borderId="1" xfId="23" applyFont="1" applyBorder="1" applyAlignment="1">
      <alignment horizontal="center" vertical="center"/>
    </xf>
    <xf numFmtId="0" fontId="5" fillId="0" borderId="1" xfId="0" applyFont="1" applyBorder="1" applyAlignment="1"/>
    <xf numFmtId="2" fontId="38" fillId="0" borderId="1" xfId="19" applyNumberFormat="1" applyFont="1" applyBorder="1" applyAlignment="1">
      <alignment horizontal="center" vertical="center"/>
    </xf>
    <xf numFmtId="10" fontId="38" fillId="0" borderId="1" xfId="19" applyNumberFormat="1" applyFont="1" applyBorder="1" applyAlignment="1">
      <alignment horizontal="center" vertical="center"/>
    </xf>
    <xf numFmtId="182" fontId="37" fillId="0" borderId="1" xfId="23" applyNumberFormat="1" applyFont="1" applyFill="1" applyBorder="1" applyAlignment="1">
      <alignment vertical="center"/>
    </xf>
    <xf numFmtId="182" fontId="37" fillId="0" borderId="1" xfId="23" applyNumberFormat="1" applyFont="1" applyFill="1" applyBorder="1" applyAlignment="1">
      <alignment horizontal="center" vertical="center"/>
    </xf>
    <xf numFmtId="183" fontId="38" fillId="0" borderId="1" xfId="23" applyNumberFormat="1" applyFont="1" applyFill="1" applyBorder="1" applyAlignment="1">
      <alignment vertical="center" wrapText="1"/>
    </xf>
    <xf numFmtId="2" fontId="35" fillId="22" borderId="20" xfId="0" applyNumberFormat="1" applyFont="1" applyFill="1" applyBorder="1" applyAlignment="1">
      <alignment horizontal="center" vertical="center" wrapText="1"/>
    </xf>
    <xf numFmtId="184" fontId="38" fillId="0" borderId="20" xfId="19" applyNumberFormat="1" applyFont="1" applyBorder="1" applyAlignment="1">
      <alignment horizontal="center" vertical="center"/>
    </xf>
    <xf numFmtId="2" fontId="35" fillId="0" borderId="1" xfId="0" applyNumberFormat="1" applyFont="1" applyBorder="1">
      <alignment vertical="center"/>
    </xf>
    <xf numFmtId="0" fontId="5" fillId="0" borderId="0" xfId="0" applyFont="1" applyAlignment="1"/>
    <xf numFmtId="2" fontId="5" fillId="0" borderId="0" xfId="0" applyNumberFormat="1" applyFont="1" applyAlignment="1"/>
    <xf numFmtId="2" fontId="5" fillId="0" borderId="0" xfId="0" applyNumberFormat="1" applyFont="1" applyAlignment="1">
      <alignment horizontal="center"/>
    </xf>
    <xf numFmtId="43" fontId="35" fillId="0" borderId="0" xfId="0" applyNumberFormat="1" applyFont="1" applyAlignment="1"/>
    <xf numFmtId="43" fontId="35" fillId="0" borderId="0" xfId="0" applyNumberFormat="1" applyFont="1" applyAlignment="1">
      <alignment horizontal="center"/>
    </xf>
    <xf numFmtId="183" fontId="38" fillId="0" borderId="1" xfId="0" applyNumberFormat="1" applyFont="1" applyBorder="1" applyAlignment="1"/>
    <xf numFmtId="0" fontId="34" fillId="0" borderId="0" xfId="0" applyFont="1" applyAlignment="1"/>
    <xf numFmtId="177" fontId="34" fillId="0" borderId="0" xfId="19" applyNumberFormat="1" applyFont="1" applyAlignment="1"/>
    <xf numFmtId="177" fontId="34" fillId="0" borderId="0" xfId="19" applyNumberFormat="1" applyFont="1" applyAlignment="1">
      <alignment horizontal="center"/>
    </xf>
    <xf numFmtId="0" fontId="34" fillId="0" borderId="1" xfId="0" applyFont="1" applyBorder="1" applyAlignment="1"/>
    <xf numFmtId="0" fontId="5" fillId="0" borderId="21" xfId="0" applyFont="1" applyBorder="1" applyAlignment="1"/>
    <xf numFmtId="0" fontId="5" fillId="0" borderId="22" xfId="0" applyFont="1" applyBorder="1" applyAlignment="1"/>
    <xf numFmtId="183" fontId="5" fillId="0" borderId="22" xfId="0" applyNumberFormat="1" applyFont="1" applyBorder="1" applyAlignment="1"/>
    <xf numFmtId="183" fontId="5" fillId="0" borderId="22" xfId="0" applyNumberFormat="1" applyFont="1" applyBorder="1" applyAlignment="1">
      <alignment horizontal="center"/>
    </xf>
    <xf numFmtId="2" fontId="5" fillId="0" borderId="1" xfId="0" applyNumberFormat="1" applyFont="1" applyBorder="1" applyAlignment="1"/>
    <xf numFmtId="0" fontId="5" fillId="0" borderId="23" xfId="0" applyFont="1" applyBorder="1" applyAlignment="1"/>
    <xf numFmtId="2" fontId="38" fillId="0" borderId="0" xfId="0" applyNumberFormat="1" applyFont="1" applyAlignment="1">
      <alignment horizontal="center"/>
    </xf>
    <xf numFmtId="183" fontId="5" fillId="0" borderId="0" xfId="0" applyNumberFormat="1" applyFont="1" applyAlignment="1"/>
    <xf numFmtId="183" fontId="5" fillId="0" borderId="0" xfId="0" applyNumberFormat="1" applyFont="1" applyAlignment="1">
      <alignment horizontal="center"/>
    </xf>
    <xf numFmtId="182" fontId="5" fillId="0" borderId="0" xfId="0" applyNumberFormat="1" applyFont="1" applyAlignment="1"/>
    <xf numFmtId="182" fontId="5" fillId="0" borderId="0" xfId="0" applyNumberFormat="1" applyFont="1" applyAlignment="1">
      <alignment horizontal="center"/>
    </xf>
    <xf numFmtId="186" fontId="5" fillId="0" borderId="0" xfId="0" applyNumberFormat="1" applyFont="1" applyAlignment="1"/>
    <xf numFmtId="186" fontId="5" fillId="0" borderId="0" xfId="0" applyNumberFormat="1" applyFont="1" applyAlignment="1">
      <alignment horizontal="center"/>
    </xf>
    <xf numFmtId="0" fontId="34" fillId="0" borderId="24" xfId="0" applyFont="1" applyBorder="1" applyAlignment="1"/>
    <xf numFmtId="0" fontId="34" fillId="0" borderId="25" xfId="0" applyFont="1" applyBorder="1" applyAlignment="1"/>
    <xf numFmtId="186" fontId="34" fillId="0" borderId="25" xfId="0" applyNumberFormat="1" applyFont="1" applyBorder="1" applyAlignment="1"/>
    <xf numFmtId="186" fontId="34" fillId="0" borderId="25" xfId="0" applyNumberFormat="1" applyFont="1" applyBorder="1" applyAlignment="1">
      <alignment horizontal="center"/>
    </xf>
    <xf numFmtId="186" fontId="34" fillId="0" borderId="0" xfId="0" applyNumberFormat="1" applyFont="1" applyAlignment="1"/>
    <xf numFmtId="186" fontId="34" fillId="0" borderId="0" xfId="0" applyNumberFormat="1" applyFont="1" applyAlignment="1">
      <alignment horizontal="center"/>
    </xf>
    <xf numFmtId="177" fontId="5" fillId="0" borderId="0" xfId="19" applyNumberFormat="1" applyFont="1" applyAlignment="1"/>
    <xf numFmtId="177" fontId="5" fillId="0" borderId="0" xfId="19" applyNumberFormat="1" applyFont="1" applyAlignment="1">
      <alignment horizontal="center"/>
    </xf>
    <xf numFmtId="43" fontId="5" fillId="0" borderId="0" xfId="0" applyNumberFormat="1" applyFont="1" applyAlignment="1">
      <alignment horizontal="center" vertical="center"/>
    </xf>
    <xf numFmtId="184" fontId="5" fillId="0" borderId="0" xfId="19" applyNumberFormat="1" applyFont="1" applyAlignment="1"/>
    <xf numFmtId="184" fontId="5" fillId="0" borderId="0" xfId="19" applyNumberFormat="1" applyFont="1" applyAlignment="1">
      <alignment horizontal="center"/>
    </xf>
    <xf numFmtId="0" fontId="35" fillId="4" borderId="1" xfId="0" applyFont="1" applyFill="1" applyBorder="1" applyAlignment="1">
      <alignment vertical="center" wrapText="1"/>
    </xf>
    <xf numFmtId="183" fontId="35" fillId="4" borderId="1" xfId="0" applyNumberFormat="1" applyFont="1" applyFill="1" applyBorder="1">
      <alignment vertical="center"/>
    </xf>
    <xf numFmtId="9" fontId="36" fillId="4" borderId="20" xfId="19" applyFont="1" applyFill="1" applyBorder="1" applyAlignment="1">
      <alignment vertical="center"/>
    </xf>
    <xf numFmtId="9" fontId="35" fillId="4" borderId="1" xfId="0" applyNumberFormat="1" applyFont="1" applyFill="1" applyBorder="1">
      <alignment vertical="center"/>
    </xf>
    <xf numFmtId="0" fontId="5" fillId="0" borderId="0" xfId="0" applyFont="1" applyAlignment="1">
      <alignment horizontal="center"/>
    </xf>
    <xf numFmtId="2" fontId="35" fillId="4" borderId="1" xfId="0" applyNumberFormat="1" applyFont="1" applyFill="1" applyBorder="1">
      <alignment vertical="center"/>
    </xf>
    <xf numFmtId="0" fontId="35" fillId="4" borderId="20" xfId="0" applyFont="1" applyFill="1" applyBorder="1">
      <alignment vertical="center"/>
    </xf>
    <xf numFmtId="0" fontId="35" fillId="4" borderId="1" xfId="0" applyFont="1" applyFill="1" applyBorder="1">
      <alignment vertical="center"/>
    </xf>
    <xf numFmtId="43" fontId="5" fillId="0" borderId="0" xfId="0" applyNumberFormat="1" applyFont="1" applyAlignment="1">
      <alignment horizontal="center"/>
    </xf>
    <xf numFmtId="187" fontId="40" fillId="0" borderId="1" xfId="0" applyNumberFormat="1" applyFont="1" applyBorder="1">
      <alignment vertical="center"/>
    </xf>
    <xf numFmtId="9" fontId="40" fillId="0" borderId="0" xfId="19" applyFont="1" applyAlignment="1"/>
    <xf numFmtId="43" fontId="40" fillId="0" borderId="0" xfId="19" applyNumberFormat="1" applyFont="1" applyAlignment="1"/>
    <xf numFmtId="43" fontId="5" fillId="0" borderId="0" xfId="19" applyNumberFormat="1" applyFont="1" applyAlignment="1"/>
    <xf numFmtId="9" fontId="5" fillId="0" borderId="0" xfId="19" applyFont="1" applyAlignment="1"/>
    <xf numFmtId="43" fontId="40" fillId="0" borderId="1" xfId="0" applyNumberFormat="1" applyFont="1" applyBorder="1">
      <alignment vertical="center"/>
    </xf>
    <xf numFmtId="2" fontId="40" fillId="0" borderId="1" xfId="0" applyNumberFormat="1" applyFont="1" applyBorder="1">
      <alignment vertical="center"/>
    </xf>
    <xf numFmtId="10" fontId="5" fillId="0" borderId="0" xfId="19" applyNumberFormat="1" applyFont="1" applyAlignment="1"/>
    <xf numFmtId="0" fontId="4" fillId="0" borderId="0" xfId="23" applyNumberFormat="1" applyFont="1" applyFill="1" applyBorder="1" applyAlignment="1">
      <alignment vertical="center"/>
    </xf>
    <xf numFmtId="183" fontId="3" fillId="0" borderId="0" xfId="23" applyNumberFormat="1" applyFont="1" applyFill="1" applyBorder="1" applyAlignment="1"/>
    <xf numFmtId="0" fontId="3" fillId="0" borderId="0" xfId="0" applyFont="1" applyAlignment="1"/>
    <xf numFmtId="0" fontId="4" fillId="23" borderId="1" xfId="23" applyNumberFormat="1" applyFont="1" applyFill="1" applyBorder="1" applyAlignment="1">
      <alignment horizontal="center" vertical="center"/>
    </xf>
    <xf numFmtId="188" fontId="4" fillId="23" borderId="1" xfId="23" applyNumberFormat="1" applyFont="1" applyFill="1" applyBorder="1" applyAlignment="1">
      <alignment horizontal="center" vertical="center" wrapText="1"/>
    </xf>
    <xf numFmtId="188" fontId="1" fillId="23" borderId="1" xfId="23" applyNumberFormat="1" applyFont="1" applyFill="1" applyBorder="1" applyAlignment="1"/>
    <xf numFmtId="183" fontId="1" fillId="23" borderId="1" xfId="23" applyNumberFormat="1" applyFont="1" applyFill="1" applyBorder="1" applyAlignment="1"/>
    <xf numFmtId="0" fontId="1" fillId="0" borderId="0" xfId="0" applyFont="1" applyAlignment="1"/>
    <xf numFmtId="0" fontId="2" fillId="0" borderId="1" xfId="23" applyNumberFormat="1" applyFont="1" applyFill="1" applyBorder="1" applyAlignment="1">
      <alignment horizontal="center" vertical="center"/>
    </xf>
    <xf numFmtId="0" fontId="2" fillId="0" borderId="1" xfId="23" applyNumberFormat="1" applyFont="1" applyFill="1" applyBorder="1" applyAlignment="1" applyProtection="1">
      <alignment wrapText="1"/>
    </xf>
    <xf numFmtId="43" fontId="2" fillId="0" borderId="1" xfId="23" applyFont="1" applyFill="1" applyBorder="1" applyAlignment="1">
      <alignment horizontal="center" vertical="center"/>
    </xf>
    <xf numFmtId="43" fontId="3" fillId="0" borderId="1" xfId="23" applyFont="1" applyBorder="1" applyAlignment="1"/>
    <xf numFmtId="0" fontId="2" fillId="2" borderId="1" xfId="23" applyNumberFormat="1" applyFont="1" applyFill="1" applyBorder="1" applyAlignment="1" applyProtection="1">
      <alignment wrapText="1"/>
    </xf>
    <xf numFmtId="0" fontId="2" fillId="2" borderId="1" xfId="23" applyNumberFormat="1" applyFont="1" applyFill="1" applyBorder="1" applyAlignment="1">
      <alignment horizontal="center" vertical="center"/>
    </xf>
    <xf numFmtId="0" fontId="2" fillId="24" borderId="1" xfId="22" applyFont="1" applyFill="1" applyBorder="1" applyAlignment="1">
      <alignment horizontal="left" vertical="center"/>
    </xf>
    <xf numFmtId="0" fontId="2" fillId="24" borderId="1" xfId="23" applyNumberFormat="1" applyFont="1" applyFill="1" applyBorder="1" applyAlignment="1">
      <alignment horizontal="center" vertical="center"/>
    </xf>
    <xf numFmtId="0" fontId="2" fillId="3" borderId="1" xfId="23" applyNumberFormat="1" applyFont="1" applyFill="1" applyBorder="1" applyAlignment="1"/>
    <xf numFmtId="0" fontId="2" fillId="3" borderId="1" xfId="23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/>
    </xf>
    <xf numFmtId="0" fontId="2" fillId="25" borderId="1" xfId="22" applyFont="1" applyFill="1" applyBorder="1" applyAlignment="1">
      <alignment horizontal="left" vertical="center"/>
    </xf>
    <xf numFmtId="0" fontId="2" fillId="25" borderId="1" xfId="23" applyNumberFormat="1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2" fillId="0" borderId="1" xfId="23" applyNumberFormat="1" applyFont="1" applyFill="1" applyBorder="1" applyAlignment="1"/>
    <xf numFmtId="0" fontId="41" fillId="0" borderId="0" xfId="0" applyFont="1" applyAlignment="1">
      <alignment horizontal="center"/>
    </xf>
    <xf numFmtId="0" fontId="2" fillId="26" borderId="1" xfId="23" applyNumberFormat="1" applyFont="1" applyFill="1" applyBorder="1" applyAlignment="1"/>
    <xf numFmtId="0" fontId="2" fillId="26" borderId="1" xfId="23" applyNumberFormat="1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 wrapText="1"/>
    </xf>
    <xf numFmtId="43" fontId="3" fillId="25" borderId="1" xfId="23" applyFont="1" applyFill="1" applyBorder="1" applyAlignment="1">
      <alignment horizontal="center" vertical="center" wrapText="1"/>
    </xf>
    <xf numFmtId="0" fontId="2" fillId="27" borderId="1" xfId="23" applyNumberFormat="1" applyFont="1" applyFill="1" applyBorder="1" applyAlignment="1" applyProtection="1">
      <alignment wrapText="1"/>
    </xf>
    <xf numFmtId="0" fontId="2" fillId="27" borderId="1" xfId="23" applyNumberFormat="1" applyFont="1" applyFill="1" applyBorder="1" applyAlignment="1">
      <alignment horizontal="center" vertical="center"/>
    </xf>
    <xf numFmtId="0" fontId="41" fillId="27" borderId="1" xfId="0" applyFont="1" applyFill="1" applyBorder="1" applyAlignment="1">
      <alignment vertical="center" wrapText="1"/>
    </xf>
    <xf numFmtId="0" fontId="41" fillId="27" borderId="1" xfId="0" applyFont="1" applyFill="1" applyBorder="1" applyAlignment="1">
      <alignment horizontal="center" vertical="center"/>
    </xf>
    <xf numFmtId="0" fontId="2" fillId="3" borderId="1" xfId="23" applyNumberFormat="1" applyFont="1" applyFill="1" applyBorder="1" applyAlignment="1" applyProtection="1">
      <alignment wrapText="1"/>
    </xf>
    <xf numFmtId="0" fontId="2" fillId="3" borderId="1" xfId="1" applyNumberFormat="1" applyFont="1" applyFill="1" applyBorder="1" applyAlignment="1">
      <alignment vertical="center"/>
    </xf>
    <xf numFmtId="0" fontId="2" fillId="3" borderId="1" xfId="23" applyNumberFormat="1" applyFont="1" applyFill="1" applyBorder="1" applyAlignment="1">
      <alignment vertical="center"/>
    </xf>
    <xf numFmtId="0" fontId="42" fillId="3" borderId="1" xfId="0" applyFont="1" applyFill="1" applyBorder="1" applyAlignment="1"/>
    <xf numFmtId="0" fontId="2" fillId="28" borderId="1" xfId="23" applyNumberFormat="1" applyFont="1" applyFill="1" applyBorder="1" applyAlignment="1">
      <alignment vertical="center"/>
    </xf>
    <xf numFmtId="189" fontId="2" fillId="28" borderId="1" xfId="23" applyNumberFormat="1" applyFont="1" applyFill="1" applyBorder="1" applyAlignment="1">
      <alignment horizontal="center"/>
    </xf>
    <xf numFmtId="0" fontId="2" fillId="0" borderId="1" xfId="23" applyNumberFormat="1" applyFont="1" applyFill="1" applyBorder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0" borderId="1" xfId="23" applyNumberFormat="1" applyFont="1" applyFill="1" applyBorder="1" applyAlignment="1">
      <alignment horizontal="left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23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29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/>
    </xf>
    <xf numFmtId="0" fontId="2" fillId="2" borderId="1" xfId="23" applyNumberFormat="1" applyFont="1" applyFill="1" applyBorder="1" applyAlignment="1">
      <alignment horizontal="left" wrapText="1"/>
    </xf>
    <xf numFmtId="0" fontId="41" fillId="2" borderId="1" xfId="0" applyFont="1" applyFill="1" applyBorder="1" applyAlignment="1">
      <alignment horizontal="center"/>
    </xf>
    <xf numFmtId="0" fontId="2" fillId="0" borderId="1" xfId="0" applyFont="1" applyBorder="1" applyAlignment="1"/>
    <xf numFmtId="0" fontId="43" fillId="0" borderId="0" xfId="0" applyFont="1" applyAlignment="1">
      <alignment horizontal="center" wrapText="1"/>
    </xf>
    <xf numFmtId="0" fontId="2" fillId="4" borderId="1" xfId="23" applyNumberFormat="1" applyFont="1" applyFill="1" applyBorder="1" applyAlignment="1">
      <alignment horizontal="left"/>
    </xf>
    <xf numFmtId="0" fontId="3" fillId="4" borderId="1" xfId="0" applyFont="1" applyFill="1" applyBorder="1" applyAlignment="1">
      <alignment horizontal="center" vertical="center" wrapText="1"/>
    </xf>
    <xf numFmtId="0" fontId="2" fillId="4" borderId="1" xfId="23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 wrapText="1"/>
    </xf>
    <xf numFmtId="190" fontId="44" fillId="0" borderId="1" xfId="0" applyNumberFormat="1" applyFont="1" applyBorder="1" applyAlignment="1">
      <alignment horizontal="left"/>
    </xf>
    <xf numFmtId="190" fontId="44" fillId="0" borderId="1" xfId="0" applyNumberFormat="1" applyFont="1" applyBorder="1" applyAlignment="1">
      <alignment horizontal="center"/>
    </xf>
    <xf numFmtId="190" fontId="44" fillId="24" borderId="1" xfId="0" applyNumberFormat="1" applyFont="1" applyFill="1" applyBorder="1" applyAlignment="1">
      <alignment horizontal="left"/>
    </xf>
    <xf numFmtId="190" fontId="44" fillId="24" borderId="1" xfId="0" applyNumberFormat="1" applyFont="1" applyFill="1" applyBorder="1" applyAlignment="1">
      <alignment horizontal="center"/>
    </xf>
    <xf numFmtId="0" fontId="2" fillId="30" borderId="1" xfId="23" applyNumberFormat="1" applyFont="1" applyFill="1" applyBorder="1" applyAlignment="1">
      <alignment horizontal="left" vertical="center"/>
    </xf>
    <xf numFmtId="190" fontId="44" fillId="30" borderId="1" xfId="0" applyNumberFormat="1" applyFont="1" applyFill="1" applyBorder="1" applyAlignment="1">
      <alignment horizontal="center"/>
    </xf>
    <xf numFmtId="0" fontId="3" fillId="30" borderId="1" xfId="0" applyFont="1" applyFill="1" applyBorder="1" applyAlignment="1">
      <alignment horizontal="center" vertical="center" wrapText="1"/>
    </xf>
    <xf numFmtId="0" fontId="2" fillId="30" borderId="1" xfId="23" applyNumberFormat="1" applyFont="1" applyFill="1" applyBorder="1" applyAlignment="1">
      <alignment horizontal="center" vertical="center"/>
    </xf>
    <xf numFmtId="0" fontId="45" fillId="30" borderId="1" xfId="0" applyFont="1" applyFill="1" applyBorder="1" applyAlignment="1">
      <alignment horizontal="center" vertical="center"/>
    </xf>
    <xf numFmtId="0" fontId="3" fillId="30" borderId="0" xfId="0" applyFont="1" applyFill="1" applyAlignment="1"/>
    <xf numFmtId="0" fontId="2" fillId="0" borderId="1" xfId="23" applyNumberFormat="1" applyFont="1" applyFill="1" applyBorder="1" applyAlignment="1">
      <alignment horizontal="left" vertical="center" wrapText="1"/>
    </xf>
    <xf numFmtId="0" fontId="2" fillId="24" borderId="1" xfId="0" applyFont="1" applyFill="1" applyBorder="1" applyAlignment="1">
      <alignment vertical="center" wrapText="1"/>
    </xf>
    <xf numFmtId="0" fontId="46" fillId="0" borderId="0" xfId="0" applyFont="1" applyAlignment="1">
      <alignment vertical="center" wrapText="1"/>
    </xf>
    <xf numFmtId="0" fontId="2" fillId="24" borderId="1" xfId="23" applyNumberFormat="1" applyFont="1" applyFill="1" applyBorder="1" applyAlignment="1">
      <alignment horizontal="left" vertical="center" wrapText="1"/>
    </xf>
    <xf numFmtId="0" fontId="2" fillId="24" borderId="1" xfId="23" applyNumberFormat="1" applyFont="1" applyFill="1" applyBorder="1" applyAlignment="1">
      <alignment horizontal="center" vertical="center" wrapText="1"/>
    </xf>
    <xf numFmtId="0" fontId="2" fillId="5" borderId="1" xfId="23" applyNumberFormat="1" applyFont="1" applyFill="1" applyBorder="1" applyAlignment="1">
      <alignment horizontal="left" vertical="center" wrapText="1"/>
    </xf>
    <xf numFmtId="0" fontId="2" fillId="5" borderId="1" xfId="23" applyNumberFormat="1" applyFont="1" applyFill="1" applyBorder="1" applyAlignment="1">
      <alignment horizontal="center" vertical="center" wrapText="1"/>
    </xf>
    <xf numFmtId="0" fontId="48" fillId="30" borderId="1" xfId="26" applyFont="1" applyFill="1" applyBorder="1"/>
    <xf numFmtId="0" fontId="49" fillId="30" borderId="1" xfId="0" applyFont="1" applyFill="1" applyBorder="1" applyAlignment="1"/>
    <xf numFmtId="0" fontId="3" fillId="30" borderId="1" xfId="0" applyFont="1" applyFill="1" applyBorder="1" applyAlignment="1">
      <alignment vertical="center" wrapText="1"/>
    </xf>
    <xf numFmtId="0" fontId="3" fillId="30" borderId="1" xfId="0" applyFont="1" applyFill="1" applyBorder="1" applyAlignment="1"/>
    <xf numFmtId="0" fontId="2" fillId="4" borderId="1" xfId="23" applyNumberFormat="1" applyFont="1" applyFill="1" applyBorder="1" applyAlignment="1">
      <alignment horizontal="left" vertical="center" wrapText="1"/>
    </xf>
    <xf numFmtId="0" fontId="2" fillId="4" borderId="1" xfId="23" applyNumberFormat="1" applyFont="1" applyFill="1" applyBorder="1" applyAlignment="1" applyProtection="1">
      <alignment wrapText="1"/>
    </xf>
    <xf numFmtId="43" fontId="50" fillId="0" borderId="0" xfId="23" applyFont="1" applyFill="1" applyBorder="1" applyAlignment="1"/>
    <xf numFmtId="0" fontId="51" fillId="0" borderId="1" xfId="0" applyFont="1" applyBorder="1" applyAlignment="1">
      <alignment vertical="center" wrapText="1"/>
    </xf>
    <xf numFmtId="0" fontId="46" fillId="0" borderId="1" xfId="0" applyFont="1" applyBorder="1" applyAlignment="1">
      <alignment vertical="center" wrapText="1"/>
    </xf>
    <xf numFmtId="43" fontId="52" fillId="4" borderId="27" xfId="23" applyFont="1" applyFill="1" applyBorder="1" applyAlignment="1">
      <alignment horizontal="center"/>
    </xf>
    <xf numFmtId="43" fontId="53" fillId="4" borderId="27" xfId="23" applyFont="1" applyFill="1" applyBorder="1" applyAlignment="1"/>
    <xf numFmtId="43" fontId="52" fillId="0" borderId="0" xfId="23" applyFont="1" applyFill="1" applyBorder="1" applyAlignment="1">
      <alignment horizontal="center"/>
    </xf>
    <xf numFmtId="43" fontId="53" fillId="0" borderId="0" xfId="23" applyFont="1" applyFill="1" applyBorder="1" applyAlignment="1"/>
    <xf numFmtId="0" fontId="3" fillId="0" borderId="0" xfId="23" applyNumberFormat="1" applyFont="1" applyFill="1" applyAlignment="1"/>
    <xf numFmtId="183" fontId="3" fillId="0" borderId="0" xfId="23" applyNumberFormat="1" applyFont="1" applyFill="1" applyAlignment="1"/>
    <xf numFmtId="0" fontId="3" fillId="0" borderId="0" xfId="23" applyNumberFormat="1" applyFont="1" applyAlignment="1"/>
    <xf numFmtId="183" fontId="3" fillId="0" borderId="0" xfId="23" applyNumberFormat="1" applyFont="1" applyAlignment="1"/>
    <xf numFmtId="0" fontId="2" fillId="0" borderId="0" xfId="22" applyFont="1" applyAlignment="1">
      <alignment horizontal="left" vertical="center"/>
    </xf>
    <xf numFmtId="0" fontId="2" fillId="0" borderId="0" xfId="23" applyNumberFormat="1" applyFont="1" applyFill="1" applyBorder="1" applyAlignment="1">
      <alignment horizontal="center" vertical="center"/>
    </xf>
    <xf numFmtId="43" fontId="3" fillId="0" borderId="0" xfId="23" applyFont="1" applyAlignment="1"/>
    <xf numFmtId="183" fontId="1" fillId="0" borderId="0" xfId="23" applyNumberFormat="1" applyFont="1" applyAlignment="1"/>
    <xf numFmtId="0" fontId="54" fillId="0" borderId="0" xfId="22" applyFont="1" applyAlignment="1">
      <alignment horizontal="center" vertical="center"/>
    </xf>
    <xf numFmtId="0" fontId="55" fillId="0" borderId="0" xfId="22" applyFont="1" applyAlignment="1">
      <alignment horizontal="center" vertical="center"/>
    </xf>
    <xf numFmtId="0" fontId="56" fillId="0" borderId="0" xfId="22" applyFont="1" applyAlignment="1">
      <alignment horizontal="right" vertical="center"/>
    </xf>
    <xf numFmtId="0" fontId="56" fillId="0" borderId="0" xfId="0" applyFont="1" applyAlignment="1">
      <alignment vertical="center" wrapText="1"/>
    </xf>
    <xf numFmtId="0" fontId="56" fillId="0" borderId="0" xfId="0" applyFont="1">
      <alignment vertical="center"/>
    </xf>
    <xf numFmtId="0" fontId="55" fillId="0" borderId="0" xfId="22" applyFont="1" applyAlignment="1">
      <alignment horizontal="left" vertical="center"/>
    </xf>
    <xf numFmtId="0" fontId="55" fillId="0" borderId="0" xfId="22" applyFont="1" applyAlignment="1">
      <alignment vertical="center"/>
    </xf>
    <xf numFmtId="0" fontId="55" fillId="2" borderId="0" xfId="22" applyFont="1" applyFill="1" applyAlignment="1">
      <alignment horizontal="center" vertical="center"/>
    </xf>
    <xf numFmtId="0" fontId="57" fillId="0" borderId="0" xfId="22" applyFont="1" applyAlignment="1">
      <alignment horizontal="left" vertical="center"/>
    </xf>
    <xf numFmtId="0" fontId="56" fillId="2" borderId="0" xfId="0" applyFont="1" applyFill="1" applyAlignment="1">
      <alignment horizontal="center" vertical="center"/>
    </xf>
    <xf numFmtId="0" fontId="56" fillId="0" borderId="0" xfId="22" applyFont="1" applyAlignment="1">
      <alignment horizontal="left" vertical="center"/>
    </xf>
    <xf numFmtId="0" fontId="58" fillId="2" borderId="0" xfId="0" applyFont="1" applyFill="1" applyAlignment="1">
      <alignment horizontal="center" vertical="center"/>
    </xf>
    <xf numFmtId="0" fontId="54" fillId="16" borderId="0" xfId="22" applyFont="1" applyFill="1" applyAlignment="1">
      <alignment horizontal="center" vertical="center"/>
    </xf>
    <xf numFmtId="0" fontId="59" fillId="0" borderId="0" xfId="22" applyFont="1" applyAlignment="1">
      <alignment horizontal="left" vertical="center"/>
    </xf>
    <xf numFmtId="0" fontId="56" fillId="0" borderId="0" xfId="5" applyFont="1" applyAlignment="1">
      <alignment horizontal="center" vertical="center"/>
    </xf>
    <xf numFmtId="49" fontId="60" fillId="0" borderId="0" xfId="22" applyNumberFormat="1" applyFont="1" applyAlignment="1">
      <alignment horizontal="right" vertical="center"/>
    </xf>
    <xf numFmtId="0" fontId="56" fillId="0" borderId="0" xfId="22" applyFont="1" applyAlignment="1">
      <alignment vertical="center"/>
    </xf>
    <xf numFmtId="0" fontId="60" fillId="0" borderId="0" xfId="22" applyFont="1" applyAlignment="1">
      <alignment horizontal="right" vertical="center"/>
    </xf>
    <xf numFmtId="0" fontId="60" fillId="0" borderId="0" xfId="22" applyFont="1" applyAlignment="1">
      <alignment horizontal="left" vertical="center"/>
    </xf>
    <xf numFmtId="0" fontId="56" fillId="0" borderId="0" xfId="5" applyFont="1" applyAlignment="1">
      <alignment horizontal="left" vertical="center"/>
    </xf>
    <xf numFmtId="0" fontId="56" fillId="0" borderId="0" xfId="22" applyFont="1" applyAlignment="1">
      <alignment horizontal="center" vertical="center"/>
    </xf>
    <xf numFmtId="9" fontId="61" fillId="0" borderId="0" xfId="22" applyNumberFormat="1" applyFont="1" applyAlignment="1">
      <alignment horizontal="center" vertical="center"/>
    </xf>
    <xf numFmtId="0" fontId="62" fillId="0" borderId="0" xfId="22" applyFont="1" applyAlignment="1">
      <alignment horizontal="left" vertical="center"/>
    </xf>
    <xf numFmtId="49" fontId="56" fillId="0" borderId="0" xfId="22" applyNumberFormat="1" applyFont="1" applyAlignment="1">
      <alignment horizontal="left" vertical="center"/>
    </xf>
    <xf numFmtId="49" fontId="60" fillId="0" borderId="0" xfId="22" applyNumberFormat="1" applyFont="1" applyAlignment="1">
      <alignment vertical="center" wrapText="1"/>
    </xf>
    <xf numFmtId="0" fontId="63" fillId="0" borderId="0" xfId="22" applyFont="1" applyAlignment="1">
      <alignment horizontal="left" vertical="center"/>
    </xf>
    <xf numFmtId="9" fontId="61" fillId="0" borderId="0" xfId="22" applyNumberFormat="1" applyFont="1" applyAlignment="1">
      <alignment horizontal="left" vertical="center"/>
    </xf>
    <xf numFmtId="9" fontId="54" fillId="0" borderId="0" xfId="22" applyNumberFormat="1" applyFont="1" applyAlignment="1">
      <alignment horizontal="center" vertical="center"/>
    </xf>
    <xf numFmtId="9" fontId="64" fillId="0" borderId="0" xfId="22" applyNumberFormat="1" applyFont="1" applyAlignment="1">
      <alignment horizontal="center" vertical="center"/>
    </xf>
    <xf numFmtId="0" fontId="56" fillId="0" borderId="0" xfId="5" applyFont="1" applyAlignment="1">
      <alignment horizontal="right" vertical="center"/>
    </xf>
    <xf numFmtId="49" fontId="60" fillId="0" borderId="0" xfId="5" applyNumberFormat="1" applyFont="1" applyAlignment="1">
      <alignment horizontal="right" vertical="center"/>
    </xf>
    <xf numFmtId="0" fontId="60" fillId="0" borderId="0" xfId="5" applyFont="1" applyAlignment="1">
      <alignment horizontal="center" vertical="center"/>
    </xf>
    <xf numFmtId="49" fontId="60" fillId="0" borderId="0" xfId="5" applyNumberFormat="1" applyFont="1" applyAlignment="1">
      <alignment vertical="center"/>
    </xf>
    <xf numFmtId="49" fontId="60" fillId="0" borderId="0" xfId="5" applyNumberFormat="1" applyFont="1" applyAlignment="1">
      <alignment horizontal="center" vertical="center"/>
    </xf>
    <xf numFmtId="0" fontId="56" fillId="0" borderId="0" xfId="5" applyFont="1" applyAlignment="1">
      <alignment vertical="center"/>
    </xf>
    <xf numFmtId="49" fontId="56" fillId="0" borderId="0" xfId="5" applyNumberFormat="1" applyFont="1" applyAlignment="1">
      <alignment horizontal="left" vertical="center"/>
    </xf>
    <xf numFmtId="0" fontId="60" fillId="0" borderId="0" xfId="5" applyFont="1" applyAlignment="1">
      <alignment vertical="center"/>
    </xf>
    <xf numFmtId="0" fontId="60" fillId="0" borderId="0" xfId="0" applyFont="1">
      <alignment vertical="center"/>
    </xf>
    <xf numFmtId="0" fontId="60" fillId="0" borderId="0" xfId="5" applyFont="1" applyAlignment="1">
      <alignment vertical="center" wrapText="1"/>
    </xf>
    <xf numFmtId="0" fontId="54" fillId="0" borderId="0" xfId="5" applyFont="1" applyAlignment="1">
      <alignment horizontal="center" vertical="center"/>
    </xf>
    <xf numFmtId="0" fontId="60" fillId="0" borderId="0" xfId="5" applyFont="1" applyAlignment="1">
      <alignment horizontal="center" vertical="center" wrapText="1"/>
    </xf>
    <xf numFmtId="0" fontId="60" fillId="0" borderId="0" xfId="5" applyFont="1" applyAlignment="1">
      <alignment horizontal="left" vertical="center"/>
    </xf>
    <xf numFmtId="0" fontId="60" fillId="0" borderId="0" xfId="5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49" fontId="60" fillId="0" borderId="0" xfId="5" applyNumberFormat="1" applyFont="1" applyAlignment="1">
      <alignment vertical="center" wrapText="1"/>
    </xf>
    <xf numFmtId="0" fontId="61" fillId="0" borderId="0" xfId="5" applyFont="1" applyAlignment="1">
      <alignment vertical="center"/>
    </xf>
    <xf numFmtId="0" fontId="60" fillId="0" borderId="0" xfId="0" applyFont="1" applyAlignment="1">
      <alignment horizontal="center" vertical="center"/>
    </xf>
    <xf numFmtId="49" fontId="56" fillId="0" borderId="0" xfId="5" applyNumberFormat="1" applyFont="1" applyAlignment="1">
      <alignment vertical="center"/>
    </xf>
    <xf numFmtId="49" fontId="60" fillId="0" borderId="0" xfId="22" applyNumberFormat="1" applyFont="1" applyAlignment="1">
      <alignment horizontal="center" vertical="center"/>
    </xf>
    <xf numFmtId="0" fontId="60" fillId="0" borderId="0" xfId="22" applyFont="1" applyAlignment="1">
      <alignment vertical="center"/>
    </xf>
    <xf numFmtId="49" fontId="60" fillId="0" borderId="0" xfId="22" applyNumberFormat="1" applyFont="1" applyAlignment="1">
      <alignment vertical="center"/>
    </xf>
    <xf numFmtId="0" fontId="64" fillId="0" borderId="0" xfId="22" applyFont="1" applyAlignment="1">
      <alignment horizontal="center" vertical="center"/>
    </xf>
    <xf numFmtId="49" fontId="60" fillId="0" borderId="0" xfId="5" applyNumberFormat="1" applyFont="1" applyAlignment="1">
      <alignment horizontal="left" vertical="center"/>
    </xf>
    <xf numFmtId="49" fontId="56" fillId="0" borderId="0" xfId="5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49" fontId="56" fillId="0" borderId="0" xfId="5" applyNumberFormat="1" applyFont="1" applyAlignment="1">
      <alignment horizontal="right" vertical="center"/>
    </xf>
    <xf numFmtId="9" fontId="61" fillId="0" borderId="0" xfId="5" applyNumberFormat="1" applyFont="1" applyAlignment="1">
      <alignment vertical="center"/>
    </xf>
    <xf numFmtId="49" fontId="61" fillId="0" borderId="0" xfId="5" applyNumberFormat="1" applyFont="1" applyAlignment="1">
      <alignment vertical="center"/>
    </xf>
    <xf numFmtId="49" fontId="54" fillId="0" borderId="0" xfId="5" applyNumberFormat="1" applyFont="1" applyAlignment="1">
      <alignment vertical="center"/>
    </xf>
    <xf numFmtId="0" fontId="61" fillId="0" borderId="0" xfId="5" applyFont="1" applyAlignment="1">
      <alignment horizontal="right" vertical="center"/>
    </xf>
    <xf numFmtId="0" fontId="60" fillId="0" borderId="0" xfId="0" applyFont="1" applyAlignment="1">
      <alignment horizontal="left" vertical="center"/>
    </xf>
    <xf numFmtId="49" fontId="65" fillId="0" borderId="0" xfId="5" applyNumberFormat="1" applyFont="1" applyAlignment="1">
      <alignment horizontal="center" vertical="center"/>
    </xf>
    <xf numFmtId="49" fontId="65" fillId="0" borderId="0" xfId="5" applyNumberFormat="1" applyFont="1" applyAlignment="1">
      <alignment vertical="center" wrapText="1"/>
    </xf>
    <xf numFmtId="49" fontId="56" fillId="0" borderId="0" xfId="22" applyNumberFormat="1" applyFont="1" applyAlignment="1">
      <alignment horizontal="center" vertical="center"/>
    </xf>
    <xf numFmtId="9" fontId="60" fillId="0" borderId="0" xfId="5" applyNumberFormat="1" applyFont="1" applyAlignment="1">
      <alignment horizontal="center" vertical="center"/>
    </xf>
    <xf numFmtId="0" fontId="63" fillId="0" borderId="0" xfId="5" applyFont="1" applyAlignment="1">
      <alignment vertical="center"/>
    </xf>
    <xf numFmtId="0" fontId="65" fillId="0" borderId="0" xfId="22" applyFont="1" applyAlignment="1">
      <alignment vertical="center"/>
    </xf>
    <xf numFmtId="49" fontId="58" fillId="0" borderId="0" xfId="22" applyNumberFormat="1" applyFont="1" applyAlignment="1">
      <alignment horizontal="right" vertical="center"/>
    </xf>
    <xf numFmtId="0" fontId="54" fillId="5" borderId="0" xfId="5" applyFont="1" applyFill="1" applyAlignment="1">
      <alignment horizontal="center" vertical="center"/>
    </xf>
    <xf numFmtId="0" fontId="54" fillId="16" borderId="0" xfId="5" applyFont="1" applyFill="1" applyAlignment="1">
      <alignment horizontal="center" vertical="center"/>
    </xf>
    <xf numFmtId="0" fontId="54" fillId="4" borderId="0" xfId="5" applyFont="1" applyFill="1" applyAlignment="1">
      <alignment horizontal="center" vertical="center"/>
    </xf>
    <xf numFmtId="0" fontId="60" fillId="0" borderId="25" xfId="5" applyFont="1" applyBorder="1" applyAlignment="1">
      <alignment horizontal="center" vertical="center"/>
    </xf>
    <xf numFmtId="9" fontId="60" fillId="0" borderId="25" xfId="19" applyFont="1" applyBorder="1" applyAlignment="1">
      <alignment horizontal="right" vertical="center"/>
    </xf>
    <xf numFmtId="0" fontId="56" fillId="0" borderId="25" xfId="5" applyFont="1" applyBorder="1" applyAlignment="1">
      <alignment vertical="center"/>
    </xf>
    <xf numFmtId="0" fontId="60" fillId="0" borderId="25" xfId="5" applyFont="1" applyBorder="1" applyAlignment="1">
      <alignment vertical="center"/>
    </xf>
    <xf numFmtId="9" fontId="60" fillId="0" borderId="25" xfId="19" applyFont="1" applyBorder="1" applyAlignment="1">
      <alignment vertical="center"/>
    </xf>
    <xf numFmtId="9" fontId="60" fillId="0" borderId="0" xfId="5" applyNumberFormat="1" applyFont="1" applyAlignment="1">
      <alignment horizontal="right" vertical="center"/>
    </xf>
    <xf numFmtId="49" fontId="60" fillId="0" borderId="25" xfId="5" applyNumberFormat="1" applyFont="1" applyBorder="1" applyAlignment="1">
      <alignment vertical="center"/>
    </xf>
    <xf numFmtId="49" fontId="61" fillId="0" borderId="25" xfId="5" applyNumberFormat="1" applyFont="1" applyBorder="1" applyAlignment="1">
      <alignment horizontal="right" vertical="center"/>
    </xf>
    <xf numFmtId="0" fontId="60" fillId="0" borderId="25" xfId="0" applyFont="1" applyBorder="1" applyAlignment="1">
      <alignment horizontal="center" vertical="center"/>
    </xf>
    <xf numFmtId="9" fontId="60" fillId="0" borderId="25" xfId="5" applyNumberFormat="1" applyFont="1" applyBorder="1" applyAlignment="1">
      <alignment horizontal="right" vertical="center"/>
    </xf>
    <xf numFmtId="184" fontId="58" fillId="0" borderId="0" xfId="19" applyNumberFormat="1" applyFont="1" applyAlignment="1">
      <alignment horizontal="left" vertical="center"/>
    </xf>
    <xf numFmtId="0" fontId="54" fillId="0" borderId="2" xfId="22" applyFont="1" applyBorder="1" applyAlignment="1">
      <alignment horizontal="center" vertical="center" wrapText="1"/>
    </xf>
    <xf numFmtId="0" fontId="54" fillId="16" borderId="2" xfId="22" applyFont="1" applyFill="1" applyBorder="1" applyAlignment="1">
      <alignment horizontal="center" vertical="center" wrapText="1"/>
    </xf>
    <xf numFmtId="0" fontId="56" fillId="18" borderId="5" xfId="22" applyFont="1" applyFill="1" applyBorder="1" applyAlignment="1">
      <alignment horizontal="center" vertical="center" wrapText="1"/>
    </xf>
    <xf numFmtId="0" fontId="56" fillId="8" borderId="6" xfId="22" applyFont="1" applyFill="1" applyBorder="1" applyAlignment="1">
      <alignment horizontal="center" vertical="center" wrapText="1"/>
    </xf>
    <xf numFmtId="0" fontId="56" fillId="9" borderId="6" xfId="22" applyFont="1" applyFill="1" applyBorder="1" applyAlignment="1">
      <alignment horizontal="center" vertical="center" wrapText="1"/>
    </xf>
    <xf numFmtId="0" fontId="56" fillId="0" borderId="6" xfId="22" applyFont="1" applyBorder="1" applyAlignment="1">
      <alignment horizontal="center" vertical="center" wrapText="1"/>
    </xf>
    <xf numFmtId="0" fontId="56" fillId="17" borderId="6" xfId="22" applyFont="1" applyFill="1" applyBorder="1" applyAlignment="1">
      <alignment horizontal="center" vertical="center" wrapText="1"/>
    </xf>
    <xf numFmtId="0" fontId="56" fillId="10" borderId="6" xfId="22" applyFont="1" applyFill="1" applyBorder="1" applyAlignment="1">
      <alignment horizontal="center" vertical="center" wrapText="1"/>
    </xf>
    <xf numFmtId="0" fontId="56" fillId="19" borderId="38" xfId="22" applyFont="1" applyFill="1" applyBorder="1" applyAlignment="1">
      <alignment horizontal="center" vertical="center" wrapText="1"/>
    </xf>
    <xf numFmtId="0" fontId="56" fillId="18" borderId="39" xfId="22" applyFont="1" applyFill="1" applyBorder="1" applyAlignment="1">
      <alignment horizontal="center" vertical="center" wrapText="1"/>
    </xf>
    <xf numFmtId="0" fontId="56" fillId="8" borderId="40" xfId="22" applyFont="1" applyFill="1" applyBorder="1" applyAlignment="1">
      <alignment horizontal="center" vertical="center" wrapText="1"/>
    </xf>
    <xf numFmtId="0" fontId="56" fillId="9" borderId="40" xfId="22" applyFont="1" applyFill="1" applyBorder="1" applyAlignment="1">
      <alignment horizontal="center" vertical="center" wrapText="1"/>
    </xf>
    <xf numFmtId="0" fontId="56" fillId="0" borderId="40" xfId="22" applyFont="1" applyBorder="1" applyAlignment="1">
      <alignment horizontal="center" vertical="center" wrapText="1"/>
    </xf>
    <xf numFmtId="0" fontId="56" fillId="17" borderId="40" xfId="22" applyFont="1" applyFill="1" applyBorder="1" applyAlignment="1">
      <alignment horizontal="center" vertical="center" wrapText="1"/>
    </xf>
    <xf numFmtId="0" fontId="56" fillId="10" borderId="40" xfId="22" applyFont="1" applyFill="1" applyBorder="1" applyAlignment="1">
      <alignment horizontal="center" vertical="center" wrapText="1"/>
    </xf>
    <xf numFmtId="0" fontId="56" fillId="19" borderId="41" xfId="22" applyFont="1" applyFill="1" applyBorder="1" applyAlignment="1">
      <alignment horizontal="center" vertical="center" wrapText="1"/>
    </xf>
    <xf numFmtId="0" fontId="56" fillId="19" borderId="8" xfId="22" applyFont="1" applyFill="1" applyBorder="1" applyAlignment="1">
      <alignment horizontal="center" vertical="center" wrapText="1"/>
    </xf>
    <xf numFmtId="0" fontId="58" fillId="19" borderId="8" xfId="22" applyFont="1" applyFill="1" applyBorder="1" applyAlignment="1">
      <alignment horizontal="center" vertical="center" wrapText="1"/>
    </xf>
    <xf numFmtId="0" fontId="56" fillId="18" borderId="42" xfId="22" applyFont="1" applyFill="1" applyBorder="1" applyAlignment="1">
      <alignment horizontal="center" vertical="center" wrapText="1"/>
    </xf>
    <xf numFmtId="0" fontId="56" fillId="19" borderId="6" xfId="22" applyFont="1" applyFill="1" applyBorder="1" applyAlignment="1">
      <alignment horizontal="center" vertical="center" wrapText="1"/>
    </xf>
    <xf numFmtId="0" fontId="56" fillId="2" borderId="6" xfId="22" applyFont="1" applyFill="1" applyBorder="1" applyAlignment="1">
      <alignment horizontal="center" vertical="center" wrapText="1"/>
    </xf>
    <xf numFmtId="0" fontId="56" fillId="0" borderId="43" xfId="22" applyFont="1" applyBorder="1" applyAlignment="1">
      <alignment horizontal="center" vertical="center" wrapText="1"/>
    </xf>
    <xf numFmtId="0" fontId="56" fillId="18" borderId="9" xfId="22" applyFont="1" applyFill="1" applyBorder="1" applyAlignment="1">
      <alignment horizontal="center" vertical="center" wrapText="1"/>
    </xf>
    <xf numFmtId="0" fontId="56" fillId="9" borderId="7" xfId="22" applyFont="1" applyFill="1" applyBorder="1" applyAlignment="1">
      <alignment horizontal="center" vertical="center" wrapText="1"/>
    </xf>
    <xf numFmtId="0" fontId="56" fillId="2" borderId="7" xfId="22" applyFont="1" applyFill="1" applyBorder="1" applyAlignment="1">
      <alignment horizontal="center" vertical="center" wrapText="1"/>
    </xf>
    <xf numFmtId="0" fontId="56" fillId="17" borderId="7" xfId="22" applyFont="1" applyFill="1" applyBorder="1" applyAlignment="1">
      <alignment horizontal="center" vertical="center" wrapText="1"/>
    </xf>
    <xf numFmtId="0" fontId="56" fillId="11" borderId="7" xfId="22" applyFont="1" applyFill="1" applyBorder="1" applyAlignment="1">
      <alignment horizontal="center" vertical="center" wrapText="1"/>
    </xf>
    <xf numFmtId="0" fontId="56" fillId="19" borderId="7" xfId="22" applyFont="1" applyFill="1" applyBorder="1" applyAlignment="1">
      <alignment horizontal="center" vertical="center" wrapText="1"/>
    </xf>
    <xf numFmtId="0" fontId="56" fillId="8" borderId="7" xfId="22" applyFont="1" applyFill="1" applyBorder="1" applyAlignment="1">
      <alignment horizontal="center" vertical="center" wrapText="1"/>
    </xf>
    <xf numFmtId="0" fontId="56" fillId="4" borderId="7" xfId="22" applyFont="1" applyFill="1" applyBorder="1" applyAlignment="1">
      <alignment horizontal="center" vertical="center" wrapText="1"/>
    </xf>
    <xf numFmtId="0" fontId="56" fillId="0" borderId="44" xfId="22" applyFont="1" applyBorder="1" applyAlignment="1">
      <alignment horizontal="center" vertical="center" wrapText="1"/>
    </xf>
    <xf numFmtId="0" fontId="54" fillId="0" borderId="47" xfId="25" applyFont="1" applyFill="1" applyBorder="1" applyAlignment="1">
      <alignment horizontal="left" vertical="center" wrapText="1"/>
    </xf>
    <xf numFmtId="0" fontId="54" fillId="0" borderId="48" xfId="0" applyFont="1" applyBorder="1">
      <alignment vertical="center"/>
    </xf>
    <xf numFmtId="177" fontId="54" fillId="2" borderId="3" xfId="0" applyNumberFormat="1" applyFont="1" applyFill="1" applyBorder="1" applyAlignment="1"/>
    <xf numFmtId="177" fontId="54" fillId="32" borderId="3" xfId="0" applyNumberFormat="1" applyFont="1" applyFill="1" applyBorder="1" applyAlignment="1"/>
    <xf numFmtId="1" fontId="54" fillId="2" borderId="49" xfId="0" applyNumberFormat="1" applyFont="1" applyFill="1" applyBorder="1" applyAlignment="1"/>
    <xf numFmtId="177" fontId="56" fillId="2" borderId="51" xfId="0" applyNumberFormat="1" applyFont="1" applyFill="1" applyBorder="1">
      <alignment vertical="center"/>
    </xf>
    <xf numFmtId="0" fontId="56" fillId="18" borderId="52" xfId="0" applyFont="1" applyFill="1" applyBorder="1">
      <alignment vertical="center"/>
    </xf>
    <xf numFmtId="0" fontId="56" fillId="8" borderId="49" xfId="0" applyFont="1" applyFill="1" applyBorder="1">
      <alignment vertical="center"/>
    </xf>
    <xf numFmtId="0" fontId="56" fillId="9" borderId="49" xfId="0" applyFont="1" applyFill="1" applyBorder="1">
      <alignment vertical="center"/>
    </xf>
    <xf numFmtId="0" fontId="56" fillId="2" borderId="49" xfId="0" applyFont="1" applyFill="1" applyBorder="1">
      <alignment vertical="center"/>
    </xf>
    <xf numFmtId="0" fontId="56" fillId="17" borderId="49" xfId="0" applyFont="1" applyFill="1" applyBorder="1">
      <alignment vertical="center"/>
    </xf>
    <xf numFmtId="0" fontId="56" fillId="10" borderId="49" xfId="0" applyFont="1" applyFill="1" applyBorder="1">
      <alignment vertical="center"/>
    </xf>
    <xf numFmtId="0" fontId="56" fillId="19" borderId="46" xfId="0" applyFont="1" applyFill="1" applyBorder="1" applyAlignment="1">
      <alignment horizontal="center" vertical="center"/>
    </xf>
    <xf numFmtId="0" fontId="56" fillId="18" borderId="45" xfId="0" applyFont="1" applyFill="1" applyBorder="1">
      <alignment vertical="center"/>
    </xf>
    <xf numFmtId="0" fontId="56" fillId="19" borderId="50" xfId="0" applyFont="1" applyFill="1" applyBorder="1" applyAlignment="1">
      <alignment horizontal="center" vertical="center"/>
    </xf>
    <xf numFmtId="0" fontId="56" fillId="18" borderId="47" xfId="0" applyFont="1" applyFill="1" applyBorder="1">
      <alignment vertical="center"/>
    </xf>
    <xf numFmtId="0" fontId="56" fillId="19" borderId="48" xfId="0" applyFont="1" applyFill="1" applyBorder="1" applyAlignment="1">
      <alignment horizontal="center" vertical="center"/>
    </xf>
    <xf numFmtId="0" fontId="56" fillId="18" borderId="53" xfId="0" applyFont="1" applyFill="1" applyBorder="1">
      <alignment vertical="center"/>
    </xf>
    <xf numFmtId="0" fontId="56" fillId="8" borderId="54" xfId="0" applyFont="1" applyFill="1" applyBorder="1">
      <alignment vertical="center"/>
    </xf>
    <xf numFmtId="0" fontId="56" fillId="9" borderId="54" xfId="0" applyFont="1" applyFill="1" applyBorder="1">
      <alignment vertical="center"/>
    </xf>
    <xf numFmtId="0" fontId="56" fillId="2" borderId="54" xfId="0" applyFont="1" applyFill="1" applyBorder="1">
      <alignment vertical="center"/>
    </xf>
    <xf numFmtId="0" fontId="56" fillId="17" borderId="54" xfId="0" applyFont="1" applyFill="1" applyBorder="1">
      <alignment vertical="center"/>
    </xf>
    <xf numFmtId="0" fontId="56" fillId="10" borderId="54" xfId="0" applyFont="1" applyFill="1" applyBorder="1">
      <alignment vertical="center"/>
    </xf>
    <xf numFmtId="0" fontId="56" fillId="19" borderId="51" xfId="0" applyFont="1" applyFill="1" applyBorder="1" applyAlignment="1">
      <alignment horizontal="center" vertical="center"/>
    </xf>
    <xf numFmtId="0" fontId="58" fillId="19" borderId="54" xfId="0" applyFont="1" applyFill="1" applyBorder="1" applyAlignment="1">
      <alignment horizontal="center" vertical="center"/>
    </xf>
    <xf numFmtId="0" fontId="56" fillId="18" borderId="30" xfId="0" applyFont="1" applyFill="1" applyBorder="1">
      <alignment vertical="center"/>
    </xf>
    <xf numFmtId="0" fontId="56" fillId="9" borderId="30" xfId="0" applyFont="1" applyFill="1" applyBorder="1">
      <alignment vertical="center"/>
    </xf>
    <xf numFmtId="0" fontId="56" fillId="2" borderId="1" xfId="0" applyFont="1" applyFill="1" applyBorder="1">
      <alignment vertical="center"/>
    </xf>
    <xf numFmtId="0" fontId="54" fillId="17" borderId="1" xfId="0" applyFont="1" applyFill="1" applyBorder="1">
      <alignment vertical="center"/>
    </xf>
    <xf numFmtId="0" fontId="54" fillId="10" borderId="30" xfId="0" applyFont="1" applyFill="1" applyBorder="1">
      <alignment vertical="center"/>
    </xf>
    <xf numFmtId="0" fontId="56" fillId="19" borderId="30" xfId="0" applyFont="1" applyFill="1" applyBorder="1">
      <alignment vertical="center"/>
    </xf>
    <xf numFmtId="0" fontId="56" fillId="8" borderId="30" xfId="0" applyFont="1" applyFill="1" applyBorder="1">
      <alignment vertical="center"/>
    </xf>
    <xf numFmtId="0" fontId="56" fillId="4" borderId="30" xfId="0" applyFont="1" applyFill="1" applyBorder="1">
      <alignment vertical="center"/>
    </xf>
    <xf numFmtId="0" fontId="54" fillId="34" borderId="30" xfId="0" applyFont="1" applyFill="1" applyBorder="1">
      <alignment vertical="center"/>
    </xf>
    <xf numFmtId="0" fontId="56" fillId="11" borderId="49" xfId="0" applyFont="1" applyFill="1" applyBorder="1">
      <alignment vertical="center"/>
    </xf>
    <xf numFmtId="0" fontId="56" fillId="19" borderId="49" xfId="0" applyFont="1" applyFill="1" applyBorder="1">
      <alignment vertical="center"/>
    </xf>
    <xf numFmtId="0" fontId="56" fillId="4" borderId="49" xfId="0" applyFont="1" applyFill="1" applyBorder="1">
      <alignment vertical="center"/>
    </xf>
    <xf numFmtId="177" fontId="54" fillId="0" borderId="50" xfId="0" applyNumberFormat="1" applyFont="1" applyBorder="1">
      <alignment vertical="center"/>
    </xf>
    <xf numFmtId="177" fontId="56" fillId="0" borderId="0" xfId="0" applyNumberFormat="1" applyFont="1">
      <alignment vertical="center"/>
    </xf>
    <xf numFmtId="0" fontId="61" fillId="32" borderId="4" xfId="22" applyFont="1" applyFill="1" applyBorder="1" applyAlignment="1">
      <alignment horizontal="center" vertical="center"/>
    </xf>
    <xf numFmtId="0" fontId="54" fillId="0" borderId="56" xfId="25" applyFont="1" applyFill="1" applyBorder="1" applyAlignment="1">
      <alignment horizontal="left" vertical="center" wrapText="1"/>
    </xf>
    <xf numFmtId="0" fontId="54" fillId="0" borderId="57" xfId="0" applyFont="1" applyBorder="1">
      <alignment vertical="center"/>
    </xf>
    <xf numFmtId="1" fontId="54" fillId="4" borderId="3" xfId="0" applyNumberFormat="1" applyFont="1" applyFill="1" applyBorder="1" applyAlignment="1"/>
    <xf numFmtId="1" fontId="54" fillId="33" borderId="58" xfId="0" applyNumberFormat="1" applyFont="1" applyFill="1" applyBorder="1" applyAlignment="1"/>
    <xf numFmtId="177" fontId="56" fillId="2" borderId="59" xfId="0" applyNumberFormat="1" applyFont="1" applyFill="1" applyBorder="1">
      <alignment vertical="center"/>
    </xf>
    <xf numFmtId="0" fontId="56" fillId="18" borderId="10" xfId="0" applyFont="1" applyFill="1" applyBorder="1">
      <alignment vertical="center"/>
    </xf>
    <xf numFmtId="0" fontId="56" fillId="8" borderId="3" xfId="0" applyFont="1" applyFill="1" applyBorder="1">
      <alignment vertical="center"/>
    </xf>
    <xf numFmtId="0" fontId="56" fillId="9" borderId="3" xfId="0" applyFont="1" applyFill="1" applyBorder="1">
      <alignment vertical="center"/>
    </xf>
    <xf numFmtId="0" fontId="56" fillId="2" borderId="3" xfId="0" applyFont="1" applyFill="1" applyBorder="1">
      <alignment vertical="center"/>
    </xf>
    <xf numFmtId="0" fontId="56" fillId="17" borderId="3" xfId="0" applyFont="1" applyFill="1" applyBorder="1">
      <alignment vertical="center"/>
    </xf>
    <xf numFmtId="0" fontId="56" fillId="10" borderId="3" xfId="0" applyFont="1" applyFill="1" applyBorder="1">
      <alignment vertical="center"/>
    </xf>
    <xf numFmtId="0" fontId="56" fillId="19" borderId="4" xfId="0" applyFont="1" applyFill="1" applyBorder="1" applyAlignment="1">
      <alignment horizontal="center" vertical="center"/>
    </xf>
    <xf numFmtId="0" fontId="56" fillId="18" borderId="60" xfId="0" applyFont="1" applyFill="1" applyBorder="1">
      <alignment vertical="center"/>
    </xf>
    <xf numFmtId="0" fontId="56" fillId="19" borderId="58" xfId="0" applyFont="1" applyFill="1" applyBorder="1" applyAlignment="1">
      <alignment horizontal="center" vertical="center"/>
    </xf>
    <xf numFmtId="0" fontId="56" fillId="18" borderId="56" xfId="0" applyFont="1" applyFill="1" applyBorder="1">
      <alignment vertical="center"/>
    </xf>
    <xf numFmtId="0" fontId="56" fillId="19" borderId="57" xfId="0" applyFont="1" applyFill="1" applyBorder="1" applyAlignment="1">
      <alignment horizontal="center" vertical="center"/>
    </xf>
    <xf numFmtId="0" fontId="56" fillId="18" borderId="61" xfId="0" applyFont="1" applyFill="1" applyBorder="1">
      <alignment vertical="center"/>
    </xf>
    <xf numFmtId="0" fontId="56" fillId="8" borderId="62" xfId="0" applyFont="1" applyFill="1" applyBorder="1">
      <alignment vertical="center"/>
    </xf>
    <xf numFmtId="0" fontId="56" fillId="9" borderId="62" xfId="0" applyFont="1" applyFill="1" applyBorder="1">
      <alignment vertical="center"/>
    </xf>
    <xf numFmtId="0" fontId="56" fillId="2" borderId="62" xfId="0" applyFont="1" applyFill="1" applyBorder="1">
      <alignment vertical="center"/>
    </xf>
    <xf numFmtId="0" fontId="56" fillId="17" borderId="62" xfId="0" applyFont="1" applyFill="1" applyBorder="1">
      <alignment vertical="center"/>
    </xf>
    <xf numFmtId="0" fontId="56" fillId="10" borderId="62" xfId="0" applyFont="1" applyFill="1" applyBorder="1">
      <alignment vertical="center"/>
    </xf>
    <xf numFmtId="0" fontId="56" fillId="19" borderId="59" xfId="0" applyFont="1" applyFill="1" applyBorder="1" applyAlignment="1">
      <alignment horizontal="center" vertical="center"/>
    </xf>
    <xf numFmtId="0" fontId="58" fillId="19" borderId="62" xfId="0" applyFont="1" applyFill="1" applyBorder="1" applyAlignment="1">
      <alignment horizontal="center" vertical="center"/>
    </xf>
    <xf numFmtId="0" fontId="56" fillId="18" borderId="1" xfId="0" applyFont="1" applyFill="1" applyBorder="1">
      <alignment vertical="center"/>
    </xf>
    <xf numFmtId="0" fontId="56" fillId="9" borderId="1" xfId="0" applyFont="1" applyFill="1" applyBorder="1">
      <alignment vertical="center"/>
    </xf>
    <xf numFmtId="0" fontId="54" fillId="10" borderId="1" xfId="0" applyFont="1" applyFill="1" applyBorder="1">
      <alignment vertical="center"/>
    </xf>
    <xf numFmtId="0" fontId="56" fillId="19" borderId="1" xfId="0" applyFont="1" applyFill="1" applyBorder="1">
      <alignment vertical="center"/>
    </xf>
    <xf numFmtId="0" fontId="56" fillId="8" borderId="1" xfId="0" applyFont="1" applyFill="1" applyBorder="1">
      <alignment vertical="center"/>
    </xf>
    <xf numFmtId="0" fontId="56" fillId="4" borderId="1" xfId="0" applyFont="1" applyFill="1" applyBorder="1">
      <alignment vertical="center"/>
    </xf>
    <xf numFmtId="0" fontId="54" fillId="34" borderId="1" xfId="0" applyFont="1" applyFill="1" applyBorder="1">
      <alignment vertical="center"/>
    </xf>
    <xf numFmtId="0" fontId="56" fillId="4" borderId="3" xfId="0" applyFont="1" applyFill="1" applyBorder="1">
      <alignment vertical="center"/>
    </xf>
    <xf numFmtId="177" fontId="54" fillId="0" borderId="58" xfId="0" applyNumberFormat="1" applyFont="1" applyBorder="1">
      <alignment vertical="center"/>
    </xf>
    <xf numFmtId="0" fontId="67" fillId="31" borderId="55" xfId="22" applyFont="1" applyFill="1" applyBorder="1" applyAlignment="1">
      <alignment horizontal="right" vertical="center"/>
    </xf>
    <xf numFmtId="0" fontId="54" fillId="32" borderId="4" xfId="22" applyFont="1" applyFill="1" applyBorder="1" applyAlignment="1">
      <alignment horizontal="center" vertical="center"/>
    </xf>
    <xf numFmtId="0" fontId="68" fillId="31" borderId="55" xfId="22" applyFont="1" applyFill="1" applyBorder="1" applyAlignment="1">
      <alignment horizontal="right" vertical="center"/>
    </xf>
    <xf numFmtId="0" fontId="64" fillId="32" borderId="4" xfId="22" applyFont="1" applyFill="1" applyBorder="1" applyAlignment="1">
      <alignment horizontal="center" vertical="center"/>
    </xf>
    <xf numFmtId="1" fontId="54" fillId="2" borderId="3" xfId="0" applyNumberFormat="1" applyFont="1" applyFill="1" applyBorder="1" applyAlignment="1"/>
    <xf numFmtId="0" fontId="56" fillId="8" borderId="3" xfId="0" applyFont="1" applyFill="1" applyBorder="1" applyAlignment="1">
      <alignment horizontal="center" vertical="center"/>
    </xf>
    <xf numFmtId="0" fontId="58" fillId="8" borderId="4" xfId="0" applyFont="1" applyFill="1" applyBorder="1" applyAlignment="1">
      <alignment horizontal="center" vertical="center"/>
    </xf>
    <xf numFmtId="177" fontId="54" fillId="4" borderId="3" xfId="0" applyNumberFormat="1" applyFont="1" applyFill="1" applyBorder="1" applyAlignment="1"/>
    <xf numFmtId="0" fontId="54" fillId="0" borderId="65" xfId="25" applyFont="1" applyFill="1" applyBorder="1" applyAlignment="1">
      <alignment horizontal="left" vertical="center" wrapText="1"/>
    </xf>
    <xf numFmtId="0" fontId="54" fillId="0" borderId="66" xfId="0" applyFont="1" applyBorder="1">
      <alignment vertical="center"/>
    </xf>
    <xf numFmtId="0" fontId="54" fillId="4" borderId="66" xfId="0" applyFont="1" applyFill="1" applyBorder="1" applyAlignment="1"/>
    <xf numFmtId="1" fontId="54" fillId="2" borderId="67" xfId="0" applyNumberFormat="1" applyFont="1" applyFill="1" applyBorder="1" applyAlignment="1"/>
    <xf numFmtId="177" fontId="56" fillId="2" borderId="69" xfId="0" applyNumberFormat="1" applyFont="1" applyFill="1" applyBorder="1">
      <alignment vertical="center"/>
    </xf>
    <xf numFmtId="0" fontId="56" fillId="18" borderId="70" xfId="0" applyFont="1" applyFill="1" applyBorder="1">
      <alignment vertical="center"/>
    </xf>
    <xf numFmtId="0" fontId="56" fillId="8" borderId="67" xfId="0" applyFont="1" applyFill="1" applyBorder="1">
      <alignment vertical="center"/>
    </xf>
    <xf numFmtId="0" fontId="56" fillId="9" borderId="67" xfId="0" applyFont="1" applyFill="1" applyBorder="1">
      <alignment vertical="center"/>
    </xf>
    <xf numFmtId="0" fontId="56" fillId="2" borderId="67" xfId="0" applyFont="1" applyFill="1" applyBorder="1">
      <alignment vertical="center"/>
    </xf>
    <xf numFmtId="0" fontId="56" fillId="17" borderId="67" xfId="0" applyFont="1" applyFill="1" applyBorder="1">
      <alignment vertical="center"/>
    </xf>
    <xf numFmtId="0" fontId="56" fillId="10" borderId="67" xfId="0" applyFont="1" applyFill="1" applyBorder="1">
      <alignment vertical="center"/>
    </xf>
    <xf numFmtId="0" fontId="56" fillId="19" borderId="64" xfId="0" applyFont="1" applyFill="1" applyBorder="1" applyAlignment="1">
      <alignment horizontal="center" vertical="center"/>
    </xf>
    <xf numFmtId="0" fontId="56" fillId="18" borderId="71" xfId="0" applyFont="1" applyFill="1" applyBorder="1">
      <alignment vertical="center"/>
    </xf>
    <xf numFmtId="0" fontId="56" fillId="19" borderId="68" xfId="0" applyFont="1" applyFill="1" applyBorder="1" applyAlignment="1">
      <alignment horizontal="center" vertical="center"/>
    </xf>
    <xf numFmtId="0" fontId="56" fillId="18" borderId="65" xfId="0" applyFont="1" applyFill="1" applyBorder="1">
      <alignment vertical="center"/>
    </xf>
    <xf numFmtId="0" fontId="56" fillId="19" borderId="66" xfId="0" applyFont="1" applyFill="1" applyBorder="1" applyAlignment="1">
      <alignment horizontal="center" vertical="center"/>
    </xf>
    <xf numFmtId="0" fontId="56" fillId="18" borderId="72" xfId="0" applyFont="1" applyFill="1" applyBorder="1">
      <alignment vertical="center"/>
    </xf>
    <xf numFmtId="0" fontId="56" fillId="8" borderId="73" xfId="0" applyFont="1" applyFill="1" applyBorder="1">
      <alignment vertical="center"/>
    </xf>
    <xf numFmtId="0" fontId="56" fillId="9" borderId="73" xfId="0" applyFont="1" applyFill="1" applyBorder="1">
      <alignment vertical="center"/>
    </xf>
    <xf numFmtId="0" fontId="56" fillId="2" borderId="73" xfId="0" applyFont="1" applyFill="1" applyBorder="1">
      <alignment vertical="center"/>
    </xf>
    <xf numFmtId="0" fontId="56" fillId="17" borderId="73" xfId="0" applyFont="1" applyFill="1" applyBorder="1">
      <alignment vertical="center"/>
    </xf>
    <xf numFmtId="0" fontId="56" fillId="10" borderId="73" xfId="0" applyFont="1" applyFill="1" applyBorder="1">
      <alignment vertical="center"/>
    </xf>
    <xf numFmtId="0" fontId="56" fillId="19" borderId="69" xfId="0" applyFont="1" applyFill="1" applyBorder="1" applyAlignment="1">
      <alignment horizontal="center" vertical="center"/>
    </xf>
    <xf numFmtId="0" fontId="56" fillId="8" borderId="67" xfId="0" applyFont="1" applyFill="1" applyBorder="1" applyAlignment="1">
      <alignment horizontal="center" vertical="center"/>
    </xf>
    <xf numFmtId="0" fontId="58" fillId="8" borderId="64" xfId="0" applyFont="1" applyFill="1" applyBorder="1" applyAlignment="1">
      <alignment horizontal="center" vertical="center"/>
    </xf>
    <xf numFmtId="0" fontId="56" fillId="18" borderId="74" xfId="0" applyFont="1" applyFill="1" applyBorder="1">
      <alignment vertical="center"/>
    </xf>
    <xf numFmtId="0" fontId="56" fillId="9" borderId="74" xfId="0" applyFont="1" applyFill="1" applyBorder="1">
      <alignment vertical="center"/>
    </xf>
    <xf numFmtId="0" fontId="56" fillId="2" borderId="74" xfId="0" applyFont="1" applyFill="1" applyBorder="1">
      <alignment vertical="center"/>
    </xf>
    <xf numFmtId="0" fontId="54" fillId="17" borderId="74" xfId="0" applyFont="1" applyFill="1" applyBorder="1">
      <alignment vertical="center"/>
    </xf>
    <xf numFmtId="0" fontId="54" fillId="10" borderId="74" xfId="0" applyFont="1" applyFill="1" applyBorder="1">
      <alignment vertical="center"/>
    </xf>
    <xf numFmtId="0" fontId="56" fillId="19" borderId="74" xfId="0" applyFont="1" applyFill="1" applyBorder="1">
      <alignment vertical="center"/>
    </xf>
    <xf numFmtId="0" fontId="56" fillId="8" borderId="74" xfId="0" applyFont="1" applyFill="1" applyBorder="1">
      <alignment vertical="center"/>
    </xf>
    <xf numFmtId="0" fontId="56" fillId="4" borderId="74" xfId="0" applyFont="1" applyFill="1" applyBorder="1">
      <alignment vertical="center"/>
    </xf>
    <xf numFmtId="0" fontId="54" fillId="34" borderId="74" xfId="0" applyFont="1" applyFill="1" applyBorder="1">
      <alignment vertical="center"/>
    </xf>
    <xf numFmtId="0" fontId="56" fillId="4" borderId="67" xfId="0" applyFont="1" applyFill="1" applyBorder="1">
      <alignment vertical="center"/>
    </xf>
    <xf numFmtId="177" fontId="54" fillId="0" borderId="68" xfId="0" applyNumberFormat="1" applyFont="1" applyBorder="1">
      <alignment vertical="center"/>
    </xf>
    <xf numFmtId="1" fontId="56" fillId="0" borderId="0" xfId="0" applyNumberFormat="1" applyFont="1">
      <alignment vertical="center"/>
    </xf>
    <xf numFmtId="0" fontId="64" fillId="32" borderId="46" xfId="22" applyFont="1" applyFill="1" applyBorder="1" applyAlignment="1">
      <alignment horizontal="center" vertical="center"/>
    </xf>
    <xf numFmtId="177" fontId="54" fillId="0" borderId="3" xfId="0" applyNumberFormat="1" applyFont="1" applyBorder="1" applyAlignment="1"/>
    <xf numFmtId="177" fontId="56" fillId="2" borderId="76" xfId="0" applyNumberFormat="1" applyFont="1" applyFill="1" applyBorder="1">
      <alignment vertical="center"/>
    </xf>
    <xf numFmtId="0" fontId="56" fillId="8" borderId="49" xfId="0" applyFont="1" applyFill="1" applyBorder="1" applyAlignment="1">
      <alignment horizontal="center" vertical="center"/>
    </xf>
    <xf numFmtId="0" fontId="58" fillId="8" borderId="46" xfId="0" applyFont="1" applyFill="1" applyBorder="1" applyAlignment="1">
      <alignment horizontal="center" vertical="center"/>
    </xf>
    <xf numFmtId="0" fontId="56" fillId="2" borderId="30" xfId="0" applyFont="1" applyFill="1" applyBorder="1">
      <alignment vertical="center"/>
    </xf>
    <xf numFmtId="0" fontId="54" fillId="17" borderId="30" xfId="0" applyFont="1" applyFill="1" applyBorder="1">
      <alignment vertical="center"/>
    </xf>
    <xf numFmtId="0" fontId="58" fillId="18" borderId="47" xfId="0" applyFont="1" applyFill="1" applyBorder="1">
      <alignment vertical="center"/>
    </xf>
    <xf numFmtId="0" fontId="58" fillId="9" borderId="49" xfId="0" applyFont="1" applyFill="1" applyBorder="1">
      <alignment vertical="center"/>
    </xf>
    <xf numFmtId="0" fontId="58" fillId="2" borderId="49" xfId="0" applyFont="1" applyFill="1" applyBorder="1">
      <alignment vertical="center"/>
    </xf>
    <xf numFmtId="0" fontId="58" fillId="17" borderId="49" xfId="0" applyFont="1" applyFill="1" applyBorder="1">
      <alignment vertical="center"/>
    </xf>
    <xf numFmtId="0" fontId="58" fillId="11" borderId="49" xfId="0" applyFont="1" applyFill="1" applyBorder="1">
      <alignment vertical="center"/>
    </xf>
    <xf numFmtId="0" fontId="58" fillId="19" borderId="49" xfId="0" applyFont="1" applyFill="1" applyBorder="1">
      <alignment vertical="center"/>
    </xf>
    <xf numFmtId="0" fontId="58" fillId="8" borderId="49" xfId="0" applyFont="1" applyFill="1" applyBorder="1">
      <alignment vertical="center"/>
    </xf>
    <xf numFmtId="177" fontId="64" fillId="0" borderId="50" xfId="0" applyNumberFormat="1" applyFont="1" applyBorder="1">
      <alignment vertical="center"/>
    </xf>
    <xf numFmtId="177" fontId="64" fillId="0" borderId="58" xfId="0" applyNumberFormat="1" applyFont="1" applyBorder="1">
      <alignment vertical="center"/>
    </xf>
    <xf numFmtId="0" fontId="68" fillId="31" borderId="55" xfId="22" applyFont="1" applyFill="1" applyBorder="1" applyAlignment="1">
      <alignment horizontal="left" vertical="center"/>
    </xf>
    <xf numFmtId="1" fontId="54" fillId="2" borderId="58" xfId="0" applyNumberFormat="1" applyFont="1" applyFill="1" applyBorder="1" applyAlignment="1"/>
    <xf numFmtId="0" fontId="64" fillId="0" borderId="56" xfId="25" applyFont="1" applyFill="1" applyBorder="1" applyAlignment="1">
      <alignment horizontal="left" vertical="center" wrapText="1"/>
    </xf>
    <xf numFmtId="0" fontId="64" fillId="0" borderId="57" xfId="0" applyFont="1" applyBorder="1">
      <alignment vertical="center"/>
    </xf>
    <xf numFmtId="0" fontId="67" fillId="31" borderId="55" xfId="22" applyFont="1" applyFill="1" applyBorder="1" applyAlignment="1">
      <alignment horizontal="left" vertical="center"/>
    </xf>
    <xf numFmtId="0" fontId="54" fillId="8" borderId="3" xfId="0" applyFont="1" applyFill="1" applyBorder="1">
      <alignment vertical="center"/>
    </xf>
    <xf numFmtId="0" fontId="66" fillId="31" borderId="60" xfId="24" applyFont="1" applyFill="1" applyBorder="1" applyAlignment="1">
      <alignment horizontal="right" vertical="center" wrapText="1"/>
    </xf>
    <xf numFmtId="0" fontId="56" fillId="11" borderId="3" xfId="0" applyFont="1" applyFill="1" applyBorder="1">
      <alignment vertical="center"/>
    </xf>
    <xf numFmtId="0" fontId="56" fillId="19" borderId="3" xfId="0" applyFont="1" applyFill="1" applyBorder="1">
      <alignment vertical="center"/>
    </xf>
    <xf numFmtId="0" fontId="67" fillId="31" borderId="60" xfId="24" applyFont="1" applyFill="1" applyBorder="1" applyAlignment="1">
      <alignment horizontal="right" vertical="center" wrapText="1"/>
    </xf>
    <xf numFmtId="0" fontId="58" fillId="8" borderId="3" xfId="0" applyFont="1" applyFill="1" applyBorder="1" applyAlignment="1">
      <alignment horizontal="center" vertical="center"/>
    </xf>
    <xf numFmtId="0" fontId="68" fillId="31" borderId="60" xfId="24" applyFont="1" applyFill="1" applyBorder="1" applyAlignment="1">
      <alignment horizontal="right" vertical="center" wrapText="1"/>
    </xf>
    <xf numFmtId="177" fontId="64" fillId="4" borderId="3" xfId="0" applyNumberFormat="1" applyFont="1" applyFill="1" applyBorder="1" applyAlignment="1"/>
    <xf numFmtId="0" fontId="54" fillId="34" borderId="56" xfId="25" applyFont="1" applyFill="1" applyBorder="1" applyAlignment="1">
      <alignment horizontal="left" vertical="center" wrapText="1"/>
    </xf>
    <xf numFmtId="0" fontId="54" fillId="34" borderId="57" xfId="0" applyFont="1" applyFill="1" applyBorder="1">
      <alignment vertical="center"/>
    </xf>
    <xf numFmtId="1" fontId="64" fillId="2" borderId="3" xfId="0" applyNumberFormat="1" applyFont="1" applyFill="1" applyBorder="1" applyAlignment="1"/>
    <xf numFmtId="0" fontId="58" fillId="19" borderId="4" xfId="0" applyFont="1" applyFill="1" applyBorder="1" applyAlignment="1">
      <alignment horizontal="center" vertical="center"/>
    </xf>
    <xf numFmtId="0" fontId="58" fillId="19" borderId="64" xfId="0" applyFont="1" applyFill="1" applyBorder="1" applyAlignment="1">
      <alignment horizontal="center" vertical="center"/>
    </xf>
    <xf numFmtId="0" fontId="54" fillId="32" borderId="77" xfId="22" applyFont="1" applyFill="1" applyBorder="1" applyAlignment="1">
      <alignment horizontal="center" vertical="center"/>
    </xf>
    <xf numFmtId="0" fontId="54" fillId="0" borderId="78" xfId="25" applyFont="1" applyFill="1" applyBorder="1" applyAlignment="1">
      <alignment horizontal="left" vertical="center" wrapText="1"/>
    </xf>
    <xf numFmtId="0" fontId="61" fillId="0" borderId="79" xfId="0" applyFont="1" applyBorder="1">
      <alignment vertical="center"/>
    </xf>
    <xf numFmtId="1" fontId="54" fillId="2" borderId="80" xfId="0" applyNumberFormat="1" applyFont="1" applyFill="1" applyBorder="1" applyAlignment="1"/>
    <xf numFmtId="0" fontId="56" fillId="18" borderId="81" xfId="0" applyFont="1" applyFill="1" applyBorder="1">
      <alignment vertical="center"/>
    </xf>
    <xf numFmtId="0" fontId="56" fillId="8" borderId="80" xfId="0" applyFont="1" applyFill="1" applyBorder="1">
      <alignment vertical="center"/>
    </xf>
    <xf numFmtId="0" fontId="56" fillId="9" borderId="80" xfId="0" applyFont="1" applyFill="1" applyBorder="1">
      <alignment vertical="center"/>
    </xf>
    <xf numFmtId="0" fontId="56" fillId="2" borderId="80" xfId="0" applyFont="1" applyFill="1" applyBorder="1">
      <alignment vertical="center"/>
    </xf>
    <xf numFmtId="0" fontId="56" fillId="17" borderId="80" xfId="0" applyFont="1" applyFill="1" applyBorder="1">
      <alignment vertical="center"/>
    </xf>
    <xf numFmtId="0" fontId="56" fillId="10" borderId="80" xfId="0" applyFont="1" applyFill="1" applyBorder="1">
      <alignment vertical="center"/>
    </xf>
    <xf numFmtId="0" fontId="56" fillId="19" borderId="77" xfId="0" applyFont="1" applyFill="1" applyBorder="1" applyAlignment="1">
      <alignment horizontal="center" vertical="center"/>
    </xf>
    <xf numFmtId="0" fontId="56" fillId="18" borderId="55" xfId="0" applyFont="1" applyFill="1" applyBorder="1">
      <alignment vertical="center"/>
    </xf>
    <xf numFmtId="0" fontId="56" fillId="19" borderId="75" xfId="0" applyFont="1" applyFill="1" applyBorder="1" applyAlignment="1">
      <alignment horizontal="center" vertical="center"/>
    </xf>
    <xf numFmtId="0" fontId="56" fillId="19" borderId="82" xfId="0" applyFont="1" applyFill="1" applyBorder="1" applyAlignment="1">
      <alignment horizontal="center" vertical="center"/>
    </xf>
    <xf numFmtId="0" fontId="56" fillId="18" borderId="0" xfId="0" applyFont="1" applyFill="1">
      <alignment vertical="center"/>
    </xf>
    <xf numFmtId="0" fontId="56" fillId="8" borderId="81" xfId="0" applyFont="1" applyFill="1" applyBorder="1">
      <alignment vertical="center"/>
    </xf>
    <xf numFmtId="0" fontId="56" fillId="18" borderId="78" xfId="0" applyFont="1" applyFill="1" applyBorder="1">
      <alignment vertical="center"/>
    </xf>
    <xf numFmtId="0" fontId="56" fillId="18" borderId="83" xfId="0" applyFont="1" applyFill="1" applyBorder="1">
      <alignment vertical="center"/>
    </xf>
    <xf numFmtId="0" fontId="56" fillId="8" borderId="84" xfId="0" applyFont="1" applyFill="1" applyBorder="1">
      <alignment vertical="center"/>
    </xf>
    <xf numFmtId="0" fontId="56" fillId="9" borderId="84" xfId="0" applyFont="1" applyFill="1" applyBorder="1">
      <alignment vertical="center"/>
    </xf>
    <xf numFmtId="0" fontId="56" fillId="2" borderId="84" xfId="0" applyFont="1" applyFill="1" applyBorder="1">
      <alignment vertical="center"/>
    </xf>
    <xf numFmtId="0" fontId="56" fillId="17" borderId="84" xfId="0" applyFont="1" applyFill="1" applyBorder="1">
      <alignment vertical="center"/>
    </xf>
    <xf numFmtId="0" fontId="56" fillId="10" borderId="84" xfId="0" applyFont="1" applyFill="1" applyBorder="1">
      <alignment vertical="center"/>
    </xf>
    <xf numFmtId="0" fontId="56" fillId="19" borderId="76" xfId="0" applyFont="1" applyFill="1" applyBorder="1" applyAlignment="1">
      <alignment horizontal="center" vertical="center"/>
    </xf>
    <xf numFmtId="0" fontId="58" fillId="19" borderId="77" xfId="0" applyFont="1" applyFill="1" applyBorder="1" applyAlignment="1">
      <alignment horizontal="center" vertical="center"/>
    </xf>
    <xf numFmtId="0" fontId="56" fillId="18" borderId="15" xfId="0" applyFont="1" applyFill="1" applyBorder="1">
      <alignment vertical="center"/>
    </xf>
    <xf numFmtId="0" fontId="56" fillId="9" borderId="15" xfId="0" applyFont="1" applyFill="1" applyBorder="1">
      <alignment vertical="center"/>
    </xf>
    <xf numFmtId="0" fontId="56" fillId="2" borderId="15" xfId="0" applyFont="1" applyFill="1" applyBorder="1">
      <alignment vertical="center"/>
    </xf>
    <xf numFmtId="0" fontId="54" fillId="17" borderId="15" xfId="0" applyFont="1" applyFill="1" applyBorder="1">
      <alignment vertical="center"/>
    </xf>
    <xf numFmtId="0" fontId="54" fillId="10" borderId="15" xfId="0" applyFont="1" applyFill="1" applyBorder="1">
      <alignment vertical="center"/>
    </xf>
    <xf numFmtId="0" fontId="56" fillId="19" borderId="15" xfId="0" applyFont="1" applyFill="1" applyBorder="1">
      <alignment vertical="center"/>
    </xf>
    <xf numFmtId="0" fontId="56" fillId="8" borderId="15" xfId="0" applyFont="1" applyFill="1" applyBorder="1">
      <alignment vertical="center"/>
    </xf>
    <xf numFmtId="0" fontId="56" fillId="4" borderId="15" xfId="0" applyFont="1" applyFill="1" applyBorder="1">
      <alignment vertical="center"/>
    </xf>
    <xf numFmtId="0" fontId="54" fillId="34" borderId="15" xfId="0" applyFont="1" applyFill="1" applyBorder="1">
      <alignment vertical="center"/>
    </xf>
    <xf numFmtId="0" fontId="58" fillId="18" borderId="81" xfId="0" applyFont="1" applyFill="1" applyBorder="1">
      <alignment vertical="center"/>
    </xf>
    <xf numFmtId="0" fontId="58" fillId="9" borderId="80" xfId="0" applyFont="1" applyFill="1" applyBorder="1">
      <alignment vertical="center"/>
    </xf>
    <xf numFmtId="0" fontId="58" fillId="2" borderId="80" xfId="0" applyFont="1" applyFill="1" applyBorder="1">
      <alignment vertical="center"/>
    </xf>
    <xf numFmtId="0" fontId="58" fillId="17" borderId="80" xfId="0" applyFont="1" applyFill="1" applyBorder="1">
      <alignment vertical="center"/>
    </xf>
    <xf numFmtId="0" fontId="58" fillId="11" borderId="80" xfId="0" applyFont="1" applyFill="1" applyBorder="1">
      <alignment vertical="center"/>
    </xf>
    <xf numFmtId="0" fontId="58" fillId="19" borderId="80" xfId="0" applyFont="1" applyFill="1" applyBorder="1">
      <alignment vertical="center"/>
    </xf>
    <xf numFmtId="0" fontId="58" fillId="8" borderId="80" xfId="0" applyFont="1" applyFill="1" applyBorder="1">
      <alignment vertical="center"/>
    </xf>
    <xf numFmtId="0" fontId="56" fillId="4" borderId="80" xfId="0" applyFont="1" applyFill="1" applyBorder="1">
      <alignment vertical="center"/>
    </xf>
    <xf numFmtId="177" fontId="64" fillId="0" borderId="75" xfId="0" applyNumberFormat="1" applyFont="1" applyBorder="1">
      <alignment vertical="center"/>
    </xf>
    <xf numFmtId="0" fontId="68" fillId="31" borderId="60" xfId="22" applyFont="1" applyFill="1" applyBorder="1" applyAlignment="1">
      <alignment horizontal="left" vertical="center"/>
    </xf>
    <xf numFmtId="0" fontId="61" fillId="0" borderId="85" xfId="0" applyFont="1" applyBorder="1">
      <alignment vertical="center"/>
    </xf>
    <xf numFmtId="0" fontId="60" fillId="17" borderId="3" xfId="0" applyFont="1" applyFill="1" applyBorder="1">
      <alignment vertical="center"/>
    </xf>
    <xf numFmtId="1" fontId="56" fillId="18" borderId="56" xfId="0" applyNumberFormat="1" applyFont="1" applyFill="1" applyBorder="1">
      <alignment vertical="center"/>
    </xf>
    <xf numFmtId="0" fontId="67" fillId="31" borderId="60" xfId="22" applyFont="1" applyFill="1" applyBorder="1" applyAlignment="1">
      <alignment horizontal="left" vertical="center"/>
    </xf>
    <xf numFmtId="0" fontId="66" fillId="31" borderId="60" xfId="22" applyFont="1" applyFill="1" applyBorder="1" applyAlignment="1">
      <alignment horizontal="left" vertical="center"/>
    </xf>
    <xf numFmtId="0" fontId="64" fillId="0" borderId="85" xfId="0" applyFont="1" applyBorder="1">
      <alignment vertical="center"/>
    </xf>
    <xf numFmtId="177" fontId="69" fillId="32" borderId="3" xfId="0" applyNumberFormat="1" applyFont="1" applyFill="1" applyBorder="1" applyAlignment="1"/>
    <xf numFmtId="0" fontId="67" fillId="31" borderId="86" xfId="22" applyFont="1" applyFill="1" applyBorder="1" applyAlignment="1">
      <alignment horizontal="left" vertical="center"/>
    </xf>
    <xf numFmtId="0" fontId="54" fillId="32" borderId="87" xfId="22" applyFont="1" applyFill="1" applyBorder="1" applyAlignment="1">
      <alignment horizontal="center" vertical="center"/>
    </xf>
    <xf numFmtId="0" fontId="54" fillId="0" borderId="88" xfId="25" applyFont="1" applyFill="1" applyBorder="1" applyAlignment="1">
      <alignment horizontal="left" vertical="center" wrapText="1"/>
    </xf>
    <xf numFmtId="1" fontId="54" fillId="0" borderId="3" xfId="0" applyNumberFormat="1" applyFont="1" applyBorder="1" applyAlignment="1"/>
    <xf numFmtId="0" fontId="66" fillId="31" borderId="86" xfId="22" applyFont="1" applyFill="1" applyBorder="1" applyAlignment="1">
      <alignment horizontal="left" vertical="center"/>
    </xf>
    <xf numFmtId="0" fontId="61" fillId="32" borderId="87" xfId="22" applyFont="1" applyFill="1" applyBorder="1" applyAlignment="1">
      <alignment horizontal="center" vertical="center"/>
    </xf>
    <xf numFmtId="0" fontId="54" fillId="0" borderId="85" xfId="0" applyFont="1" applyBorder="1">
      <alignment vertical="center"/>
    </xf>
    <xf numFmtId="0" fontId="68" fillId="31" borderId="86" xfId="22" applyFont="1" applyFill="1" applyBorder="1" applyAlignment="1">
      <alignment horizontal="left" vertical="center"/>
    </xf>
    <xf numFmtId="0" fontId="64" fillId="32" borderId="87" xfId="22" applyFont="1" applyFill="1" applyBorder="1" applyAlignment="1">
      <alignment horizontal="center" vertical="center"/>
    </xf>
    <xf numFmtId="0" fontId="56" fillId="18" borderId="89" xfId="0" applyFont="1" applyFill="1" applyBorder="1">
      <alignment vertical="center"/>
    </xf>
    <xf numFmtId="0" fontId="56" fillId="8" borderId="90" xfId="0" applyFont="1" applyFill="1" applyBorder="1">
      <alignment vertical="center"/>
    </xf>
    <xf numFmtId="0" fontId="56" fillId="9" borderId="90" xfId="0" applyFont="1" applyFill="1" applyBorder="1">
      <alignment vertical="center"/>
    </xf>
    <xf numFmtId="0" fontId="56" fillId="2" borderId="90" xfId="0" applyFont="1" applyFill="1" applyBorder="1">
      <alignment vertical="center"/>
    </xf>
    <xf numFmtId="0" fontId="56" fillId="17" borderId="90" xfId="0" applyFont="1" applyFill="1" applyBorder="1">
      <alignment vertical="center"/>
    </xf>
    <xf numFmtId="0" fontId="56" fillId="10" borderId="90" xfId="0" applyFont="1" applyFill="1" applyBorder="1">
      <alignment vertical="center"/>
    </xf>
    <xf numFmtId="0" fontId="56" fillId="19" borderId="87" xfId="0" applyFont="1" applyFill="1" applyBorder="1" applyAlignment="1">
      <alignment horizontal="center" vertical="center"/>
    </xf>
    <xf numFmtId="0" fontId="56" fillId="18" borderId="86" xfId="0" applyFont="1" applyFill="1" applyBorder="1">
      <alignment vertical="center"/>
    </xf>
    <xf numFmtId="0" fontId="56" fillId="19" borderId="91" xfId="0" applyFont="1" applyFill="1" applyBorder="1" applyAlignment="1">
      <alignment horizontal="center" vertical="center"/>
    </xf>
    <xf numFmtId="0" fontId="56" fillId="19" borderId="85" xfId="0" applyFont="1" applyFill="1" applyBorder="1" applyAlignment="1">
      <alignment horizontal="center" vertical="center"/>
    </xf>
    <xf numFmtId="0" fontId="56" fillId="18" borderId="88" xfId="0" applyFont="1" applyFill="1" applyBorder="1">
      <alignment vertical="center"/>
    </xf>
    <xf numFmtId="0" fontId="56" fillId="18" borderId="92" xfId="0" applyFont="1" applyFill="1" applyBorder="1">
      <alignment vertical="center"/>
    </xf>
    <xf numFmtId="0" fontId="56" fillId="8" borderId="93" xfId="0" applyFont="1" applyFill="1" applyBorder="1">
      <alignment vertical="center"/>
    </xf>
    <xf numFmtId="0" fontId="56" fillId="9" borderId="93" xfId="0" applyFont="1" applyFill="1" applyBorder="1">
      <alignment vertical="center"/>
    </xf>
    <xf numFmtId="0" fontId="56" fillId="2" borderId="93" xfId="0" applyFont="1" applyFill="1" applyBorder="1">
      <alignment vertical="center"/>
    </xf>
    <xf numFmtId="0" fontId="56" fillId="17" borderId="93" xfId="0" applyFont="1" applyFill="1" applyBorder="1">
      <alignment vertical="center"/>
    </xf>
    <xf numFmtId="0" fontId="56" fillId="10" borderId="93" xfId="0" applyFont="1" applyFill="1" applyBorder="1">
      <alignment vertical="center"/>
    </xf>
    <xf numFmtId="0" fontId="56" fillId="19" borderId="94" xfId="0" applyFont="1" applyFill="1" applyBorder="1" applyAlignment="1">
      <alignment horizontal="center" vertical="center"/>
    </xf>
    <xf numFmtId="0" fontId="58" fillId="19" borderId="87" xfId="0" applyFont="1" applyFill="1" applyBorder="1" applyAlignment="1">
      <alignment horizontal="center" vertical="center"/>
    </xf>
    <xf numFmtId="0" fontId="64" fillId="0" borderId="88" xfId="25" applyFont="1" applyFill="1" applyBorder="1" applyAlignment="1">
      <alignment horizontal="left" vertical="center" wrapText="1"/>
    </xf>
    <xf numFmtId="0" fontId="54" fillId="0" borderId="97" xfId="25" applyFont="1" applyFill="1" applyBorder="1" applyAlignment="1">
      <alignment horizontal="left" vertical="center" wrapText="1"/>
    </xf>
    <xf numFmtId="0" fontId="54" fillId="0" borderId="98" xfId="0" applyFont="1" applyBorder="1">
      <alignment vertical="center"/>
    </xf>
    <xf numFmtId="0" fontId="61" fillId="0" borderId="98" xfId="0" applyFont="1" applyBorder="1">
      <alignment vertical="center"/>
    </xf>
    <xf numFmtId="0" fontId="64" fillId="0" borderId="97" xfId="25" applyFont="1" applyFill="1" applyBorder="1" applyAlignment="1">
      <alignment horizontal="left" vertical="center" wrapText="1"/>
    </xf>
    <xf numFmtId="0" fontId="64" fillId="0" borderId="98" xfId="0" applyFont="1" applyBorder="1">
      <alignment vertical="center"/>
    </xf>
    <xf numFmtId="0" fontId="56" fillId="2" borderId="10" xfId="0" applyFont="1" applyFill="1" applyBorder="1">
      <alignment vertical="center"/>
    </xf>
    <xf numFmtId="0" fontId="54" fillId="2" borderId="61" xfId="4" applyFont="1" applyFill="1" applyBorder="1" applyAlignment="1">
      <alignment horizontal="right" vertical="center"/>
    </xf>
    <xf numFmtId="0" fontId="54" fillId="2" borderId="57" xfId="4" applyFont="1" applyFill="1" applyBorder="1" applyAlignment="1">
      <alignment horizontal="left" vertical="center"/>
    </xf>
    <xf numFmtId="0" fontId="64" fillId="2" borderId="56" xfId="4" applyFont="1" applyFill="1" applyBorder="1" applyAlignment="1">
      <alignment horizontal="right" vertical="center"/>
    </xf>
    <xf numFmtId="0" fontId="64" fillId="2" borderId="57" xfId="4" applyFont="1" applyFill="1" applyBorder="1" applyAlignment="1">
      <alignment horizontal="left" vertical="center"/>
    </xf>
    <xf numFmtId="0" fontId="56" fillId="18" borderId="3" xfId="0" applyFont="1" applyFill="1" applyBorder="1">
      <alignment vertical="center"/>
    </xf>
    <xf numFmtId="0" fontId="56" fillId="19" borderId="3" xfId="0" applyFont="1" applyFill="1" applyBorder="1" applyAlignment="1">
      <alignment horizontal="center" vertical="center"/>
    </xf>
    <xf numFmtId="0" fontId="54" fillId="2" borderId="83" xfId="4" applyFont="1" applyFill="1" applyBorder="1" applyAlignment="1">
      <alignment horizontal="right" vertical="center"/>
    </xf>
    <xf numFmtId="0" fontId="54" fillId="2" borderId="82" xfId="4" applyFont="1" applyFill="1" applyBorder="1" applyAlignment="1">
      <alignment horizontal="left" vertical="center"/>
    </xf>
    <xf numFmtId="0" fontId="64" fillId="2" borderId="61" xfId="4" applyFont="1" applyFill="1" applyBorder="1" applyAlignment="1">
      <alignment horizontal="right" vertical="center"/>
    </xf>
    <xf numFmtId="177" fontId="54" fillId="0" borderId="95" xfId="0" applyNumberFormat="1" applyFont="1" applyBorder="1" applyAlignment="1"/>
    <xf numFmtId="0" fontId="68" fillId="31" borderId="56" xfId="22" applyFont="1" applyFill="1" applyBorder="1" applyAlignment="1">
      <alignment vertical="center"/>
    </xf>
    <xf numFmtId="0" fontId="56" fillId="18" borderId="60" xfId="0" applyFont="1" applyFill="1" applyBorder="1" applyAlignment="1">
      <alignment horizontal="center"/>
    </xf>
    <xf numFmtId="0" fontId="56" fillId="8" borderId="3" xfId="0" applyFont="1" applyFill="1" applyBorder="1" applyAlignment="1">
      <alignment horizontal="center"/>
    </xf>
    <xf numFmtId="0" fontId="56" fillId="9" borderId="3" xfId="0" applyFont="1" applyFill="1" applyBorder="1" applyAlignment="1">
      <alignment horizontal="center"/>
    </xf>
    <xf numFmtId="0" fontId="56" fillId="2" borderId="3" xfId="0" applyFont="1" applyFill="1" applyBorder="1" applyAlignment="1">
      <alignment horizontal="center"/>
    </xf>
    <xf numFmtId="1" fontId="54" fillId="18" borderId="3" xfId="0" applyNumberFormat="1" applyFont="1" applyFill="1" applyBorder="1" applyAlignment="1"/>
    <xf numFmtId="0" fontId="56" fillId="9" borderId="3" xfId="0" applyFont="1" applyFill="1" applyBorder="1" applyAlignment="1">
      <alignment horizontal="right"/>
    </xf>
    <xf numFmtId="0" fontId="56" fillId="2" borderId="3" xfId="0" applyFont="1" applyFill="1" applyBorder="1" applyAlignment="1">
      <alignment horizontal="right"/>
    </xf>
    <xf numFmtId="0" fontId="56" fillId="17" borderId="93" xfId="0" applyFont="1" applyFill="1" applyBorder="1" applyAlignment="1">
      <alignment horizontal="right" vertical="center"/>
    </xf>
    <xf numFmtId="0" fontId="56" fillId="17" borderId="3" xfId="0" applyFont="1" applyFill="1" applyBorder="1" applyAlignment="1">
      <alignment horizontal="center"/>
    </xf>
    <xf numFmtId="0" fontId="56" fillId="10" borderId="3" xfId="0" applyFont="1" applyFill="1" applyBorder="1" applyAlignment="1">
      <alignment horizontal="center"/>
    </xf>
    <xf numFmtId="0" fontId="56" fillId="19" borderId="58" xfId="0" applyFont="1" applyFill="1" applyBorder="1" applyAlignment="1">
      <alignment horizontal="center"/>
    </xf>
    <xf numFmtId="1" fontId="56" fillId="18" borderId="3" xfId="0" applyNumberFormat="1" applyFont="1" applyFill="1" applyBorder="1" applyAlignment="1"/>
    <xf numFmtId="1" fontId="56" fillId="2" borderId="3" xfId="0" applyNumberFormat="1" applyFont="1" applyFill="1" applyBorder="1" applyAlignment="1"/>
    <xf numFmtId="0" fontId="56" fillId="18" borderId="60" xfId="0" applyFont="1" applyFill="1" applyBorder="1" applyAlignment="1">
      <alignment horizontal="center" vertical="center"/>
    </xf>
    <xf numFmtId="0" fontId="56" fillId="9" borderId="3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58" fillId="4" borderId="3" xfId="0" applyFont="1" applyFill="1" applyBorder="1">
      <alignment vertical="center"/>
    </xf>
    <xf numFmtId="177" fontId="64" fillId="2" borderId="58" xfId="0" applyNumberFormat="1" applyFont="1" applyFill="1" applyBorder="1">
      <alignment vertical="center"/>
    </xf>
    <xf numFmtId="0" fontId="67" fillId="31" borderId="88" xfId="22" applyFont="1" applyFill="1" applyBorder="1" applyAlignment="1">
      <alignment vertical="center"/>
    </xf>
    <xf numFmtId="0" fontId="64" fillId="2" borderId="92" xfId="4" applyFont="1" applyFill="1" applyBorder="1" applyAlignment="1">
      <alignment horizontal="right" vertical="center"/>
    </xf>
    <xf numFmtId="0" fontId="64" fillId="2" borderId="85" xfId="4" applyFont="1" applyFill="1" applyBorder="1" applyAlignment="1">
      <alignment horizontal="left" vertical="center"/>
    </xf>
    <xf numFmtId="177" fontId="54" fillId="0" borderId="89" xfId="0" applyNumberFormat="1" applyFont="1" applyBorder="1" applyAlignment="1"/>
    <xf numFmtId="1" fontId="56" fillId="2" borderId="3" xfId="0" applyNumberFormat="1" applyFont="1" applyFill="1" applyBorder="1" applyAlignment="1">
      <alignment horizontal="right"/>
    </xf>
    <xf numFmtId="0" fontId="54" fillId="9" borderId="3" xfId="0" applyFont="1" applyFill="1" applyBorder="1" applyAlignment="1">
      <alignment horizontal="center"/>
    </xf>
    <xf numFmtId="0" fontId="58" fillId="18" borderId="56" xfId="0" applyFont="1" applyFill="1" applyBorder="1">
      <alignment vertical="center"/>
    </xf>
    <xf numFmtId="0" fontId="58" fillId="8" borderId="3" xfId="0" applyFont="1" applyFill="1" applyBorder="1">
      <alignment vertical="center"/>
    </xf>
    <xf numFmtId="0" fontId="58" fillId="9" borderId="3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17" borderId="3" xfId="0" applyFont="1" applyFill="1" applyBorder="1">
      <alignment vertical="center"/>
    </xf>
    <xf numFmtId="0" fontId="58" fillId="10" borderId="3" xfId="0" applyFont="1" applyFill="1" applyBorder="1">
      <alignment vertical="center"/>
    </xf>
    <xf numFmtId="0" fontId="58" fillId="19" borderId="57" xfId="0" applyFont="1" applyFill="1" applyBorder="1" applyAlignment="1">
      <alignment horizontal="center" vertical="center"/>
    </xf>
    <xf numFmtId="0" fontId="54" fillId="17" borderId="49" xfId="0" applyFont="1" applyFill="1" applyBorder="1">
      <alignment vertical="center"/>
    </xf>
    <xf numFmtId="0" fontId="54" fillId="10" borderId="49" xfId="0" applyFont="1" applyFill="1" applyBorder="1">
      <alignment vertical="center"/>
    </xf>
    <xf numFmtId="0" fontId="54" fillId="34" borderId="50" xfId="0" applyFont="1" applyFill="1" applyBorder="1">
      <alignment vertical="center"/>
    </xf>
    <xf numFmtId="0" fontId="67" fillId="31" borderId="81" xfId="22" applyFont="1" applyFill="1" applyBorder="1" applyAlignment="1">
      <alignment vertical="center"/>
    </xf>
    <xf numFmtId="0" fontId="56" fillId="17" borderId="3" xfId="0" applyFont="1" applyFill="1" applyBorder="1" applyAlignment="1">
      <alignment horizontal="right" vertical="center"/>
    </xf>
    <xf numFmtId="177" fontId="54" fillId="2" borderId="89" xfId="0" applyNumberFormat="1" applyFont="1" applyFill="1" applyBorder="1" applyAlignment="1"/>
    <xf numFmtId="0" fontId="58" fillId="18" borderId="10" xfId="0" applyFont="1" applyFill="1" applyBorder="1">
      <alignment vertical="center"/>
    </xf>
    <xf numFmtId="0" fontId="58" fillId="11" borderId="3" xfId="0" applyFont="1" applyFill="1" applyBorder="1">
      <alignment vertical="center"/>
    </xf>
    <xf numFmtId="0" fontId="58" fillId="19" borderId="3" xfId="0" applyFont="1" applyFill="1" applyBorder="1">
      <alignment vertical="center"/>
    </xf>
    <xf numFmtId="0" fontId="61" fillId="32" borderId="56" xfId="22" applyFont="1" applyFill="1" applyBorder="1" applyAlignment="1">
      <alignment horizontal="right" vertical="center"/>
    </xf>
    <xf numFmtId="177" fontId="54" fillId="2" borderId="3" xfId="0" applyNumberFormat="1" applyFont="1" applyFill="1" applyBorder="1">
      <alignment vertical="center"/>
    </xf>
    <xf numFmtId="177" fontId="54" fillId="32" borderId="3" xfId="0" applyNumberFormat="1" applyFont="1" applyFill="1" applyBorder="1">
      <alignment vertical="center"/>
    </xf>
    <xf numFmtId="1" fontId="54" fillId="2" borderId="3" xfId="0" applyNumberFormat="1" applyFont="1" applyFill="1" applyBorder="1">
      <alignment vertical="center"/>
    </xf>
    <xf numFmtId="1" fontId="54" fillId="33" borderId="58" xfId="0" applyNumberFormat="1" applyFont="1" applyFill="1" applyBorder="1">
      <alignment vertical="center"/>
    </xf>
    <xf numFmtId="1" fontId="70" fillId="2" borderId="3" xfId="0" applyNumberFormat="1" applyFont="1" applyFill="1" applyBorder="1">
      <alignment vertical="center"/>
    </xf>
    <xf numFmtId="177" fontId="56" fillId="0" borderId="59" xfId="0" applyNumberFormat="1" applyFont="1" applyBorder="1">
      <alignment vertical="center"/>
    </xf>
    <xf numFmtId="0" fontId="56" fillId="9" borderId="101" xfId="0" applyFont="1" applyFill="1" applyBorder="1">
      <alignment vertical="center"/>
    </xf>
    <xf numFmtId="0" fontId="54" fillId="18" borderId="102" xfId="0" applyFont="1" applyFill="1" applyBorder="1">
      <alignment vertical="center"/>
    </xf>
    <xf numFmtId="177" fontId="54" fillId="18" borderId="103" xfId="0" applyNumberFormat="1" applyFont="1" applyFill="1" applyBorder="1">
      <alignment vertical="center"/>
    </xf>
    <xf numFmtId="183" fontId="54" fillId="18" borderId="103" xfId="23" applyNumberFormat="1" applyFont="1" applyFill="1" applyBorder="1" applyAlignment="1">
      <alignment vertical="center"/>
    </xf>
    <xf numFmtId="0" fontId="54" fillId="0" borderId="0" xfId="0" applyFont="1">
      <alignment vertical="center"/>
    </xf>
    <xf numFmtId="0" fontId="56" fillId="4" borderId="0" xfId="0" applyFont="1" applyFill="1">
      <alignment vertical="center"/>
    </xf>
    <xf numFmtId="2" fontId="56" fillId="0" borderId="0" xfId="0" applyNumberFormat="1" applyFont="1">
      <alignment vertical="center"/>
    </xf>
    <xf numFmtId="177" fontId="56" fillId="4" borderId="0" xfId="0" applyNumberFormat="1" applyFont="1" applyFill="1">
      <alignment vertical="center"/>
    </xf>
    <xf numFmtId="2" fontId="54" fillId="2" borderId="99" xfId="0" applyNumberFormat="1" applyFont="1" applyFill="1" applyBorder="1">
      <alignment vertical="center"/>
    </xf>
    <xf numFmtId="177" fontId="54" fillId="0" borderId="100" xfId="0" applyNumberFormat="1" applyFont="1" applyBorder="1">
      <alignment vertical="center"/>
    </xf>
    <xf numFmtId="0" fontId="56" fillId="2" borderId="100" xfId="0" applyFont="1" applyFill="1" applyBorder="1">
      <alignment vertical="center"/>
    </xf>
    <xf numFmtId="0" fontId="56" fillId="0" borderId="100" xfId="0" applyFont="1" applyBorder="1">
      <alignment vertical="center"/>
    </xf>
    <xf numFmtId="1" fontId="56" fillId="0" borderId="100" xfId="0" applyNumberFormat="1" applyFont="1" applyBorder="1">
      <alignment vertical="center"/>
    </xf>
    <xf numFmtId="1" fontId="54" fillId="2" borderId="104" xfId="0" applyNumberFormat="1" applyFont="1" applyFill="1" applyBorder="1" applyAlignment="1">
      <alignment horizontal="center" vertical="center"/>
    </xf>
    <xf numFmtId="0" fontId="1" fillId="16" borderId="0" xfId="0" applyFont="1" applyFill="1" applyAlignment="1"/>
    <xf numFmtId="0" fontId="1" fillId="16" borderId="0" xfId="22" applyFont="1" applyFill="1" applyAlignment="1">
      <alignment vertical="center"/>
    </xf>
    <xf numFmtId="0" fontId="71" fillId="4" borderId="2" xfId="0" applyFont="1" applyFill="1" applyBorder="1" applyAlignment="1">
      <alignment horizontal="center" vertical="center"/>
    </xf>
    <xf numFmtId="0" fontId="71" fillId="4" borderId="2" xfId="0" applyFont="1" applyFill="1" applyBorder="1" applyAlignment="1">
      <alignment horizontal="center" vertical="center" wrapText="1"/>
    </xf>
    <xf numFmtId="0" fontId="71" fillId="4" borderId="1" xfId="0" applyFont="1" applyFill="1" applyBorder="1" applyAlignment="1">
      <alignment horizontal="center" vertical="center" wrapText="1"/>
    </xf>
    <xf numFmtId="0" fontId="71" fillId="4" borderId="1" xfId="0" applyFont="1" applyFill="1" applyBorder="1" applyAlignment="1">
      <alignment horizontal="center" vertical="center"/>
    </xf>
    <xf numFmtId="0" fontId="71" fillId="4" borderId="1" xfId="22" applyFont="1" applyFill="1" applyBorder="1" applyAlignment="1">
      <alignment horizontal="center" vertical="center" wrapText="1"/>
    </xf>
    <xf numFmtId="0" fontId="1" fillId="4" borderId="56" xfId="0" applyFont="1" applyFill="1" applyBorder="1" applyAlignment="1">
      <alignment horizontal="center" vertical="center"/>
    </xf>
    <xf numFmtId="0" fontId="42" fillId="35" borderId="3" xfId="0" applyFont="1" applyFill="1" applyBorder="1" applyAlignment="1"/>
    <xf numFmtId="0" fontId="42" fillId="35" borderId="57" xfId="0" applyFont="1" applyFill="1" applyBorder="1" applyAlignment="1"/>
    <xf numFmtId="0" fontId="42" fillId="2" borderId="56" xfId="0" applyFont="1" applyFill="1" applyBorder="1" applyAlignment="1"/>
    <xf numFmtId="0" fontId="72" fillId="2" borderId="3" xfId="0" applyFont="1" applyFill="1" applyBorder="1" applyAlignment="1"/>
    <xf numFmtId="177" fontId="72" fillId="0" borderId="1" xfId="0" applyNumberFormat="1" applyFont="1" applyBorder="1" applyAlignment="1"/>
    <xf numFmtId="177" fontId="73" fillId="32" borderId="1" xfId="5" applyNumberFormat="1" applyFont="1" applyFill="1" applyBorder="1" applyAlignment="1">
      <alignment horizontal="right" vertical="center"/>
    </xf>
    <xf numFmtId="16" fontId="74" fillId="0" borderId="1" xfId="0" applyNumberFormat="1" applyFont="1" applyBorder="1" applyAlignment="1">
      <alignment horizontal="center" vertical="center" wrapText="1"/>
    </xf>
    <xf numFmtId="0" fontId="42" fillId="35" borderId="90" xfId="0" applyFont="1" applyFill="1" applyBorder="1" applyAlignment="1"/>
    <xf numFmtId="0" fontId="42" fillId="35" borderId="62" xfId="0" applyFont="1" applyFill="1" applyBorder="1">
      <alignment vertical="center"/>
    </xf>
    <xf numFmtId="0" fontId="42" fillId="35" borderId="59" xfId="0" applyFont="1" applyFill="1" applyBorder="1">
      <alignment vertical="center"/>
    </xf>
    <xf numFmtId="0" fontId="42" fillId="2" borderId="56" xfId="0" applyFont="1" applyFill="1" applyBorder="1">
      <alignment vertical="center"/>
    </xf>
    <xf numFmtId="0" fontId="72" fillId="2" borderId="3" xfId="0" applyFont="1" applyFill="1" applyBorder="1">
      <alignment vertical="center"/>
    </xf>
    <xf numFmtId="0" fontId="42" fillId="35" borderId="62" xfId="0" applyFont="1" applyFill="1" applyBorder="1" applyAlignment="1"/>
    <xf numFmtId="0" fontId="42" fillId="35" borderId="59" xfId="0" applyFont="1" applyFill="1" applyBorder="1" applyAlignment="1"/>
    <xf numFmtId="0" fontId="42" fillId="35" borderId="93" xfId="0" applyFont="1" applyFill="1" applyBorder="1" applyAlignment="1"/>
    <xf numFmtId="0" fontId="75" fillId="35" borderId="105" xfId="0" applyFont="1" applyFill="1" applyBorder="1" applyAlignment="1">
      <alignment vertical="center" wrapText="1"/>
    </xf>
    <xf numFmtId="177" fontId="72" fillId="2" borderId="1" xfId="5" applyNumberFormat="1" applyFont="1" applyFill="1" applyBorder="1" applyAlignment="1">
      <alignment vertical="center"/>
    </xf>
    <xf numFmtId="0" fontId="75" fillId="35" borderId="38" xfId="0" applyFont="1" applyFill="1" applyBorder="1" applyAlignment="1">
      <alignment vertical="center" wrapText="1"/>
    </xf>
    <xf numFmtId="0" fontId="75" fillId="35" borderId="106" xfId="0" applyFont="1" applyFill="1" applyBorder="1" applyAlignment="1">
      <alignment vertical="center" wrapText="1"/>
    </xf>
    <xf numFmtId="0" fontId="42" fillId="35" borderId="62" xfId="0" applyFont="1" applyFill="1" applyBorder="1" applyAlignment="1">
      <alignment horizontal="left"/>
    </xf>
    <xf numFmtId="49" fontId="72" fillId="2" borderId="3" xfId="0" applyNumberFormat="1" applyFont="1" applyFill="1" applyBorder="1" applyAlignment="1"/>
    <xf numFmtId="177" fontId="72" fillId="2" borderId="1" xfId="0" applyNumberFormat="1" applyFont="1" applyFill="1" applyBorder="1" applyAlignment="1"/>
    <xf numFmtId="0" fontId="75" fillId="35" borderId="0" xfId="0" applyFont="1" applyFill="1" applyAlignment="1">
      <alignment horizontal="left"/>
    </xf>
    <xf numFmtId="177" fontId="72" fillId="4" borderId="1" xfId="0" applyNumberFormat="1" applyFont="1" applyFill="1" applyBorder="1" applyAlignment="1"/>
    <xf numFmtId="0" fontId="42" fillId="35" borderId="80" xfId="0" applyFont="1" applyFill="1" applyBorder="1" applyAlignment="1">
      <alignment horizontal="left"/>
    </xf>
    <xf numFmtId="49" fontId="72" fillId="2" borderId="4" xfId="0" applyNumberFormat="1" applyFont="1" applyFill="1" applyBorder="1" applyAlignment="1"/>
    <xf numFmtId="0" fontId="42" fillId="35" borderId="0" xfId="0" applyFont="1" applyFill="1" applyAlignment="1">
      <alignment horizontal="left"/>
    </xf>
    <xf numFmtId="177" fontId="72" fillId="2" borderId="2" xfId="0" applyNumberFormat="1" applyFont="1" applyFill="1" applyBorder="1" applyAlignment="1"/>
    <xf numFmtId="0" fontId="60" fillId="0" borderId="0" xfId="0" applyFont="1" applyAlignment="1">
      <alignment vertical="center" wrapText="1"/>
    </xf>
    <xf numFmtId="0" fontId="41" fillId="24" borderId="1" xfId="0" applyFont="1" applyFill="1" applyBorder="1" applyAlignment="1">
      <alignment horizontal="left" vertical="center"/>
    </xf>
    <xf numFmtId="0" fontId="3" fillId="5" borderId="0" xfId="0" applyFont="1" applyFill="1">
      <alignment vertical="center"/>
    </xf>
    <xf numFmtId="0" fontId="7" fillId="12" borderId="1" xfId="2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left" vertical="center"/>
    </xf>
    <xf numFmtId="0" fontId="2" fillId="17" borderId="3" xfId="0" applyFont="1" applyFill="1" applyBorder="1" applyAlignment="1">
      <alignment horizontal="left" vertical="center"/>
    </xf>
    <xf numFmtId="0" fontId="3" fillId="5" borderId="3" xfId="0" applyFont="1" applyFill="1" applyBorder="1">
      <alignment vertical="center"/>
    </xf>
    <xf numFmtId="0" fontId="64" fillId="0" borderId="95" xfId="25" applyFont="1" applyFill="1" applyBorder="1" applyAlignment="1">
      <alignment horizontal="left" vertical="center" wrapText="1"/>
    </xf>
    <xf numFmtId="0" fontId="64" fillId="0" borderId="96" xfId="0" applyFont="1" applyBorder="1">
      <alignment vertical="center"/>
    </xf>
    <xf numFmtId="177" fontId="64" fillId="0" borderId="3" xfId="0" applyNumberFormat="1" applyFont="1" applyBorder="1" applyAlignment="1"/>
    <xf numFmtId="0" fontId="14" fillId="36" borderId="107" xfId="0" applyFont="1" applyFill="1" applyBorder="1" applyAlignment="1">
      <alignment vertical="center" wrapText="1"/>
    </xf>
    <xf numFmtId="1" fontId="54" fillId="4" borderId="49" xfId="0" applyNumberFormat="1" applyFont="1" applyFill="1" applyBorder="1" applyAlignment="1"/>
    <xf numFmtId="177" fontId="71" fillId="2" borderId="1" xfId="5" applyNumberFormat="1" applyFont="1" applyFill="1" applyBorder="1" applyAlignment="1">
      <alignment vertical="center"/>
    </xf>
    <xf numFmtId="0" fontId="54" fillId="32" borderId="46" xfId="22" applyFont="1" applyFill="1" applyBorder="1" applyAlignment="1">
      <alignment horizontal="center" vertical="center"/>
    </xf>
    <xf numFmtId="0" fontId="1" fillId="4" borderId="95" xfId="0" applyFont="1" applyFill="1" applyBorder="1" applyAlignment="1">
      <alignment horizontal="center" vertical="center"/>
    </xf>
    <xf numFmtId="0" fontId="42" fillId="35" borderId="108" xfId="0" applyFont="1" applyFill="1" applyBorder="1" applyAlignment="1">
      <alignment horizontal="left"/>
    </xf>
    <xf numFmtId="0" fontId="42" fillId="35" borderId="109" xfId="0" applyFont="1" applyFill="1" applyBorder="1" applyAlignment="1"/>
    <xf numFmtId="0" fontId="42" fillId="2" borderId="95" xfId="0" applyFont="1" applyFill="1" applyBorder="1" applyAlignment="1"/>
    <xf numFmtId="49" fontId="72" fillId="2" borderId="105" xfId="0" applyNumberFormat="1" applyFont="1" applyFill="1" applyBorder="1" applyAlignment="1"/>
    <xf numFmtId="177" fontId="64" fillId="2" borderId="3" xfId="0" applyNumberFormat="1" applyFont="1" applyFill="1" applyBorder="1" applyAlignment="1"/>
    <xf numFmtId="0" fontId="0" fillId="4" borderId="0" xfId="0" applyFill="1" applyAlignment="1">
      <alignment vertical="center" wrapText="1"/>
    </xf>
    <xf numFmtId="43" fontId="35" fillId="22" borderId="20" xfId="0" applyNumberFormat="1" applyFont="1" applyFill="1" applyBorder="1" applyAlignment="1">
      <alignment vertical="center" wrapText="1"/>
    </xf>
    <xf numFmtId="0" fontId="68" fillId="31" borderId="81" xfId="22" applyFont="1" applyFill="1" applyBorder="1" applyAlignment="1">
      <alignment vertical="center"/>
    </xf>
    <xf numFmtId="0" fontId="66" fillId="31" borderId="55" xfId="22" applyFont="1" applyFill="1" applyBorder="1" applyAlignment="1">
      <alignment horizontal="right" vertical="center"/>
    </xf>
    <xf numFmtId="177" fontId="54" fillId="37" borderId="3" xfId="0" applyNumberFormat="1" applyFont="1" applyFill="1" applyBorder="1" applyAlignment="1"/>
    <xf numFmtId="0" fontId="22" fillId="0" borderId="11" xfId="0" applyFont="1" applyBorder="1">
      <alignment vertical="center"/>
    </xf>
    <xf numFmtId="0" fontId="22" fillId="0" borderId="1" xfId="0" applyFont="1" applyBorder="1">
      <alignment vertical="center"/>
    </xf>
    <xf numFmtId="0" fontId="0" fillId="38" borderId="0" xfId="0" applyFill="1">
      <alignment vertical="center"/>
    </xf>
    <xf numFmtId="0" fontId="0" fillId="38" borderId="0" xfId="10" applyFont="1" applyFill="1"/>
    <xf numFmtId="0" fontId="0" fillId="2" borderId="0" xfId="10" applyFont="1" applyFill="1" applyAlignment="1">
      <alignment horizontal="left"/>
    </xf>
    <xf numFmtId="0" fontId="22" fillId="2" borderId="0" xfId="0" applyFont="1" applyFill="1">
      <alignment vertical="center"/>
    </xf>
    <xf numFmtId="0" fontId="0" fillId="2" borderId="0" xfId="0" applyFill="1">
      <alignment vertical="center"/>
    </xf>
    <xf numFmtId="0" fontId="60" fillId="0" borderId="0" xfId="0" applyFont="1" applyAlignment="1">
      <alignment horizontal="center" vertical="center" wrapText="1"/>
    </xf>
    <xf numFmtId="184" fontId="60" fillId="0" borderId="25" xfId="5" applyNumberFormat="1" applyFont="1" applyBorder="1" applyAlignment="1">
      <alignment horizontal="right" vertical="center"/>
    </xf>
    <xf numFmtId="1" fontId="54" fillId="2" borderId="50" xfId="0" applyNumberFormat="1" applyFont="1" applyFill="1" applyBorder="1" applyAlignment="1"/>
    <xf numFmtId="1" fontId="54" fillId="2" borderId="68" xfId="0" applyNumberFormat="1" applyFont="1" applyFill="1" applyBorder="1" applyAlignment="1"/>
    <xf numFmtId="1" fontId="54" fillId="2" borderId="75" xfId="0" applyNumberFormat="1" applyFont="1" applyFill="1" applyBorder="1" applyAlignment="1"/>
    <xf numFmtId="0" fontId="61" fillId="0" borderId="88" xfId="25" applyFont="1" applyFill="1" applyBorder="1" applyAlignment="1">
      <alignment horizontal="left" vertical="center" wrapText="1"/>
    </xf>
    <xf numFmtId="0" fontId="54" fillId="0" borderId="0" xfId="0" applyFont="1" applyAlignment="1">
      <alignment horizontal="center" vertical="center"/>
    </xf>
    <xf numFmtId="0" fontId="58" fillId="2" borderId="0" xfId="0" applyFont="1" applyFill="1">
      <alignment vertical="center"/>
    </xf>
    <xf numFmtId="16" fontId="56" fillId="0" borderId="0" xfId="0" applyNumberFormat="1" applyFont="1">
      <alignment vertical="center"/>
    </xf>
    <xf numFmtId="49" fontId="56" fillId="0" borderId="0" xfId="22" applyNumberFormat="1" applyFont="1" applyAlignment="1">
      <alignment vertical="center"/>
    </xf>
    <xf numFmtId="0" fontId="60" fillId="0" borderId="0" xfId="0" applyFont="1" applyAlignment="1">
      <alignment horizontal="left" vertical="center" wrapText="1"/>
    </xf>
    <xf numFmtId="0" fontId="60" fillId="0" borderId="0" xfId="5" applyFont="1" applyAlignment="1">
      <alignment horizontal="right" vertical="center" wrapText="1"/>
    </xf>
    <xf numFmtId="177" fontId="60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0" fontId="56" fillId="0" borderId="0" xfId="0" applyFont="1" applyAlignment="1">
      <alignment horizontal="right" vertical="center"/>
    </xf>
    <xf numFmtId="0" fontId="56" fillId="0" borderId="0" xfId="0" applyFont="1" applyAlignment="1">
      <alignment horizontal="center"/>
    </xf>
    <xf numFmtId="0" fontId="76" fillId="0" borderId="0" xfId="0" applyFont="1" applyAlignment="1">
      <alignment horizontal="center"/>
    </xf>
    <xf numFmtId="0" fontId="58" fillId="0" borderId="0" xfId="5" applyFont="1" applyAlignment="1">
      <alignment vertical="center" wrapText="1"/>
    </xf>
    <xf numFmtId="1" fontId="56" fillId="0" borderId="0" xfId="0" applyNumberFormat="1" applyFont="1" applyAlignment="1">
      <alignment horizontal="center" vertical="center"/>
    </xf>
    <xf numFmtId="183" fontId="56" fillId="0" borderId="0" xfId="23" applyNumberFormat="1" applyFont="1" applyAlignment="1">
      <alignment vertical="center"/>
    </xf>
    <xf numFmtId="1" fontId="56" fillId="0" borderId="0" xfId="0" applyNumberFormat="1" applyFont="1" applyAlignment="1">
      <alignment horizontal="right" vertical="center"/>
    </xf>
    <xf numFmtId="0" fontId="76" fillId="0" borderId="0" xfId="0" applyFont="1">
      <alignment vertical="center"/>
    </xf>
    <xf numFmtId="0" fontId="58" fillId="0" borderId="0" xfId="0" applyFont="1">
      <alignment vertical="center"/>
    </xf>
    <xf numFmtId="43" fontId="54" fillId="0" borderId="0" xfId="23" applyFont="1" applyAlignment="1">
      <alignment vertical="center"/>
    </xf>
    <xf numFmtId="0" fontId="67" fillId="31" borderId="60" xfId="24" applyFont="1" applyFill="1" applyBorder="1" applyAlignment="1">
      <alignment horizontal="left" vertical="center" wrapText="1"/>
    </xf>
    <xf numFmtId="0" fontId="6" fillId="0" borderId="0" xfId="7"/>
    <xf numFmtId="0" fontId="56" fillId="0" borderId="0" xfId="0" applyFont="1" applyAlignment="1">
      <alignment horizontal="left" vertical="center"/>
    </xf>
    <xf numFmtId="49" fontId="56" fillId="0" borderId="0" xfId="0" applyNumberFormat="1" applyFont="1">
      <alignment vertical="center"/>
    </xf>
    <xf numFmtId="0" fontId="66" fillId="31" borderId="55" xfId="22" applyFont="1" applyFill="1" applyBorder="1" applyAlignment="1">
      <alignment horizontal="left" vertical="center"/>
    </xf>
    <xf numFmtId="0" fontId="68" fillId="31" borderId="45" xfId="22" applyFont="1" applyFill="1" applyBorder="1" applyAlignment="1">
      <alignment horizontal="right" vertical="center"/>
    </xf>
    <xf numFmtId="0" fontId="67" fillId="31" borderId="45" xfId="22" applyFont="1" applyFill="1" applyBorder="1" applyAlignment="1">
      <alignment horizontal="right" vertical="center"/>
    </xf>
    <xf numFmtId="177" fontId="72" fillId="0" borderId="1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67" fillId="31" borderId="63" xfId="22" applyFont="1" applyFill="1" applyBorder="1" applyAlignment="1">
      <alignment horizontal="right" vertical="center"/>
    </xf>
    <xf numFmtId="0" fontId="54" fillId="32" borderId="64" xfId="22" applyFont="1" applyFill="1" applyBorder="1" applyAlignment="1">
      <alignment horizontal="center" vertical="center"/>
    </xf>
    <xf numFmtId="0" fontId="67" fillId="31" borderId="56" xfId="22" applyFont="1" applyFill="1" applyBorder="1" applyAlignment="1">
      <alignment vertical="center"/>
    </xf>
    <xf numFmtId="0" fontId="58" fillId="0" borderId="0" xfId="5" applyFont="1" applyAlignment="1">
      <alignment horizontal="center" vertical="center"/>
    </xf>
    <xf numFmtId="0" fontId="78" fillId="0" borderId="0" xfId="0" applyFont="1">
      <alignment vertical="center"/>
    </xf>
    <xf numFmtId="0" fontId="68" fillId="31" borderId="63" xfId="22" applyFont="1" applyFill="1" applyBorder="1" applyAlignment="1">
      <alignment horizontal="right" vertical="center"/>
    </xf>
    <xf numFmtId="0" fontId="64" fillId="32" borderId="64" xfId="22" applyFont="1" applyFill="1" applyBorder="1" applyAlignment="1">
      <alignment horizontal="center" vertical="center"/>
    </xf>
    <xf numFmtId="182" fontId="79" fillId="2" borderId="80" xfId="27" applyNumberFormat="1" applyFont="1" applyFill="1" applyBorder="1" applyAlignment="1">
      <alignment horizontal="center" vertical="center"/>
    </xf>
    <xf numFmtId="183" fontId="79" fillId="2" borderId="1" xfId="23" applyNumberFormat="1" applyFont="1" applyFill="1" applyBorder="1" applyAlignment="1">
      <alignment vertical="center"/>
    </xf>
    <xf numFmtId="182" fontId="79" fillId="2" borderId="1" xfId="28" applyNumberFormat="1" applyFont="1" applyFill="1" applyBorder="1" applyAlignment="1">
      <alignment vertical="center"/>
    </xf>
    <xf numFmtId="183" fontId="80" fillId="2" borderId="1" xfId="23" applyNumberFormat="1" applyFont="1" applyFill="1" applyBorder="1" applyAlignment="1">
      <alignment vertical="center" wrapText="1"/>
    </xf>
    <xf numFmtId="183" fontId="80" fillId="2" borderId="1" xfId="23" applyNumberFormat="1" applyFont="1" applyFill="1" applyBorder="1" applyAlignment="1">
      <alignment horizontal="center" vertical="center" wrapText="1"/>
    </xf>
    <xf numFmtId="183" fontId="80" fillId="0" borderId="1" xfId="23" applyNumberFormat="1" applyFont="1" applyFill="1" applyBorder="1" applyAlignment="1">
      <alignment vertical="center" wrapText="1"/>
    </xf>
    <xf numFmtId="183" fontId="80" fillId="0" borderId="1" xfId="23" applyNumberFormat="1" applyFont="1" applyFill="1" applyBorder="1" applyAlignment="1">
      <alignment horizontal="center" vertical="center" wrapText="1"/>
    </xf>
    <xf numFmtId="0" fontId="61" fillId="32" borderId="77" xfId="22" applyFont="1" applyFill="1" applyBorder="1" applyAlignment="1">
      <alignment horizontal="center" vertical="center"/>
    </xf>
    <xf numFmtId="0" fontId="67" fillId="31" borderId="89" xfId="22" applyFont="1" applyFill="1" applyBorder="1" applyAlignment="1">
      <alignment horizontal="left" vertical="center"/>
    </xf>
    <xf numFmtId="0" fontId="56" fillId="2" borderId="3" xfId="0" applyFont="1" applyFill="1" applyBorder="1" applyAlignment="1"/>
    <xf numFmtId="0" fontId="56" fillId="18" borderId="60" xfId="0" applyFont="1" applyFill="1" applyBorder="1" applyAlignment="1"/>
    <xf numFmtId="0" fontId="67" fillId="31" borderId="45" xfId="22" applyFont="1" applyFill="1" applyBorder="1" applyAlignment="1">
      <alignment horizontal="left" vertical="center"/>
    </xf>
    <xf numFmtId="0" fontId="0" fillId="2" borderId="1" xfId="10" applyFont="1" applyFill="1" applyBorder="1" applyAlignment="1">
      <alignment horizontal="center"/>
    </xf>
    <xf numFmtId="0" fontId="14" fillId="2" borderId="1" xfId="10" applyFont="1" applyFill="1" applyBorder="1" applyAlignment="1">
      <alignment horizontal="left"/>
    </xf>
    <xf numFmtId="0" fontId="54" fillId="17" borderId="99" xfId="22" applyFont="1" applyFill="1" applyBorder="1" applyAlignment="1">
      <alignment horizontal="center" vertical="center"/>
    </xf>
    <xf numFmtId="0" fontId="54" fillId="17" borderId="100" xfId="22" applyFont="1" applyFill="1" applyBorder="1" applyAlignment="1">
      <alignment horizontal="center" vertical="center"/>
    </xf>
    <xf numFmtId="0" fontId="54" fillId="16" borderId="0" xfId="22" applyFont="1" applyFill="1" applyAlignment="1">
      <alignment horizontal="center" vertical="center"/>
    </xf>
    <xf numFmtId="49" fontId="60" fillId="0" borderId="0" xfId="22" applyNumberFormat="1" applyFont="1" applyAlignment="1">
      <alignment horizontal="center" vertical="center"/>
    </xf>
    <xf numFmtId="0" fontId="54" fillId="0" borderId="0" xfId="22" applyFont="1" applyAlignment="1">
      <alignment horizontal="center" vertical="center"/>
    </xf>
    <xf numFmtId="0" fontId="55" fillId="0" borderId="0" xfId="22" applyFont="1" applyAlignment="1">
      <alignment horizontal="center" vertical="center"/>
    </xf>
    <xf numFmtId="0" fontId="56" fillId="0" borderId="0" xfId="22" applyFont="1" applyAlignment="1">
      <alignment horizontal="left" vertical="center"/>
    </xf>
    <xf numFmtId="0" fontId="55" fillId="0" borderId="0" xfId="22" applyFont="1" applyAlignment="1">
      <alignment horizontal="center" vertical="center" wrapText="1"/>
    </xf>
    <xf numFmtId="0" fontId="64" fillId="0" borderId="28" xfId="0" applyFont="1" applyBorder="1" applyAlignment="1">
      <alignment horizontal="center" vertical="center" wrapText="1"/>
    </xf>
    <xf numFmtId="0" fontId="64" fillId="0" borderId="36" xfId="0" applyFont="1" applyBorder="1" applyAlignment="1">
      <alignment horizontal="center" vertical="center" wrapText="1"/>
    </xf>
    <xf numFmtId="0" fontId="54" fillId="0" borderId="29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6" fillId="0" borderId="30" xfId="0" applyFont="1" applyBorder="1" applyAlignment="1">
      <alignment horizontal="center" vertical="center" wrapText="1"/>
    </xf>
    <xf numFmtId="0" fontId="56" fillId="0" borderId="2" xfId="0" applyFont="1" applyBorder="1" applyAlignment="1">
      <alignment horizontal="center" vertical="center" wrapText="1"/>
    </xf>
    <xf numFmtId="1" fontId="54" fillId="0" borderId="30" xfId="22" applyNumberFormat="1" applyFont="1" applyBorder="1" applyAlignment="1">
      <alignment horizontal="center" vertical="center" wrapText="1"/>
    </xf>
    <xf numFmtId="1" fontId="54" fillId="0" borderId="30" xfId="5" applyNumberFormat="1" applyFont="1" applyBorder="1" applyAlignment="1">
      <alignment horizontal="center" vertical="center" wrapText="1"/>
    </xf>
    <xf numFmtId="1" fontId="54" fillId="0" borderId="30" xfId="22" applyNumberFormat="1" applyFont="1" applyBorder="1" applyAlignment="1">
      <alignment horizontal="center" vertical="center" textRotation="92" wrapText="1"/>
    </xf>
    <xf numFmtId="1" fontId="54" fillId="0" borderId="2" xfId="22" applyNumberFormat="1" applyFont="1" applyBorder="1" applyAlignment="1">
      <alignment horizontal="center" vertical="center" textRotation="92" wrapText="1"/>
    </xf>
    <xf numFmtId="0" fontId="61" fillId="4" borderId="31" xfId="5" applyFont="1" applyFill="1" applyBorder="1" applyAlignment="1">
      <alignment horizontal="center" vertical="center" wrapText="1"/>
    </xf>
    <xf numFmtId="0" fontId="61" fillId="4" borderId="32" xfId="5" applyFont="1" applyFill="1" applyBorder="1" applyAlignment="1">
      <alignment horizontal="center" vertical="center" wrapText="1"/>
    </xf>
    <xf numFmtId="0" fontId="61" fillId="4" borderId="33" xfId="5" applyFont="1" applyFill="1" applyBorder="1" applyAlignment="1">
      <alignment horizontal="center" vertical="center" wrapText="1"/>
    </xf>
    <xf numFmtId="0" fontId="60" fillId="0" borderId="25" xfId="5" applyFont="1" applyBorder="1" applyAlignment="1">
      <alignment horizontal="right" vertical="center"/>
    </xf>
    <xf numFmtId="0" fontId="60" fillId="0" borderId="25" xfId="5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4" borderId="34" xfId="5" applyFont="1" applyFill="1" applyBorder="1" applyAlignment="1">
      <alignment horizontal="center" vertical="center" wrapText="1"/>
    </xf>
    <xf numFmtId="0" fontId="61" fillId="4" borderId="34" xfId="22" applyFont="1" applyFill="1" applyBorder="1" applyAlignment="1">
      <alignment horizontal="center" vertical="center" wrapText="1"/>
    </xf>
    <xf numFmtId="0" fontId="61" fillId="4" borderId="32" xfId="22" applyFont="1" applyFill="1" applyBorder="1" applyAlignment="1">
      <alignment horizontal="center" vertical="center" wrapText="1"/>
    </xf>
    <xf numFmtId="0" fontId="61" fillId="4" borderId="33" xfId="22" applyFont="1" applyFill="1" applyBorder="1" applyAlignment="1">
      <alignment horizontal="center" vertical="center" wrapText="1"/>
    </xf>
    <xf numFmtId="0" fontId="60" fillId="0" borderId="0" xfId="5" applyFont="1" applyAlignment="1">
      <alignment horizontal="center" vertical="center" wrapText="1"/>
    </xf>
    <xf numFmtId="49" fontId="60" fillId="0" borderId="0" xfId="5" applyNumberFormat="1" applyFont="1" applyAlignment="1">
      <alignment horizontal="center" vertical="center" wrapText="1"/>
    </xf>
    <xf numFmtId="0" fontId="54" fillId="4" borderId="33" xfId="22" applyFont="1" applyFill="1" applyBorder="1" applyAlignment="1">
      <alignment horizontal="center" vertical="center" wrapText="1"/>
    </xf>
    <xf numFmtId="0" fontId="54" fillId="4" borderId="30" xfId="22" applyFont="1" applyFill="1" applyBorder="1" applyAlignment="1">
      <alignment horizontal="center" vertical="center" wrapText="1"/>
    </xf>
    <xf numFmtId="0" fontId="54" fillId="4" borderId="35" xfId="22" applyFont="1" applyFill="1" applyBorder="1" applyAlignment="1">
      <alignment horizontal="center" vertical="center" wrapText="1"/>
    </xf>
    <xf numFmtId="49" fontId="61" fillId="4" borderId="31" xfId="5" applyNumberFormat="1" applyFont="1" applyFill="1" applyBorder="1" applyAlignment="1">
      <alignment horizontal="center" vertical="center" wrapText="1"/>
    </xf>
    <xf numFmtId="49" fontId="61" fillId="4" borderId="32" xfId="5" applyNumberFormat="1" applyFont="1" applyFill="1" applyBorder="1" applyAlignment="1">
      <alignment horizontal="center" vertical="center" wrapText="1"/>
    </xf>
    <xf numFmtId="49" fontId="61" fillId="4" borderId="33" xfId="5" applyNumberFormat="1" applyFont="1" applyFill="1" applyBorder="1" applyAlignment="1">
      <alignment horizontal="center" vertical="center" wrapText="1"/>
    </xf>
    <xf numFmtId="0" fontId="54" fillId="4" borderId="28" xfId="22" applyFont="1" applyFill="1" applyBorder="1" applyAlignment="1">
      <alignment horizontal="center" vertical="center" wrapText="1"/>
    </xf>
    <xf numFmtId="0" fontId="60" fillId="0" borderId="25" xfId="22" applyFont="1" applyBorder="1" applyAlignment="1">
      <alignment horizontal="left" vertical="center"/>
    </xf>
    <xf numFmtId="0" fontId="61" fillId="4" borderId="30" xfId="5" applyFont="1" applyFill="1" applyBorder="1" applyAlignment="1">
      <alignment horizontal="center" vertical="center" wrapText="1"/>
    </xf>
    <xf numFmtId="0" fontId="60" fillId="0" borderId="25" xfId="5" applyFont="1" applyBorder="1" applyAlignment="1">
      <alignment horizontal="left" vertical="center"/>
    </xf>
    <xf numFmtId="0" fontId="71" fillId="0" borderId="0" xfId="22" applyFont="1" applyAlignment="1">
      <alignment horizontal="center" vertical="center"/>
    </xf>
    <xf numFmtId="1" fontId="71" fillId="4" borderId="1" xfId="22" applyNumberFormat="1" applyFont="1" applyFill="1" applyBorder="1" applyAlignment="1">
      <alignment horizontal="center" vertical="center"/>
    </xf>
    <xf numFmtId="0" fontId="56" fillId="0" borderId="0" xfId="5" applyFont="1" applyAlignment="1">
      <alignment horizontal="center" vertical="center"/>
    </xf>
    <xf numFmtId="183" fontId="38" fillId="0" borderId="1" xfId="0" applyNumberFormat="1" applyFont="1" applyBorder="1" applyAlignment="1">
      <alignment horizontal="center" vertical="center"/>
    </xf>
    <xf numFmtId="9" fontId="38" fillId="0" borderId="1" xfId="19" applyFont="1" applyBorder="1" applyAlignment="1">
      <alignment horizontal="center" vertical="center"/>
    </xf>
    <xf numFmtId="0" fontId="33" fillId="0" borderId="0" xfId="0" applyFont="1" applyAlignment="1">
      <alignment horizontal="center"/>
    </xf>
    <xf numFmtId="181" fontId="36" fillId="22" borderId="13" xfId="0" applyNumberFormat="1" applyFont="1" applyFill="1" applyBorder="1" applyAlignment="1">
      <alignment horizontal="center" vertical="center"/>
    </xf>
    <xf numFmtId="181" fontId="36" fillId="22" borderId="14" xfId="0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 wrapText="1"/>
    </xf>
    <xf numFmtId="0" fontId="34" fillId="22" borderId="16" xfId="0" applyFont="1" applyFill="1" applyBorder="1" applyAlignment="1">
      <alignment horizontal="center" vertical="center" wrapText="1"/>
    </xf>
    <xf numFmtId="0" fontId="34" fillId="22" borderId="19" xfId="0" applyFont="1" applyFill="1" applyBorder="1" applyAlignment="1">
      <alignment horizontal="center" vertical="center" wrapText="1"/>
    </xf>
    <xf numFmtId="0" fontId="34" fillId="22" borderId="20" xfId="0" applyFont="1" applyFill="1" applyBorder="1" applyAlignment="1">
      <alignment horizontal="center" vertical="center" wrapText="1"/>
    </xf>
    <xf numFmtId="0" fontId="34" fillId="2" borderId="13" xfId="0" applyFont="1" applyFill="1" applyBorder="1" applyAlignment="1">
      <alignment horizontal="center" vertical="center" wrapText="1"/>
    </xf>
    <xf numFmtId="0" fontId="34" fillId="2" borderId="14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4" fillId="2" borderId="18" xfId="0" applyFont="1" applyFill="1" applyBorder="1" applyAlignment="1">
      <alignment horizontal="center" vertical="center" wrapText="1"/>
    </xf>
    <xf numFmtId="183" fontId="38" fillId="0" borderId="16" xfId="23" applyNumberFormat="1" applyFont="1" applyBorder="1" applyAlignment="1">
      <alignment horizontal="center" vertical="center"/>
    </xf>
    <xf numFmtId="0" fontId="34" fillId="22" borderId="1" xfId="0" applyFont="1" applyFill="1" applyBorder="1" applyAlignment="1">
      <alignment horizontal="center" vertical="center" wrapText="1"/>
    </xf>
    <xf numFmtId="2" fontId="38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2" fontId="35" fillId="0" borderId="25" xfId="0" applyNumberFormat="1" applyFont="1" applyBorder="1" applyAlignment="1">
      <alignment horizontal="center"/>
    </xf>
    <xf numFmtId="2" fontId="35" fillId="0" borderId="0" xfId="0" applyNumberFormat="1" applyFont="1" applyAlignment="1">
      <alignment horizontal="center"/>
    </xf>
    <xf numFmtId="2" fontId="38" fillId="0" borderId="22" xfId="0" applyNumberFormat="1" applyFont="1" applyBorder="1" applyAlignment="1">
      <alignment horizontal="center"/>
    </xf>
    <xf numFmtId="43" fontId="38" fillId="0" borderId="1" xfId="23" applyFont="1" applyBorder="1" applyAlignment="1">
      <alignment horizontal="center" vertical="center"/>
    </xf>
    <xf numFmtId="10" fontId="40" fillId="0" borderId="1" xfId="19" applyNumberFormat="1" applyFont="1" applyBorder="1" applyAlignment="1">
      <alignment horizontal="center" vertical="center"/>
    </xf>
    <xf numFmtId="43" fontId="52" fillId="4" borderId="24" xfId="23" applyFont="1" applyFill="1" applyBorder="1" applyAlignment="1">
      <alignment horizontal="center"/>
    </xf>
    <xf numFmtId="43" fontId="52" fillId="4" borderId="26" xfId="23" applyFont="1" applyFill="1" applyBorder="1" applyAlignment="1">
      <alignment horizontal="center"/>
    </xf>
    <xf numFmtId="0" fontId="4" fillId="23" borderId="1" xfId="23" applyNumberFormat="1" applyFont="1" applyFill="1" applyBorder="1" applyAlignment="1">
      <alignment horizontal="center" vertical="center"/>
    </xf>
    <xf numFmtId="0" fontId="4" fillId="23" borderId="1" xfId="23" applyNumberFormat="1" applyFont="1" applyFill="1" applyBorder="1" applyAlignment="1">
      <alignment horizontal="center" vertical="center" wrapText="1"/>
    </xf>
    <xf numFmtId="188" fontId="4" fillId="23" borderId="1" xfId="23" applyNumberFormat="1" applyFont="1" applyFill="1" applyBorder="1" applyAlignment="1">
      <alignment horizontal="center" vertical="center" wrapText="1"/>
    </xf>
    <xf numFmtId="188" fontId="1" fillId="23" borderId="1" xfId="23" applyNumberFormat="1" applyFont="1" applyFill="1" applyBorder="1" applyAlignment="1">
      <alignment horizontal="center" vertical="center" wrapText="1"/>
    </xf>
    <xf numFmtId="191" fontId="12" fillId="8" borderId="11" xfId="0" applyNumberFormat="1" applyFont="1" applyFill="1" applyBorder="1">
      <alignment vertical="center"/>
    </xf>
    <xf numFmtId="49" fontId="58" fillId="2" borderId="0" xfId="5" applyNumberFormat="1" applyFont="1" applyFill="1" applyAlignment="1">
      <alignment horizontal="center" vertical="center" wrapText="1"/>
    </xf>
    <xf numFmtId="0" fontId="60" fillId="0" borderId="25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12" fillId="0" borderId="0" xfId="0" applyNumberFormat="1" applyFont="1">
      <alignment vertical="center"/>
    </xf>
  </cellXfs>
  <cellStyles count="29">
    <cellStyle name="Comma 33" xfId="28" xr:uid="{340A4858-C9C6-455D-96E6-C13400A93AA3}"/>
    <cellStyle name="Comma 5" xfId="1" xr:uid="{00000000-0005-0000-0000-000031000000}"/>
    <cellStyle name="Comma 70" xfId="27" xr:uid="{E4FC6CE5-0E0A-4D4F-8232-EC754F4BB9F3}"/>
    <cellStyle name="Normal 2" xfId="2" xr:uid="{00000000-0005-0000-0000-000032000000}"/>
    <cellStyle name="Normal 2 11" xfId="3" xr:uid="{00000000-0005-0000-0000-000033000000}"/>
    <cellStyle name="Normal 2 11 2" xfId="22" xr:uid="{4367B7F6-DB05-4FD3-A670-545CC638CAE0}"/>
    <cellStyle name="Normal 2 2" xfId="4" xr:uid="{00000000-0005-0000-0000-000034000000}"/>
    <cellStyle name="Normal 2 2 2" xfId="5" xr:uid="{00000000-0005-0000-0000-000035000000}"/>
    <cellStyle name="Normal 39" xfId="6" xr:uid="{00000000-0005-0000-0000-000036000000}"/>
    <cellStyle name="Normal 40" xfId="20" xr:uid="{B00BB41C-CC78-41B3-934C-3F3B9CF65EAF}"/>
    <cellStyle name="Normal 41" xfId="21" xr:uid="{46A6C904-C389-4AA7-9F90-0231FF5B5E82}"/>
    <cellStyle name="Normal 5 2" xfId="7" xr:uid="{00000000-0005-0000-0000-000037000000}"/>
    <cellStyle name="百分比" xfId="19" builtinId="5"/>
    <cellStyle name="百分比 2" xfId="8" xr:uid="{00000000-0005-0000-0000-000038000000}"/>
    <cellStyle name="百分比 3" xfId="9" xr:uid="{00000000-0005-0000-0000-000039000000}"/>
    <cellStyle name="常规" xfId="0" builtinId="0"/>
    <cellStyle name="常规 2" xfId="10" xr:uid="{00000000-0005-0000-0000-00003A000000}"/>
    <cellStyle name="常规 3" xfId="11" xr:uid="{00000000-0005-0000-0000-00003B000000}"/>
    <cellStyle name="常规 4" xfId="12" xr:uid="{00000000-0005-0000-0000-00003C000000}"/>
    <cellStyle name="常规 5" xfId="13" xr:uid="{00000000-0005-0000-0000-00003D000000}"/>
    <cellStyle name="超链接" xfId="26" builtinId="8"/>
    <cellStyle name="超链接 2" xfId="14" xr:uid="{00000000-0005-0000-0000-00003E000000}"/>
    <cellStyle name="千位分隔" xfId="23" builtinId="3"/>
    <cellStyle name="千位分隔 2" xfId="15" xr:uid="{00000000-0005-0000-0000-00003F000000}"/>
    <cellStyle name="千位分隔 3" xfId="16" xr:uid="{00000000-0005-0000-0000-000040000000}"/>
    <cellStyle name="着色 2" xfId="24" builtinId="33"/>
    <cellStyle name="着色 2 2" xfId="17" xr:uid="{00000000-0005-0000-0000-000041000000}"/>
    <cellStyle name="着色 3" xfId="25" builtinId="37"/>
    <cellStyle name="着色 3 2" xfId="18" xr:uid="{00000000-0005-0000-0000-000042000000}"/>
  </cellStyles>
  <dxfs count="161">
    <dxf>
      <font>
        <color rgb="FFFF0000"/>
      </font>
    </dxf>
    <dxf>
      <font>
        <color rgb="FFFF0000"/>
      </font>
    </dxf>
    <dxf>
      <alignment wrapText="1"/>
    </dxf>
    <dxf>
      <numFmt numFmtId="14" formatCode="0.00%"/>
    </dxf>
    <dxf>
      <numFmt numFmtId="14" formatCode="0.00%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80" formatCode="0.0_ "/>
    </dxf>
    <dxf>
      <alignment wrapText="1"/>
    </dxf>
    <dxf>
      <alignment wrapText="1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8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8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8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4" tint="0.79995117038483843"/>
        </patternFill>
      </fill>
    </dxf>
    <dxf>
      <fill>
        <patternFill patternType="solid">
          <bgColor theme="8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4" tint="0.79995117038483843"/>
        </patternFill>
      </fill>
    </dxf>
    <dxf>
      <alignment wrapText="1"/>
    </dxf>
    <dxf>
      <alignment wrapText="1"/>
    </dxf>
    <dxf>
      <numFmt numFmtId="14" formatCode="0.00%"/>
    </dxf>
    <dxf>
      <numFmt numFmtId="14" formatCode="0.00%"/>
    </dxf>
    <dxf>
      <alignment wrapText="1"/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numFmt numFmtId="180" formatCode="0.0_ "/>
    </dxf>
    <dxf>
      <alignment wrapText="1"/>
    </dxf>
    <dxf>
      <alignment wrapText="1"/>
    </dxf>
    <dxf>
      <alignment wrapText="1"/>
    </dxf>
    <dxf>
      <numFmt numFmtId="179" formatCode="_ * #,##0_ ;_ * \-#,##0_ ;_ * &quot;&quot;_ ;_ @_ "/>
      <border>
        <left/>
        <right/>
        <top style="thin">
          <color theme="7"/>
        </top>
        <bottom/>
      </border>
    </dxf>
    <dxf>
      <numFmt numFmtId="178" formatCode="0.00_);[Red]\(0.00\)"/>
      <border>
        <left/>
        <right/>
        <top style="thin">
          <color theme="7"/>
        </top>
        <bottom/>
      </border>
    </dxf>
    <dxf>
      <font>
        <b/>
        <i val="0"/>
        <strike val="0"/>
        <u val="none"/>
        <sz val="12"/>
        <color auto="1"/>
        <name val="微软雅黑"/>
        <family val="2"/>
        <charset val="134"/>
        <scheme val="none"/>
      </font>
      <border>
        <left/>
        <right/>
        <top style="thin">
          <color theme="7"/>
        </top>
        <bottom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numFmt numFmtId="176" formatCode="_(* #,##0.00_);_(* \(#,##0.00\);_(* &quot;-&quot;??_);_(@_)"/>
      <border>
        <left/>
        <right/>
        <top style="thin">
          <color theme="7"/>
        </top>
        <bottom/>
      </border>
    </dxf>
    <dxf>
      <numFmt numFmtId="14" formatCode="0.00%"/>
      <border>
        <left/>
        <right/>
        <top style="thin">
          <color theme="7"/>
        </top>
        <bottom/>
      </border>
    </dxf>
    <dxf>
      <numFmt numFmtId="14" formatCode="0.00%"/>
      <border>
        <left/>
        <right/>
        <top style="thin">
          <color theme="7"/>
        </top>
        <bottom/>
      </border>
    </dxf>
    <dxf>
      <numFmt numFmtId="14" formatCode="0.00%"/>
      <border>
        <left/>
        <right/>
        <top style="thin">
          <color theme="7"/>
        </top>
        <bottom/>
      </border>
    </dxf>
    <dxf>
      <numFmt numFmtId="178" formatCode="0.00_);[Red]\(0.00\)"/>
      <border>
        <left/>
        <right/>
        <top style="thin">
          <color theme="7"/>
        </top>
        <bottom/>
      </border>
    </dxf>
    <dxf>
      <numFmt numFmtId="176" formatCode="_(* #,##0.00_);_(* \(#,##0.00\);_(* &quot;-&quot;??_);_(@_)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theme="7"/>
        </top>
        <bottom/>
        <vertical/>
        <horizontal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numFmt numFmtId="0" formatCode="General"/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font>
        <b val="0"/>
        <i val="0"/>
        <strike val="0"/>
        <u val="none"/>
        <sz val="12"/>
        <color theme="1"/>
        <name val="微软雅黑"/>
        <family val="2"/>
        <charset val="134"/>
        <scheme val="none"/>
      </font>
      <fill>
        <patternFill patternType="solid">
          <bgColor theme="0"/>
        </patternFill>
      </fill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border>
        <left/>
        <right/>
        <top style="thin">
          <color theme="7"/>
        </top>
        <bottom/>
      </border>
    </dxf>
    <dxf>
      <numFmt numFmtId="40" formatCode="m/d/yy"/>
      <fill>
        <patternFill patternType="solid">
          <bgColor theme="2" tint="-9.9978637043366805E-2"/>
        </patternFill>
      </fill>
      <border>
        <left/>
        <right/>
        <top style="thin">
          <color theme="7"/>
        </top>
        <bottom/>
      </border>
    </dxf>
    <dxf>
      <fill>
        <patternFill patternType="solid">
          <bgColor theme="7" tint="0.79995117038483843"/>
        </patternFill>
      </fill>
    </dxf>
    <dxf>
      <font>
        <color theme="0"/>
      </font>
      <fill>
        <patternFill patternType="solid">
          <bgColor theme="4"/>
        </patternFill>
      </fill>
    </dxf>
    <dxf>
      <fill>
        <patternFill patternType="solid">
          <bgColor theme="8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image" Target="../media/image2.png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594058</xdr:colOff>
      <xdr:row>15</xdr:row>
      <xdr:rowOff>132287</xdr:rowOff>
    </xdr:from>
    <xdr:to>
      <xdr:col>18</xdr:col>
      <xdr:colOff>594418</xdr:colOff>
      <xdr:row>15</xdr:row>
      <xdr:rowOff>132647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墨迹 1">
              <a:extLst>
                <a:ext uri="{FF2B5EF4-FFF2-40B4-BE49-F238E27FC236}">
                  <a16:creationId xmlns:a16="http://schemas.microsoft.com/office/drawing/2014/main" id="{9CE7447B-D166-0936-ABDF-0462EF0CC078}"/>
                </a:ext>
              </a:extLst>
            </xdr14:cNvPr>
            <xdr14:cNvContentPartPr/>
          </xdr14:nvContentPartPr>
          <xdr14:nvPr macro=""/>
          <xdr14:xfrm>
            <a:off x="19182240" y="4138560"/>
            <a:ext cx="360" cy="360"/>
          </xdr14:xfrm>
        </xdr:contentPart>
      </mc:Choice>
      <mc:Fallback xmlns="">
        <xdr:pic>
          <xdr:nvPicPr>
            <xdr:cNvPr id="2" name="墨迹 1">
              <a:extLst>
                <a:ext uri="{FF2B5EF4-FFF2-40B4-BE49-F238E27FC236}">
                  <a16:creationId xmlns:a16="http://schemas.microsoft.com/office/drawing/2014/main" id="{9CE7447B-D166-0936-ABDF-0462EF0CC07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177920" y="41342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316858</xdr:colOff>
      <xdr:row>15</xdr:row>
      <xdr:rowOff>51287</xdr:rowOff>
    </xdr:from>
    <xdr:to>
      <xdr:col>18</xdr:col>
      <xdr:colOff>317218</xdr:colOff>
      <xdr:row>15</xdr:row>
      <xdr:rowOff>51647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墨迹 2">
              <a:extLst>
                <a:ext uri="{FF2B5EF4-FFF2-40B4-BE49-F238E27FC236}">
                  <a16:creationId xmlns:a16="http://schemas.microsoft.com/office/drawing/2014/main" id="{6D4F2A8F-52B6-9682-1AB3-6FA8EF160CC7}"/>
                </a:ext>
              </a:extLst>
            </xdr14:cNvPr>
            <xdr14:cNvContentPartPr/>
          </xdr14:nvContentPartPr>
          <xdr14:nvPr macro=""/>
          <xdr14:xfrm>
            <a:off x="18905040" y="4057560"/>
            <a:ext cx="360" cy="360"/>
          </xdr14:xfrm>
        </xdr:contentPart>
      </mc:Choice>
      <mc:Fallback xmlns="">
        <xdr:pic>
          <xdr:nvPicPr>
            <xdr:cNvPr id="3" name="墨迹 2">
              <a:extLst>
                <a:ext uri="{FF2B5EF4-FFF2-40B4-BE49-F238E27FC236}">
                  <a16:creationId xmlns:a16="http://schemas.microsoft.com/office/drawing/2014/main" id="{6D4F2A8F-52B6-9682-1AB3-6FA8EF160CC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900720" y="405324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1143652</xdr:colOff>
      <xdr:row>34</xdr:row>
      <xdr:rowOff>197141</xdr:rowOff>
    </xdr:from>
    <xdr:to>
      <xdr:col>18</xdr:col>
      <xdr:colOff>1144012</xdr:colOff>
      <xdr:row>34</xdr:row>
      <xdr:rowOff>197501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墨迹 3">
              <a:extLst>
                <a:ext uri="{FF2B5EF4-FFF2-40B4-BE49-F238E27FC236}">
                  <a16:creationId xmlns:a16="http://schemas.microsoft.com/office/drawing/2014/main" id="{70047EA1-D6B1-0513-6D5C-4444A15E3521}"/>
                </a:ext>
              </a:extLst>
            </xdr14:cNvPr>
            <xdr14:cNvContentPartPr/>
          </xdr14:nvContentPartPr>
          <xdr14:nvPr macro=""/>
          <xdr14:xfrm>
            <a:off x="23991671" y="7960915"/>
            <a:ext cx="360" cy="360"/>
          </xdr14:xfrm>
        </xdr:contentPart>
      </mc:Choice>
      <mc:Fallback xmlns="">
        <xdr:pic>
          <xdr:nvPicPr>
            <xdr:cNvPr id="4" name="墨迹 3">
              <a:extLst>
                <a:ext uri="{FF2B5EF4-FFF2-40B4-BE49-F238E27FC236}">
                  <a16:creationId xmlns:a16="http://schemas.microsoft.com/office/drawing/2014/main" id="{70047EA1-D6B1-0513-6D5C-4444A15E352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3987351" y="795659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1203772</xdr:colOff>
      <xdr:row>34</xdr:row>
      <xdr:rowOff>89501</xdr:rowOff>
    </xdr:from>
    <xdr:to>
      <xdr:col>18</xdr:col>
      <xdr:colOff>1204132</xdr:colOff>
      <xdr:row>34</xdr:row>
      <xdr:rowOff>89861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墨迹 4">
              <a:extLst>
                <a:ext uri="{FF2B5EF4-FFF2-40B4-BE49-F238E27FC236}">
                  <a16:creationId xmlns:a16="http://schemas.microsoft.com/office/drawing/2014/main" id="{57CD4A73-164F-38FC-C081-844C849D98A1}"/>
                </a:ext>
              </a:extLst>
            </xdr14:cNvPr>
            <xdr14:cNvContentPartPr/>
          </xdr14:nvContentPartPr>
          <xdr14:nvPr macro=""/>
          <xdr14:xfrm>
            <a:off x="24051791" y="7853275"/>
            <a:ext cx="360" cy="360"/>
          </xdr14:xfrm>
        </xdr:contentPart>
      </mc:Choice>
      <mc:Fallback xmlns="">
        <xdr:pic>
          <xdr:nvPicPr>
            <xdr:cNvPr id="5" name="墨迹 4">
              <a:extLst>
                <a:ext uri="{FF2B5EF4-FFF2-40B4-BE49-F238E27FC236}">
                  <a16:creationId xmlns:a16="http://schemas.microsoft.com/office/drawing/2014/main" id="{57CD4A73-164F-38FC-C081-844C849D98A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4047471" y="7848955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1367654</xdr:colOff>
      <xdr:row>34</xdr:row>
      <xdr:rowOff>86135</xdr:rowOff>
    </xdr:from>
    <xdr:to>
      <xdr:col>18</xdr:col>
      <xdr:colOff>1368014</xdr:colOff>
      <xdr:row>34</xdr:row>
      <xdr:rowOff>86495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" name="墨迹 5">
              <a:extLst>
                <a:ext uri="{FF2B5EF4-FFF2-40B4-BE49-F238E27FC236}">
                  <a16:creationId xmlns:a16="http://schemas.microsoft.com/office/drawing/2014/main" id="{6A686108-30F8-777A-5A5A-5F807EA9007C}"/>
                </a:ext>
              </a:extLst>
            </xdr14:cNvPr>
            <xdr14:cNvContentPartPr/>
          </xdr14:nvContentPartPr>
          <xdr14:nvPr macro=""/>
          <xdr14:xfrm>
            <a:off x="24169927" y="8225680"/>
            <a:ext cx="360" cy="360"/>
          </xdr14:xfrm>
        </xdr:contentPart>
      </mc:Choice>
      <mc:Fallback xmlns="">
        <xdr:pic>
          <xdr:nvPicPr>
            <xdr:cNvPr id="6" name="墨迹 5">
              <a:extLst>
                <a:ext uri="{FF2B5EF4-FFF2-40B4-BE49-F238E27FC236}">
                  <a16:creationId xmlns:a16="http://schemas.microsoft.com/office/drawing/2014/main" id="{6A686108-30F8-777A-5A5A-5F807EA9007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4165607" y="82213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5-29T06:52:30.00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0 1 32767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5-29T06:52:31.25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1 1 32767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7-09T05:16:49.24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0 1 32767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7-09T05:16:49.84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0 0 32767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7-23T04:42:32.93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1 1 32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arney" refreshedDate="46245.56008599537" createdVersion="8" refreshedVersion="8" minRefreshableVersion="3" recordCount="312" xr:uid="{00000000-000A-0000-FFFF-FFFF00000000}">
  <cacheSource type="worksheet">
    <worksheetSource name="表1"/>
  </cacheSource>
  <cacheFields count="72">
    <cacheField name="日期_x000a_Date" numFmtId="0">
      <sharedItems containsSemiMixedTypes="0" containsNonDate="0" containsDate="1" containsString="0" minDate="2026-08-10T00:00:00" maxDate="2026-08-11T00:00:00" count="1">
        <d v="2026-08-10T00:00:00"/>
      </sharedItems>
    </cacheField>
    <cacheField name="班次_x000a_Shift" numFmtId="0">
      <sharedItems count="2">
        <s v="Day"/>
        <s v="Night"/>
      </sharedItems>
    </cacheField>
    <cacheField name="设备种类_x000a_Техникийн төрөл " numFmtId="0">
      <sharedItems count="156">
        <s v="EX5600-6 #111"/>
        <s v="EX3600-6#112"/>
        <s v="EX5600-6 #113"/>
        <s v="EX2600-6 #119"/>
        <s v="EX2600-6 #120"/>
        <s v="EX2600-6 #121"/>
        <s v="EX5600-6 #122"/>
        <s v="EX5600-6 #123"/>
        <s v="XE490DK #125"/>
        <s v="CAT395 EX#127"/>
        <s v="CAT395 EX#128"/>
        <s v="EX2600-6BH#133"/>
        <s v="EX2000-7#134"/>
        <s v="CAT 992K #144"/>
        <s v="XCMG ZL50GN#146"/>
        <s v="LIEBHERR R984C EX#148"/>
        <s v="XE2000 EX#308/149"/>
        <s v="XCMG ZL50GN#149"/>
        <s v="XE1250 EX#309/150"/>
        <s v="XE1250 EX#310/151"/>
        <s v="LIEBHERR R976HD EX#152"/>
        <s v="LIEBHERR R976HD EX#153"/>
        <s v="LIEBHERR L566#161"/>
        <s v="TEREX TR60 SV#161"/>
        <s v="CAT D8T #168"/>
        <s v="CAT D8T #169"/>
        <s v="CAT D8T #170"/>
        <s v="CAT D8T #171"/>
        <s v="CAT D8T #172"/>
        <s v="CAT834K #173"/>
        <s v="CAT-D9GC #174"/>
        <s v="CAT-D9GC #175"/>
        <s v="CAT-D9GC #176"/>
        <s v="CAT-D9GC #177"/>
        <s v="CAT16M3#187"/>
        <s v="CAT16M3#188"/>
        <s v="XCMG GR#189"/>
        <s v="XCMG GR#190"/>
        <s v="LIEBHERR PR764 DO#191"/>
        <s v="Komatsu GR #198"/>
        <s v="_x000a_HBM BG240T-4 GR#199"/>
        <s v="TEREX TR100A #1056"/>
        <s v="TEREX TR100A #1057"/>
        <s v="TEREX TR100A #1058"/>
        <s v="TEREX TR100A #1059"/>
        <s v="TEREX TR100A #1060"/>
        <s v="TEREX TR100A #1061"/>
        <s v="TEREX TR100A #1062"/>
        <s v="TEREX TR100A #1063"/>
        <s v="TEREX TR100A #1064"/>
        <s v="TEREX TR100A #1065"/>
        <s v="NHL NTE240AC #1066"/>
        <s v="NHL NTE240AC #1067"/>
        <s v="NHL NTE240AC #1068"/>
        <s v="NHL NTE240AC #1069"/>
        <s v="NHL NTE240AC #1070"/>
        <s v="NHL NTE240AC #1071"/>
        <s v="NHL NTE240AC #1072"/>
        <s v="NHL NTE240AC #1073"/>
        <s v="NHL NTE240AC #1074"/>
        <s v="NHL NTE240AC #1075"/>
        <s v="TEREX TR100A #1076"/>
        <s v="TEREX TR100A #1077"/>
        <s v="TEREX TR100A #1078"/>
        <s v="TEREX TR100A #1079"/>
        <s v="TEREX TR100A #1080"/>
        <s v="TEREX TR100A #1081"/>
        <s v="TEREX TR100A #1082"/>
        <s v="TEREX TR100A #1083"/>
        <s v="TEREX TR100A #1084"/>
        <s v="TEREX TR100A #1085"/>
        <s v="NHL NTE240AC #1086"/>
        <s v="NHL NTE240AC #1087"/>
        <s v="NHL NTE240AC #1088"/>
        <s v="NHL NTE240AC #1089"/>
        <s v="NHL NTE240AC #1090"/>
        <s v="NHL NTE240AC #1091"/>
        <s v="NHL NTE240AC #1092"/>
        <s v="NHL NTE240AC #1093"/>
        <s v="NHL NTE240AC #1094"/>
        <s v="NHL NTE240AC #1095"/>
        <s v="NHL NTE240AC #1096"/>
        <s v="HITACHI EH4000AC-3#1097"/>
        <s v="HITACHI EH4000AC-3#1098"/>
        <s v="HITACHI EH4000AC-3#1099"/>
        <s v="HITACHI EH4000AC-3#1100"/>
        <s v="HITACHI EH4000AC-3#1101"/>
        <s v="HITACHI EH4000AC-3#1102"/>
        <s v="HITACHI EH4000AC-3#1103"/>
        <s v="HITACHI EH4000AC-3#1104"/>
        <s v="HITACHI EH4000AC-3#1105"/>
        <s v="HITACHI EH4000AC-3#1106"/>
        <s v="HITACHI EH4000AC-3#1107"/>
        <s v="HITACHI EH4000AC-3#1108"/>
        <s v="HITACHI EH4000AC-3#1109"/>
        <s v="HITACHI EH4000AC-3#1110"/>
        <s v="HITACHI EH4000AC-3#1111"/>
        <s v="HITACHI EH4000AC-3#1112"/>
        <s v="HITACHI EH4000AC-3#1113"/>
        <s v="NHL NTE240AC #1114"/>
        <s v="NHL NTE240AC #1115"/>
        <s v="NHL NTE240AC #1116"/>
        <s v="NHL NTE240AC #1117"/>
        <s v="NHL NTE240AC #1119"/>
        <s v="NHL NTE240AC #1120"/>
        <s v="NHL NTE240AC #1121"/>
        <s v="NHL NTE240AC #1122"/>
        <s v="NHL NTE240AC #1123"/>
        <s v="NHL NTE240AC #1124"/>
        <s v="NHL NTE240AC #1125"/>
        <s v="NHL NTE240AC #1126"/>
        <s v="NHL NTE240AC #1127"/>
        <s v="NHL NTE240AC #1128"/>
        <s v="NHL NTE240AC #1129"/>
        <s v="NHL NTE240AC #1130"/>
        <s v="NHL NTE240AC #1131"/>
        <s v="NHL NTE240AC #1132"/>
        <s v="NHL NTE240AC #1133"/>
        <s v="NHL NTE240AC #1134"/>
        <s v="NHL NTE240AC #1135"/>
        <s v="NHL NTE240AC #1136"/>
        <s v="XDM100 XD#1173"/>
        <s v="XDE120 XD#1174"/>
        <s v="XDE120 XD#1175"/>
        <s v="XDE120 XD#1176"/>
        <s v="XDE120 XD#1177"/>
        <s v="XDE120 XD#1178"/>
        <s v="XDE130 XD#1179"/>
        <s v="Terex 60 #1187"/>
        <s v="Terex 60 #1188"/>
        <s v="Terex 60 #1189"/>
        <s v="Terex 60 #1190"/>
        <s v="Terex 60 #1191"/>
        <s v="Terex 60 #1192"/>
        <s v="Terex 60 #1193"/>
        <s v="Terex 60 #1194"/>
        <s v="Terex 60 #1196"/>
        <s v="Terex 60 #1197"/>
        <s v="Terex 60 #1198"/>
        <s v="Terex 60 #1199"/>
        <s v="Terex 60 #1200"/>
        <s v="Terex 60 #1201"/>
        <s v="Terex 60 #1202"/>
        <s v="NHL NTE240AC #1206"/>
        <s v="NHL NTE240AC #1207"/>
        <s v="TEREX TR100W #1208"/>
        <s v="NHL NTE240AC #1208"/>
        <s v="TEREX TR100W #1209"/>
        <s v="TEREX TR100W #1210"/>
        <s v="WT #1211"/>
        <s v="WT #1212"/>
        <s v="NHL NTE240AC #1220"/>
        <s v="NHL NTE240AC #1221"/>
        <s v="NHL NTE240AC #1222"/>
        <s v="LBR754-DZ192"/>
        <s v="LONKING#165 "/>
      </sharedItems>
    </cacheField>
    <cacheField name="设备分类_x000a_Equipment Type" numFmtId="0">
      <sharedItems count="3">
        <s v="挖掘机/Excavator"/>
        <s v="辅助设备/Auxiliary Equipment"/>
        <s v="矿用卡车/Dump Truck"/>
      </sharedItems>
    </cacheField>
    <cacheField name="设备型号_x000a_Model" numFmtId="0">
      <sharedItems/>
    </cacheField>
    <cacheField name="型号类型_x000a_Model Type" numFmtId="0">
      <sharedItems count="13">
        <s v="EX5600"/>
        <s v="EX3600"/>
        <s v="EX2600"/>
        <s v="自有辅助"/>
        <s v="其它挖机"/>
        <s v="EX2000"/>
        <s v="分包挖机"/>
        <s v="分包辅助"/>
        <s v="分包矿卡"/>
        <s v="TR100"/>
        <s v="NTE240"/>
        <s v="EH4000"/>
        <s v="其它矿卡"/>
      </sharedItems>
    </cacheField>
    <cacheField name="公司_x000a_Company" numFmtId="0">
      <sharedItems count="3">
        <s v="Normount "/>
        <s v="Моннис"/>
        <s v="Normount  "/>
      </sharedItems>
    </cacheField>
    <cacheField name="使用中_x000a_In Use" numFmtId="0">
      <sharedItems count="4">
        <b v="1"/>
        <b v="0"/>
        <s v="True" u="1"/>
        <s v="False" u="1"/>
      </sharedItems>
    </cacheField>
    <cacheField name="出勤_x000a_On Duty" numFmtId="0">
      <sharedItems containsSemiMixedTypes="0" containsString="0" containsNumber="1" containsInteger="1" minValue="0" maxValue="1"/>
    </cacheField>
    <cacheField name="计划产量_x000a_Production Plan" numFmtId="0">
      <sharedItems containsNonDate="0" containsString="0" containsBlank="1"/>
    </cacheField>
    <cacheField name="产量（M3）_x000a_Production(M3)" numFmtId="0">
      <sharedItems containsSemiMixedTypes="0" containsString="0" containsNumber="1" containsInteger="1" minValue="0" maxValue="10030"/>
    </cacheField>
    <cacheField name="焦煤（M3）_x000a_Coking coal_x000a_Нү" numFmtId="0">
      <sharedItems containsSemiMixedTypes="0" containsString="0" containsNumber="1" containsInteger="1" minValue="0" maxValue="4505"/>
    </cacheField>
    <cacheField name="动力煤（M3）_x000a_Thermal coal_x000a_oxid" numFmtId="0">
      <sharedItems containsSemiMixedTypes="0" containsString="0" containsNumber="1" containsInteger="1" minValue="0" maxValue="560"/>
    </cacheField>
    <cacheField name="工程作业(M3)_x000a_Engineering Work_x000a_И.А " numFmtId="0">
      <sharedItems containsSemiMixedTypes="0" containsString="0" containsNumber="1" containsInteger="1" minValue="0" maxValue="315"/>
    </cacheField>
    <cacheField name="废石(M3)_x000a_Waste" numFmtId="0">
      <sharedItems containsSemiMixedTypes="0" containsString="0" containsNumber="1" containsInteger="1" minValue="0" maxValue="10030"/>
    </cacheField>
    <cacheField name="Хө" numFmtId="0">
      <sharedItems containsMixedTypes="1" containsNumber="1" containsInteger="1" minValue="0" maxValue="10030"/>
    </cacheField>
    <cacheField name="Ш.Х" numFmtId="0">
      <sharedItems containsMixedTypes="1" containsNumber="1" containsInteger="1" minValue="0" maxValue="0"/>
    </cacheField>
    <cacheField name="Шг.х" numFmtId="0">
      <sharedItems containsMixedTypes="1" containsNumber="1" containsInteger="1" minValue="0" maxValue="0"/>
    </cacheField>
    <cacheField name="Нү" numFmtId="0">
      <sharedItems containsMixedTypes="1" containsNumber="1" containsInteger="1" minValue="0" maxValue="4505"/>
    </cacheField>
    <cacheField name="oxid" numFmtId="0">
      <sharedItems containsMixedTypes="1" containsNumber="1" containsInteger="1" minValue="0" maxValue="560"/>
    </cacheField>
    <cacheField name="Б.н" numFmtId="0">
      <sharedItems containsMixedTypes="1" containsNumber="1" containsInteger="1" minValue="0" maxValue="0"/>
    </cacheField>
    <cacheField name="И.А" numFmtId="0">
      <sharedItems containsMixedTypes="1" containsNumber="1" containsInteger="1" minValue="0" maxValue="0"/>
    </cacheField>
    <cacheField name="Хө土壤" numFmtId="0">
      <sharedItems containsMixedTypes="1" containsNumber="1" containsInteger="1" minValue="0" maxValue="1530"/>
    </cacheField>
    <cacheField name="Шг.х 沃土性土" numFmtId="0">
      <sharedItems containsMixedTypes="1" containsNumber="1" containsInteger="1" minValue="0" maxValue="0"/>
    </cacheField>
    <cacheField name="Нү 煤炭" numFmtId="0">
      <sharedItems containsMixedTypes="1" containsNumber="1" containsInteger="1" minValue="0" maxValue="1020"/>
    </cacheField>
    <cacheField name="oxid 氧化" numFmtId="0">
      <sharedItems containsMixedTypes="1" containsNumber="1" containsInteger="1" minValue="0" maxValue="170"/>
    </cacheField>
    <cacheField name="Б.н 脏煤" numFmtId="0">
      <sharedItems containsMixedTypes="1" containsNumber="1" containsInteger="1" minValue="0" maxValue="0"/>
    </cacheField>
    <cacheField name="И.А _x000a_工程工作" numFmtId="0">
      <sharedItems containsMixedTypes="1" containsNumber="1" containsInteger="1" minValue="0" maxValue="315"/>
    </cacheField>
    <cacheField name="Ш.х 沃土" numFmtId="0">
      <sharedItems containsMixedTypes="1" containsNumber="1" containsInteger="1" minValue="0" maxValue="0"/>
    </cacheField>
    <cacheField name="设备开始运行小时数_x000a_Start of equipment operation hours" numFmtId="0">
      <sharedItems containsMixedTypes="1" containsNumber="1" minValue="717.7" maxValue="33707"/>
    </cacheField>
    <cacheField name="设备结束运行小时_x000a_End of equipment operation hours" numFmtId="0">
      <sharedItems containsMixedTypes="1" containsNumber="1" minValue="726.3" maxValue="33717"/>
    </cacheField>
    <cacheField name="设备运行小时数_x000a_Equipment Operation Hours" numFmtId="0">
      <sharedItems containsMixedTypes="1" containsNumber="1" minValue="0" maxValue="12.399999999999977"/>
    </cacheField>
    <cacheField name="设备开始运行里程数_x000a_Starting mileage of the equipment" numFmtId="0">
      <sharedItems containsMixedTypes="1" containsNumber="1" minValue="37210" maxValue="557348"/>
    </cacheField>
    <cacheField name="设备结束运行里程数_x000a_Ending mileage of the equipment" numFmtId="0">
      <sharedItems containsMixedTypes="1" containsNumber="1" minValue="37274" maxValue="557493"/>
    </cacheField>
    <cacheField name="运行里程_x000a_Milage" numFmtId="0">
      <sharedItems containsMixedTypes="1" containsNumber="1" minValue="0" maxValue="322"/>
    </cacheField>
    <cacheField name="趟数_x000a_Trips" numFmtId="0">
      <sharedItems containsMixedTypes="1" containsNumber="1" containsInteger="1" minValue="0" maxValue="18"/>
    </cacheField>
    <cacheField name="焦煤_x000a_Coking coal_x000a_Нү" numFmtId="0">
      <sharedItems containsMixedTypes="1" containsNumber="1" containsInteger="1" minValue="0" maxValue="12"/>
    </cacheField>
    <cacheField name="动力煤_x000a_Thermal coal_x000a_oxid" numFmtId="0">
      <sharedItems containsMixedTypes="1" containsNumber="1" containsInteger="1" minValue="0" maxValue="3"/>
    </cacheField>
    <cacheField name="工程作业_x000a_Engineering Work" numFmtId="0">
      <sharedItems containsMixedTypes="1" containsNumber="1" containsInteger="1" minValue="0" maxValue="9"/>
    </cacheField>
    <cacheField name="废石_x000a_Waste" numFmtId="0">
      <sharedItems containsMixedTypes="1" containsNumber="1" containsInteger="1" minValue="-8" maxValue="18"/>
    </cacheField>
    <cacheField name="平均运距_x000a_Average Transport Distance" numFmtId="176">
      <sharedItems containsMixedTypes="1" containsNumber="1" minValue="0" maxValue="28"/>
    </cacheField>
    <cacheField name="能耗(升/度)_x000a_Energy consumption_x000a_(L/kilowatt-hour)" numFmtId="178">
      <sharedItems containsMixedTypes="1" containsNumber="1" minValue="0" maxValue="4369.1900000000005"/>
    </cacheField>
    <cacheField name="设备可动率_x000a_Availability" numFmtId="10">
      <sharedItems containsMixedTypes="1" containsNumber="1" minValue="0" maxValue="1"/>
    </cacheField>
    <cacheField name="设备利用率_x000a_Use of Avaiability" numFmtId="10">
      <sharedItems containsSemiMixedTypes="0" containsString="0" containsNumber="1" minValue="0" maxValue="0.93055555555555558"/>
    </cacheField>
    <cacheField name="工作时间利用率_x000a_Work time utilization rate" numFmtId="10">
      <sharedItems containsMixedTypes="1" containsNumber="1" minValue="9.6153846153846159E-2" maxValue="0.93055555555555558"/>
    </cacheField>
    <cacheField name="发动机怠速时间_x000a_Idle time" numFmtId="176">
      <sharedItems containsMixedTypes="1" containsNumber="1" minValue="0" maxValue="310"/>
    </cacheField>
    <cacheField name="应运行分钟_x000a_Ажиллах мин" numFmtId="0">
      <sharedItems containsSemiMixedTypes="0" containsString="0" containsNumber="1" containsInteger="1" minValue="720" maxValue="720"/>
    </cacheField>
    <cacheField name="应运行小时数_x000a_Ажиллах мот цаг" numFmtId="0">
      <sharedItems containsSemiMixedTypes="0" containsString="0" containsNumber="1" containsInteger="1" minValue="12" maxValue="12"/>
    </cacheField>
    <cacheField name="停车/换班_x000a_Сул Зогсолт /Ээлж солигдох /" numFmtId="0">
      <sharedItems containsMixedTypes="1" containsNumber="1" containsInteger="1" minValue="0" maxValue="100"/>
    </cacheField>
    <cacheField name="转移_x000a_Шилжих_x000a_хөдөлгөөн " numFmtId="0">
      <sharedItems containsMixedTypes="1" containsNumber="1" containsInteger="1" minValue="0" maxValue="90"/>
    </cacheField>
    <cacheField name="挖机场地推土 /清理墙壁_x000a_Ул талбай түрүүлэх/Ханын цэвэрлэгээ/" numFmtId="0">
      <sharedItems containsMixedTypes="1" containsNumber="1" containsInteger="1" minValue="0" maxValue="207"/>
    </cacheField>
    <cacheField name="等待装货_x000a_Ачилт хүлээх " numFmtId="0">
      <sharedItems containsMixedTypes="1" containsNumber="1" containsInteger="1" minValue="0" maxValue="180"/>
    </cacheField>
    <cacheField name="爆破_x000a_Тэсэлгээ" numFmtId="0">
      <sharedItems containsMixedTypes="1" containsNumber="1" containsInteger="1" minValue="0" maxValue="0"/>
    </cacheField>
    <cacheField name="就餐、早晨休息时间_x000a_Хоолны цаг.Шөнийн цаг " numFmtId="0">
      <sharedItems containsMixedTypes="1" containsNumber="1" containsInteger="1" minValue="0" maxValue="120"/>
    </cacheField>
    <cacheField name="柴油_x000a_Түлш_x000a_Fuel" numFmtId="0">
      <sharedItems containsMixedTypes="1" containsNumber="1" containsInteger="1" minValue="0" maxValue="30"/>
    </cacheField>
    <cacheField name="计划维修/润滑_x000a_Tөлөвлөсөн засвар / тосолгоо " numFmtId="0">
      <sharedItems containsMixedTypes="1" containsNumber="1" minValue="0" maxValue="720"/>
    </cacheField>
    <cacheField name="未计划/故障_x000a_Төлөвлөгөөт бус/эвдрэл" numFmtId="0">
      <sharedItems containsMixedTypes="1" containsNumber="1" minValue="0" maxValue="720"/>
    </cacheField>
    <cacheField name="待命_x000a_Бэлэн байдалд" numFmtId="0">
      <sharedItems containsMixedTypes="1" containsNumber="1" containsInteger="1" minValue="0" maxValue="720"/>
    </cacheField>
    <cacheField name="因天气：大风暴，雨，雪_x000a_Цаг агаар: Хүчтэй салхи. Бороо.Цас" numFmtId="0">
      <sharedItems containsMixedTypes="1" containsNumber="1" containsInteger="1" minValue="0" maxValue="0"/>
    </cacheField>
    <cacheField name="扬尘：洒水车不足_x000a_Тоосжилт: Усны машин хангалтгүй " numFmtId="0">
      <sharedItems containsMixedTypes="1" containsNumber="1" containsInteger="1" minValue="0" maxValue="0"/>
    </cacheField>
    <cacheField name="排队/装水_x000a_Дараалалд зогсох /Ус дүүргэх/" numFmtId="0">
      <sharedItems containsMixedTypes="1" containsNumber="1" containsInteger="1" minValue="0" maxValue="240"/>
    </cacheField>
    <cacheField name="因电力原因停车/计划_x000a_Цахилгаанаас шалтгаалсан зогсолт ./Төлөвлөсөн/" numFmtId="0">
      <sharedItems containsMixedTypes="1" containsNumber="1" containsInteger="1" minValue="0" maxValue="0"/>
    </cacheField>
    <cacheField name="因电力原因停车/未计划_x000a_Цахилгаанаас шалтгаалсан зогсолт /Төлөвлөгөөт бус/" numFmtId="0">
      <sharedItems containsMixedTypes="1" containsNumber="1" containsInteger="1" minValue="0" maxValue="0"/>
    </cacheField>
    <cacheField name="延迟时间_x000a_Delay Time" numFmtId="0">
      <sharedItems containsMixedTypes="1" containsNumber="1" containsInteger="1" minValue="0" maxValue="310"/>
    </cacheField>
    <cacheField name="待机时间_x000a_Standby Time" numFmtId="0">
      <sharedItems containsMixedTypes="1" containsNumber="1" containsInteger="1" minValue="0" maxValue="720"/>
    </cacheField>
    <cacheField name="待机时间(不含换班/就餐)_x000a_Standby Time" numFmtId="0">
      <sharedItems containsMixedTypes="1" containsNumber="1" containsInteger="1" minValue="0" maxValue="720"/>
    </cacheField>
    <cacheField name="总产量生产运行分钟_x000a_Нийт бүтээлтэй ажилласан мин" numFmtId="0">
      <sharedItems containsSemiMixedTypes="0" containsString="0" containsNumber="1" minValue="0" maxValue="720"/>
    </cacheField>
    <cacheField name="总产量生产运行小时_x000a_Нийт бүтээлтэй ажилласан цаг" numFmtId="178">
      <sharedItems containsSemiMixedTypes="0" containsString="0" containsNumber="1" minValue="0" maxValue="12"/>
    </cacheField>
    <cacheField name="注释_x000a_Тайлбар" numFmtId="179">
      <sharedItems containsMixedTypes="1" containsNumber="1" containsInteger="1" minValue="0" maxValue="0"/>
    </cacheField>
    <cacheField name="焦煤+动力煤" numFmtId="0" formula="'焦煤（M3）_x000a_Coking coal_x000a_Нү'+'动力煤（M3）_x000a_Thermal coal_x000a_oxid'" databaseField="0"/>
    <cacheField name="可动时间" numFmtId="0" formula="'应运行分钟_x000a_Ажиллах мин'-'计划维修/润滑_x000a_Tөлөвлөсөн засвар / тосолгоо '-'未计划/故障_x000a_Төлөвлөгөөт бус/эвдрэл'" databaseField="0"/>
    <cacheField name="转移+等待装货" numFmtId="0" formula="'转移_x000a_Шилжих_x000a_хөдөлгөөн '+'等待装货_x000a_Ачилт хүлээх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2">
  <r>
    <x v="0"/>
    <x v="0"/>
    <x v="0"/>
    <x v="0"/>
    <s v="EX5600-6"/>
    <x v="0"/>
    <x v="0"/>
    <x v="0"/>
    <n v="1"/>
    <m/>
    <n v="8330"/>
    <n v="0"/>
    <n v="0"/>
    <n v="0"/>
    <n v="8330"/>
    <n v="8330"/>
    <n v="0"/>
    <n v="0"/>
    <n v="0"/>
    <n v="0"/>
    <n v="0"/>
    <n v="0"/>
    <s v=""/>
    <s v=""/>
    <s v=""/>
    <s v=""/>
    <s v=""/>
    <s v=""/>
    <s v=""/>
    <n v="24568.7"/>
    <n v="24579"/>
    <n v="10.299999999999272"/>
    <s v=""/>
    <s v=""/>
    <s v=""/>
    <s v=""/>
    <s v=""/>
    <s v=""/>
    <s v=""/>
    <s v=""/>
    <s v=""/>
    <s v=""/>
    <n v="1"/>
    <n v="0.8305555555555556"/>
    <n v="0.73333333333333328"/>
    <n v="89.999999999956302"/>
    <n v="720"/>
    <n v="12"/>
    <n v="60"/>
    <n v="70"/>
    <n v="0"/>
    <n v="0"/>
    <n v="0"/>
    <n v="60"/>
    <n v="0"/>
    <n v="0"/>
    <n v="0"/>
    <n v="2"/>
    <n v="0"/>
    <n v="0"/>
    <n v="0"/>
    <n v="0"/>
    <n v="0"/>
    <n v="70"/>
    <n v="122"/>
    <n v="2"/>
    <n v="528"/>
    <n v="8.8000000000000007"/>
    <s v="бохирдол анхааруулга ассан"/>
  </r>
  <r>
    <x v="0"/>
    <x v="0"/>
    <x v="1"/>
    <x v="0"/>
    <s v="EX3600-6"/>
    <x v="1"/>
    <x v="0"/>
    <x v="0"/>
    <n v="1"/>
    <m/>
    <n v="4845"/>
    <n v="0"/>
    <n v="0"/>
    <n v="0"/>
    <n v="4845"/>
    <n v="4845"/>
    <n v="0"/>
    <n v="0"/>
    <n v="0"/>
    <n v="0"/>
    <n v="0"/>
    <n v="0"/>
    <s v=""/>
    <s v=""/>
    <s v=""/>
    <s v=""/>
    <s v=""/>
    <s v=""/>
    <s v=""/>
    <n v="19238.5"/>
    <n v="19247.3"/>
    <n v="8.7999999999992724"/>
    <s v=""/>
    <s v=""/>
    <s v=""/>
    <s v=""/>
    <s v=""/>
    <s v=""/>
    <s v=""/>
    <s v=""/>
    <s v=""/>
    <s v=""/>
    <n v="0.81388888888888888"/>
    <n v="0.84641638225255977"/>
    <n v="0.82423208191126285"/>
    <n v="44.999999999956302"/>
    <n v="720"/>
    <n v="12"/>
    <n v="30"/>
    <n v="13"/>
    <n v="0"/>
    <n v="0"/>
    <n v="0"/>
    <n v="60"/>
    <n v="0"/>
    <n v="0"/>
    <n v="134"/>
    <n v="0"/>
    <n v="0"/>
    <n v="0"/>
    <n v="0"/>
    <n v="0"/>
    <n v="0"/>
    <n v="13"/>
    <n v="90"/>
    <n v="0"/>
    <n v="483"/>
    <n v="8.0500000000000007"/>
    <s v="тосолгооны анхааруулга ассан"/>
  </r>
  <r>
    <x v="0"/>
    <x v="0"/>
    <x v="2"/>
    <x v="0"/>
    <s v="EX5600-6"/>
    <x v="0"/>
    <x v="0"/>
    <x v="0"/>
    <n v="1"/>
    <m/>
    <n v="8755"/>
    <n v="0"/>
    <n v="0"/>
    <n v="0"/>
    <n v="8755"/>
    <n v="8755"/>
    <n v="0"/>
    <n v="0"/>
    <n v="0"/>
    <n v="0"/>
    <n v="0"/>
    <n v="0"/>
    <s v=""/>
    <s v=""/>
    <s v=""/>
    <s v=""/>
    <s v=""/>
    <s v=""/>
    <s v=""/>
    <n v="25148.6"/>
    <n v="25158.3"/>
    <n v="9.7000000000007276"/>
    <s v=""/>
    <s v=""/>
    <s v=""/>
    <s v=""/>
    <s v=""/>
    <s v=""/>
    <s v=""/>
    <s v=""/>
    <s v=""/>
    <s v=""/>
    <n v="1"/>
    <n v="0.80555555555555558"/>
    <n v="0.76944444444444449"/>
    <n v="28.000000000043705"/>
    <n v="720"/>
    <n v="12"/>
    <n v="80"/>
    <n v="26"/>
    <n v="0"/>
    <n v="0"/>
    <n v="0"/>
    <n v="60"/>
    <n v="0"/>
    <n v="0"/>
    <n v="0"/>
    <n v="0"/>
    <n v="0"/>
    <n v="0"/>
    <n v="0"/>
    <n v="0"/>
    <n v="0"/>
    <n v="26"/>
    <n v="140"/>
    <n v="0"/>
    <n v="554"/>
    <n v="9.2333333333333325"/>
    <n v="0"/>
  </r>
  <r>
    <x v="0"/>
    <x v="0"/>
    <x v="3"/>
    <x v="0"/>
    <s v="EX2600-6"/>
    <x v="2"/>
    <x v="0"/>
    <x v="0"/>
    <n v="1"/>
    <m/>
    <n v="5780"/>
    <n v="0"/>
    <n v="0"/>
    <n v="0"/>
    <n v="5780"/>
    <n v="5780"/>
    <n v="0"/>
    <n v="0"/>
    <n v="0"/>
    <n v="0"/>
    <n v="0"/>
    <n v="0"/>
    <s v=""/>
    <s v=""/>
    <s v=""/>
    <s v=""/>
    <s v=""/>
    <s v=""/>
    <s v=""/>
    <n v="33697"/>
    <n v="33707"/>
    <n v="10"/>
    <s v=""/>
    <s v=""/>
    <s v=""/>
    <s v=""/>
    <s v=""/>
    <s v=""/>
    <s v=""/>
    <s v=""/>
    <s v=""/>
    <s v=""/>
    <n v="0.9916666666666667"/>
    <n v="0.81652661064425769"/>
    <n v="0.81652661064425769"/>
    <n v="16.999999999999993"/>
    <n v="720"/>
    <n v="12"/>
    <n v="60"/>
    <n v="0"/>
    <n v="0"/>
    <n v="0"/>
    <n v="0"/>
    <n v="60"/>
    <n v="0"/>
    <n v="0"/>
    <n v="6"/>
    <n v="11"/>
    <n v="0"/>
    <n v="0"/>
    <n v="0"/>
    <n v="0"/>
    <n v="0"/>
    <n v="0"/>
    <n v="131"/>
    <n v="11"/>
    <n v="583"/>
    <n v="9.7166666666666668"/>
    <n v="0"/>
  </r>
  <r>
    <x v="0"/>
    <x v="0"/>
    <x v="4"/>
    <x v="0"/>
    <s v="EX2600-6"/>
    <x v="2"/>
    <x v="0"/>
    <x v="0"/>
    <n v="0"/>
    <m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n v="29500.2"/>
    <n v="29500.2"/>
    <n v="0"/>
    <s v=""/>
    <s v=""/>
    <s v=""/>
    <s v=""/>
    <s v=""/>
    <s v=""/>
    <s v=""/>
    <s v=""/>
    <s v=""/>
    <s v=""/>
    <n v="0.16666666666666666"/>
    <n v="0"/>
    <s v=""/>
    <s v=""/>
    <n v="720"/>
    <n v="12"/>
    <n v="60"/>
    <n v="0"/>
    <n v="0"/>
    <n v="0"/>
    <n v="0"/>
    <n v="60"/>
    <n v="0"/>
    <n v="0"/>
    <n v="600"/>
    <n v="0"/>
    <n v="0"/>
    <n v="0"/>
    <n v="0"/>
    <n v="0"/>
    <n v="0"/>
    <n v="0"/>
    <n v="120"/>
    <n v="0"/>
    <n v="0"/>
    <n v="0"/>
    <s v="Их засвар хийх"/>
  </r>
  <r>
    <x v="0"/>
    <x v="0"/>
    <x v="5"/>
    <x v="0"/>
    <s v="EX2600-6"/>
    <x v="2"/>
    <x v="0"/>
    <x v="0"/>
    <n v="1"/>
    <m/>
    <n v="5525"/>
    <n v="4505"/>
    <n v="0"/>
    <n v="0"/>
    <n v="1020"/>
    <n v="1020"/>
    <n v="0"/>
    <n v="0"/>
    <n v="4505"/>
    <n v="0"/>
    <n v="0"/>
    <n v="0"/>
    <s v=""/>
    <s v=""/>
    <s v=""/>
    <s v=""/>
    <s v=""/>
    <s v=""/>
    <s v=""/>
    <n v="29760.400000000001"/>
    <n v="29770"/>
    <n v="9.5999999999985448"/>
    <s v=""/>
    <s v=""/>
    <s v=""/>
    <s v=""/>
    <s v=""/>
    <s v=""/>
    <s v=""/>
    <s v=""/>
    <s v=""/>
    <s v=""/>
    <n v="1"/>
    <n v="0.80555555555555558"/>
    <n v="0.77777777777777779"/>
    <n v="15.999999999912653"/>
    <n v="720"/>
    <n v="12"/>
    <n v="80"/>
    <n v="0"/>
    <n v="0"/>
    <n v="20"/>
    <n v="0"/>
    <n v="60"/>
    <n v="0"/>
    <n v="0"/>
    <n v="0"/>
    <n v="0"/>
    <n v="0"/>
    <n v="0"/>
    <n v="0"/>
    <n v="0"/>
    <n v="0"/>
    <n v="20"/>
    <n v="140"/>
    <n v="0"/>
    <n v="560"/>
    <n v="9.3333333333333339"/>
    <n v="0"/>
  </r>
  <r>
    <x v="0"/>
    <x v="0"/>
    <x v="6"/>
    <x v="0"/>
    <s v="EX5600-6"/>
    <x v="0"/>
    <x v="0"/>
    <x v="0"/>
    <n v="1"/>
    <m/>
    <n v="6970"/>
    <n v="0"/>
    <n v="0"/>
    <n v="0"/>
    <n v="6970"/>
    <n v="6970"/>
    <n v="0"/>
    <n v="0"/>
    <n v="0"/>
    <n v="0"/>
    <n v="0"/>
    <n v="0"/>
    <s v=""/>
    <s v=""/>
    <s v=""/>
    <s v=""/>
    <s v=""/>
    <s v=""/>
    <s v=""/>
    <n v="21074.3"/>
    <n v="21084.1"/>
    <n v="9.7999999999992724"/>
    <s v=""/>
    <s v=""/>
    <s v=""/>
    <s v=""/>
    <s v=""/>
    <s v=""/>
    <s v=""/>
    <s v=""/>
    <s v=""/>
    <s v=""/>
    <n v="1"/>
    <n v="0.875"/>
    <n v="0.76388888888888884"/>
    <n v="37.99999999995638"/>
    <n v="720"/>
    <n v="12"/>
    <n v="30"/>
    <n v="70"/>
    <n v="10"/>
    <n v="0"/>
    <n v="0"/>
    <n v="60"/>
    <n v="0"/>
    <n v="0"/>
    <n v="0"/>
    <n v="0"/>
    <n v="0"/>
    <n v="0"/>
    <n v="0"/>
    <n v="0"/>
    <n v="0"/>
    <n v="80"/>
    <n v="90"/>
    <n v="0"/>
    <n v="550"/>
    <n v="9.1666666666666661"/>
    <n v="0"/>
  </r>
  <r>
    <x v="0"/>
    <x v="0"/>
    <x v="7"/>
    <x v="0"/>
    <s v="EX5600-6"/>
    <x v="0"/>
    <x v="0"/>
    <x v="0"/>
    <n v="1"/>
    <m/>
    <n v="10030"/>
    <n v="0"/>
    <n v="0"/>
    <n v="0"/>
    <n v="10030"/>
    <n v="10030"/>
    <n v="0"/>
    <n v="0"/>
    <n v="0"/>
    <n v="0"/>
    <n v="0"/>
    <n v="0"/>
    <s v=""/>
    <s v=""/>
    <s v=""/>
    <s v=""/>
    <s v=""/>
    <s v=""/>
    <s v=""/>
    <n v="18718.8"/>
    <n v="18729"/>
    <n v="10.200000000000728"/>
    <s v=""/>
    <s v=""/>
    <s v=""/>
    <s v=""/>
    <s v=""/>
    <s v=""/>
    <s v=""/>
    <s v=""/>
    <s v=""/>
    <s v=""/>
    <n v="1"/>
    <n v="0.81944444444444442"/>
    <n v="0.79583333333333328"/>
    <n v="39.000000000043613"/>
    <n v="720"/>
    <n v="12"/>
    <n v="70"/>
    <n v="17"/>
    <n v="0"/>
    <n v="0"/>
    <n v="0"/>
    <n v="60"/>
    <n v="0"/>
    <n v="0"/>
    <n v="0"/>
    <n v="0"/>
    <n v="0"/>
    <n v="0"/>
    <n v="0"/>
    <n v="0"/>
    <n v="0"/>
    <n v="17"/>
    <n v="130"/>
    <n v="0"/>
    <n v="573"/>
    <n v="9.5500000000000007"/>
    <n v="0"/>
  </r>
  <r>
    <x v="0"/>
    <x v="0"/>
    <x v="8"/>
    <x v="1"/>
    <s v="XE490DK"/>
    <x v="3"/>
    <x v="0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0466.4"/>
    <n v="10472"/>
    <n v="5.6000000000003638"/>
    <s v=""/>
    <s v=""/>
    <s v=""/>
    <s v=""/>
    <s v=""/>
    <s v=""/>
    <s v=""/>
    <s v=""/>
    <s v=""/>
    <s v=""/>
    <n v="1"/>
    <n v="0.84722222222222221"/>
    <n v="0.41666666666666669"/>
    <n v="36.000000000021828"/>
    <n v="720"/>
    <n v="12"/>
    <n v="50"/>
    <n v="50"/>
    <n v="180"/>
    <n v="80"/>
    <n v="0"/>
    <n v="60"/>
    <n v="0"/>
    <n v="0"/>
    <n v="0"/>
    <n v="0"/>
    <n v="0"/>
    <n v="0"/>
    <n v="0"/>
    <n v="0"/>
    <n v="0"/>
    <n v="310"/>
    <n v="110"/>
    <n v="0"/>
    <n v="300"/>
    <n v="5"/>
    <n v="0"/>
  </r>
  <r>
    <x v="0"/>
    <x v="0"/>
    <x v="9"/>
    <x v="0"/>
    <s v="CAT395 EX"/>
    <x v="4"/>
    <x v="0"/>
    <x v="0"/>
    <n v="1"/>
    <m/>
    <n v="2205"/>
    <n v="0"/>
    <n v="280"/>
    <n v="0"/>
    <n v="1925"/>
    <n v="1925"/>
    <n v="0"/>
    <n v="0"/>
    <n v="0"/>
    <n v="280"/>
    <n v="0"/>
    <n v="0"/>
    <s v=""/>
    <s v=""/>
    <s v=""/>
    <s v=""/>
    <s v=""/>
    <s v=""/>
    <s v=""/>
    <n v="18094.599999999999"/>
    <n v="18104.599999999999"/>
    <n v="10"/>
    <s v=""/>
    <s v=""/>
    <s v=""/>
    <s v=""/>
    <s v=""/>
    <s v=""/>
    <s v=""/>
    <s v=""/>
    <s v=""/>
    <s v=""/>
    <n v="1"/>
    <n v="0.88888888888888884"/>
    <n v="0.6694444444444444"/>
    <n v="118"/>
    <n v="720"/>
    <n v="12"/>
    <n v="20"/>
    <n v="0"/>
    <n v="70"/>
    <n v="88"/>
    <n v="0"/>
    <n v="60"/>
    <n v="0"/>
    <n v="0"/>
    <n v="0"/>
    <n v="0"/>
    <n v="0"/>
    <n v="0"/>
    <n v="0"/>
    <n v="0"/>
    <n v="0"/>
    <n v="158"/>
    <n v="80"/>
    <n v="0"/>
    <n v="482"/>
    <n v="8.0333333333333332"/>
    <n v="0"/>
  </r>
  <r>
    <x v="0"/>
    <x v="0"/>
    <x v="10"/>
    <x v="0"/>
    <s v="CAT395 EX"/>
    <x v="4"/>
    <x v="0"/>
    <x v="0"/>
    <n v="0"/>
    <m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n v="15451.4"/>
    <n v="15451.4"/>
    <n v="0"/>
    <s v=""/>
    <s v=""/>
    <s v=""/>
    <s v=""/>
    <s v=""/>
    <s v=""/>
    <s v=""/>
    <s v=""/>
    <s v=""/>
    <s v=""/>
    <n v="0.16666666666666666"/>
    <n v="0"/>
    <s v=""/>
    <s v=""/>
    <n v="720"/>
    <n v="12"/>
    <n v="60"/>
    <n v="0"/>
    <n v="0"/>
    <n v="0"/>
    <n v="0"/>
    <n v="60"/>
    <n v="0"/>
    <n v="0"/>
    <n v="600"/>
    <n v="0"/>
    <n v="0"/>
    <n v="0"/>
    <n v="0"/>
    <n v="0"/>
    <n v="0"/>
    <n v="0"/>
    <n v="120"/>
    <n v="0"/>
    <n v="0"/>
    <n v="0"/>
    <s v="Хүрдний хойд swing reductor засвартай "/>
  </r>
  <r>
    <x v="0"/>
    <x v="0"/>
    <x v="11"/>
    <x v="0"/>
    <s v="EX2600-6BH"/>
    <x v="2"/>
    <x v="0"/>
    <x v="0"/>
    <n v="1"/>
    <m/>
    <n v="3060"/>
    <n v="935"/>
    <n v="0"/>
    <n v="0"/>
    <n v="2125"/>
    <n v="2125"/>
    <n v="0"/>
    <n v="0"/>
    <n v="935"/>
    <n v="0"/>
    <n v="0"/>
    <n v="0"/>
    <s v=""/>
    <s v=""/>
    <s v=""/>
    <s v=""/>
    <s v=""/>
    <s v=""/>
    <s v=""/>
    <n v="7130.4"/>
    <n v="7140.5"/>
    <n v="10.100000000000364"/>
    <s v=""/>
    <s v=""/>
    <s v=""/>
    <s v=""/>
    <s v=""/>
    <s v=""/>
    <s v=""/>
    <s v=""/>
    <s v=""/>
    <s v=""/>
    <n v="1"/>
    <n v="0.74861111111111112"/>
    <n v="0.46111111111111114"/>
    <n v="274.00000000002183"/>
    <n v="720"/>
    <n v="12"/>
    <n v="70"/>
    <n v="0"/>
    <n v="207"/>
    <n v="0"/>
    <n v="0"/>
    <n v="60"/>
    <n v="0"/>
    <n v="0"/>
    <n v="0"/>
    <n v="51"/>
    <n v="0"/>
    <n v="0"/>
    <n v="0"/>
    <n v="0"/>
    <n v="0"/>
    <n v="207"/>
    <n v="181"/>
    <n v="51"/>
    <n v="332"/>
    <n v="5.5333333333333332"/>
    <s v="бохирдол анхааруулга ассан"/>
  </r>
  <r>
    <x v="0"/>
    <x v="0"/>
    <x v="12"/>
    <x v="0"/>
    <s v="EX2000-7"/>
    <x v="5"/>
    <x v="0"/>
    <x v="0"/>
    <n v="1"/>
    <m/>
    <n v="3835"/>
    <n v="2680"/>
    <n v="0"/>
    <n v="0"/>
    <n v="1155"/>
    <n v="1155"/>
    <n v="0"/>
    <n v="0"/>
    <n v="2680"/>
    <n v="0"/>
    <n v="0"/>
    <n v="0"/>
    <s v=""/>
    <s v=""/>
    <s v=""/>
    <s v=""/>
    <s v=""/>
    <s v=""/>
    <s v=""/>
    <n v="5989.2"/>
    <n v="5999"/>
    <n v="9.8000000000001819"/>
    <s v=""/>
    <s v=""/>
    <s v=""/>
    <s v=""/>
    <s v=""/>
    <s v=""/>
    <s v=""/>
    <s v=""/>
    <s v=""/>
    <s v=""/>
    <n v="0.9916666666666667"/>
    <n v="0.83193277310924374"/>
    <n v="0.68067226890756305"/>
    <n v="102.00000000001094"/>
    <n v="720"/>
    <n v="12"/>
    <n v="70"/>
    <n v="21"/>
    <n v="60"/>
    <n v="27"/>
    <n v="0"/>
    <n v="40"/>
    <n v="0"/>
    <n v="0"/>
    <n v="6"/>
    <n v="10"/>
    <n v="0"/>
    <n v="0"/>
    <n v="0"/>
    <n v="0"/>
    <n v="0"/>
    <n v="108"/>
    <n v="120"/>
    <n v="10"/>
    <n v="486"/>
    <n v="8.1"/>
    <n v="0"/>
  </r>
  <r>
    <x v="0"/>
    <x v="0"/>
    <x v="13"/>
    <x v="1"/>
    <s v="CAT 992K"/>
    <x v="3"/>
    <x v="0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9372.7"/>
    <n v="19372.7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Support frame засвартай "/>
  </r>
  <r>
    <x v="0"/>
    <x v="0"/>
    <x v="14"/>
    <x v="1"/>
    <s v="XCMG ZL50GN"/>
    <x v="3"/>
    <x v="0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6663.8"/>
    <n v="16669.5"/>
    <n v="5.7000000000007276"/>
    <s v=""/>
    <s v=""/>
    <s v=""/>
    <s v=""/>
    <s v=""/>
    <s v=""/>
    <s v=""/>
    <s v=""/>
    <s v=""/>
    <s v=""/>
    <n v="1"/>
    <n v="0.47222222222222221"/>
    <n v="0.47222222222222221"/>
    <n v="2.000000000043638"/>
    <n v="720"/>
    <n v="12"/>
    <n v="30"/>
    <n v="0"/>
    <n v="0"/>
    <n v="0"/>
    <n v="0"/>
    <n v="60"/>
    <n v="0"/>
    <n v="0"/>
    <n v="0"/>
    <n v="290"/>
    <n v="0"/>
    <n v="0"/>
    <n v="0"/>
    <n v="0"/>
    <n v="0"/>
    <n v="0"/>
    <n v="380"/>
    <n v="290"/>
    <n v="340"/>
    <n v="5.666666666666667"/>
    <n v="0"/>
  </r>
  <r>
    <x v="0"/>
    <x v="0"/>
    <x v="15"/>
    <x v="0"/>
    <s v="LIEBHERR R984C 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6"/>
    <x v="1"/>
    <s v="XE200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7"/>
    <x v="1"/>
    <s v="XCMG ZL50GN"/>
    <x v="3"/>
    <x v="0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2869.4"/>
    <n v="12869.4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0"/>
    <x v="18"/>
    <x v="1"/>
    <s v="XE125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9"/>
    <x v="1"/>
    <s v="XE125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20"/>
    <x v="0"/>
    <s v="LIEBHERR R976HD 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21"/>
    <x v="0"/>
    <s v="LIEBHERR R976HD 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22"/>
    <x v="1"/>
    <s v="LIEBHERR L566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23"/>
    <x v="2"/>
    <s v="TEREX TR60 SV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24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5056"/>
    <n v="25056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т coolant орсон"/>
  </r>
  <r>
    <x v="0"/>
    <x v="0"/>
    <x v="25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9125.8"/>
    <n v="29125.8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Трансмисс засварт "/>
  </r>
  <r>
    <x v="0"/>
    <x v="0"/>
    <x v="26"/>
    <x v="1"/>
    <s v="CAT D8T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1071.1"/>
    <n v="21080.5"/>
    <n v="9.4000000000014552"/>
    <s v=""/>
    <s v=""/>
    <s v=""/>
    <s v=""/>
    <s v=""/>
    <s v=""/>
    <s v=""/>
    <s v=""/>
    <s v=""/>
    <s v=""/>
    <n v="0.92777777777777781"/>
    <n v="0.82784431137724546"/>
    <n v="0.82784431137724546"/>
    <n v="11.000000000087304"/>
    <n v="720"/>
    <n v="12"/>
    <n v="55"/>
    <n v="0"/>
    <n v="0"/>
    <n v="0"/>
    <n v="0"/>
    <n v="60"/>
    <n v="0"/>
    <n v="0"/>
    <n v="52.000000000000057"/>
    <n v="0"/>
    <n v="0"/>
    <n v="0"/>
    <n v="0"/>
    <n v="0"/>
    <n v="0"/>
    <n v="0"/>
    <n v="115"/>
    <n v="0"/>
    <n v="553"/>
    <n v="9.2166666666666668"/>
    <s v="трансмиисын анхааруулга ассан / трансмиисын анхааруулга ассан"/>
  </r>
  <r>
    <x v="0"/>
    <x v="0"/>
    <x v="27"/>
    <x v="1"/>
    <s v="CAT D8T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4508"/>
    <n v="24517"/>
    <n v="9"/>
    <s v=""/>
    <s v=""/>
    <s v=""/>
    <s v=""/>
    <s v=""/>
    <s v=""/>
    <s v=""/>
    <s v=""/>
    <s v=""/>
    <s v=""/>
    <n v="0.96250000000000002"/>
    <n v="0.81240981240981236"/>
    <n v="0.81240981240981236"/>
    <n v="0"/>
    <n v="720"/>
    <n v="12"/>
    <n v="80"/>
    <n v="0"/>
    <n v="0"/>
    <n v="0"/>
    <n v="0"/>
    <n v="50"/>
    <n v="0"/>
    <n v="0"/>
    <n v="26.999999999999986"/>
    <n v="0"/>
    <n v="0"/>
    <n v="0"/>
    <n v="0"/>
    <n v="0"/>
    <n v="0"/>
    <n v="0"/>
    <n v="130"/>
    <n v="0"/>
    <n v="563"/>
    <n v="9.3833333333333329"/>
    <s v="транссмиисын анхааруулга ассан"/>
  </r>
  <r>
    <x v="0"/>
    <x v="0"/>
    <x v="28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6108"/>
    <n v="26108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0"/>
    <x v="29"/>
    <x v="1"/>
    <s v="CAT834K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6071.9"/>
    <n v="26081.8"/>
    <n v="9.8999999999978172"/>
    <s v=""/>
    <s v=""/>
    <s v=""/>
    <s v=""/>
    <s v=""/>
    <s v=""/>
    <s v=""/>
    <s v=""/>
    <s v=""/>
    <s v=""/>
    <n v="1"/>
    <n v="0.88888888888888884"/>
    <n v="0.88888888888888884"/>
    <n v="0"/>
    <n v="720"/>
    <n v="12"/>
    <n v="30"/>
    <n v="0"/>
    <n v="0"/>
    <n v="0"/>
    <n v="0"/>
    <n v="50"/>
    <n v="0"/>
    <n v="0"/>
    <n v="0"/>
    <n v="0"/>
    <n v="0"/>
    <n v="0"/>
    <n v="0"/>
    <n v="0"/>
    <n v="0"/>
    <n v="0"/>
    <n v="80"/>
    <n v="0"/>
    <n v="640"/>
    <n v="10.666666666666666"/>
    <n v="0"/>
  </r>
  <r>
    <x v="0"/>
    <x v="0"/>
    <x v="30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864"/>
    <n v="2874"/>
    <n v="10"/>
    <s v=""/>
    <s v=""/>
    <s v=""/>
    <s v=""/>
    <s v=""/>
    <s v=""/>
    <s v=""/>
    <s v=""/>
    <s v=""/>
    <s v=""/>
    <n v="0.96666666666666667"/>
    <n v="0.88505747126436785"/>
    <n v="0.88505747126436785"/>
    <n v="0"/>
    <n v="720"/>
    <n v="12"/>
    <n v="20"/>
    <n v="0"/>
    <n v="0"/>
    <n v="0"/>
    <n v="0"/>
    <n v="60"/>
    <n v="0"/>
    <n v="0"/>
    <n v="23.999999999999993"/>
    <n v="0"/>
    <n v="0"/>
    <n v="0"/>
    <n v="0"/>
    <n v="0"/>
    <n v="0"/>
    <n v="0"/>
    <n v="80"/>
    <n v="0"/>
    <n v="616"/>
    <n v="10.266666666666667"/>
    <s v="асахгүй / динамны анхааруулга асч станц тоггүй болсон"/>
  </r>
  <r>
    <x v="0"/>
    <x v="0"/>
    <x v="31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7906"/>
    <n v="17916"/>
    <n v="10"/>
    <s v=""/>
    <s v=""/>
    <s v=""/>
    <s v=""/>
    <s v=""/>
    <s v=""/>
    <s v=""/>
    <s v=""/>
    <s v=""/>
    <s v=""/>
    <n v="1"/>
    <n v="0.84722222222222221"/>
    <n v="0.84722222222222221"/>
    <n v="0"/>
    <n v="720"/>
    <n v="12"/>
    <n v="50"/>
    <n v="0"/>
    <n v="0"/>
    <n v="0"/>
    <n v="0"/>
    <n v="60"/>
    <n v="0"/>
    <n v="0"/>
    <n v="0"/>
    <n v="0"/>
    <n v="0"/>
    <n v="0"/>
    <n v="0"/>
    <n v="0"/>
    <n v="0"/>
    <n v="0"/>
    <n v="110"/>
    <n v="0"/>
    <n v="610"/>
    <n v="10.166666666666666"/>
    <n v="0"/>
  </r>
  <r>
    <x v="0"/>
    <x v="0"/>
    <x v="32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8549"/>
    <n v="18559"/>
    <n v="10"/>
    <s v=""/>
    <s v=""/>
    <s v=""/>
    <s v=""/>
    <s v=""/>
    <s v=""/>
    <s v=""/>
    <s v=""/>
    <s v=""/>
    <s v=""/>
    <n v="0.73611111111111116"/>
    <n v="0.8867924528301887"/>
    <n v="0.8867924528301887"/>
    <n v="130.00000000000003"/>
    <n v="720"/>
    <n v="12"/>
    <n v="60"/>
    <n v="0"/>
    <n v="0"/>
    <n v="0"/>
    <n v="0"/>
    <n v="0"/>
    <n v="0"/>
    <n v="0"/>
    <n v="189.99999999999997"/>
    <n v="0"/>
    <n v="0"/>
    <n v="0"/>
    <n v="0"/>
    <n v="0"/>
    <n v="0"/>
    <n v="0"/>
    <n v="60"/>
    <n v="0"/>
    <n v="470"/>
    <n v="7.833333333333333"/>
    <s v="доод люк боох "/>
  </r>
  <r>
    <x v="0"/>
    <x v="0"/>
    <x v="33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145"/>
    <n v="3154"/>
    <n v="9"/>
    <s v=""/>
    <s v=""/>
    <s v=""/>
    <s v=""/>
    <s v=""/>
    <s v=""/>
    <s v=""/>
    <s v=""/>
    <s v=""/>
    <s v=""/>
    <n v="1"/>
    <n v="0.79166666666666663"/>
    <n v="0.79166666666666663"/>
    <n v="0"/>
    <n v="720"/>
    <n v="12"/>
    <n v="90"/>
    <n v="0"/>
    <n v="0"/>
    <n v="0"/>
    <n v="0"/>
    <n v="60"/>
    <n v="0"/>
    <n v="0"/>
    <n v="0"/>
    <n v="0"/>
    <n v="0"/>
    <n v="0"/>
    <n v="0"/>
    <n v="0"/>
    <n v="0"/>
    <n v="0"/>
    <n v="150"/>
    <n v="0"/>
    <n v="570"/>
    <n v="9.5"/>
    <n v="0"/>
  </r>
  <r>
    <x v="0"/>
    <x v="0"/>
    <x v="34"/>
    <x v="1"/>
    <s v="CAT16M3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0764"/>
    <n v="30775"/>
    <n v="11"/>
    <s v=""/>
    <s v=""/>
    <s v=""/>
    <s v=""/>
    <s v=""/>
    <s v=""/>
    <s v=""/>
    <s v=""/>
    <s v=""/>
    <s v=""/>
    <n v="0.97638888888888886"/>
    <n v="0.914651493598862"/>
    <n v="0.914651493598862"/>
    <n v="16.999999999999993"/>
    <n v="720"/>
    <n v="12"/>
    <n v="40"/>
    <n v="0"/>
    <n v="0"/>
    <n v="0"/>
    <n v="0"/>
    <n v="20"/>
    <n v="0"/>
    <n v="0"/>
    <n v="17.000000000000021"/>
    <n v="0"/>
    <n v="0"/>
    <n v="0"/>
    <n v="0"/>
    <n v="0"/>
    <n v="0"/>
    <n v="0"/>
    <n v="60"/>
    <n v="0"/>
    <n v="643"/>
    <n v="10.716666666666667"/>
    <s v="гидро нэмүүлэх"/>
  </r>
  <r>
    <x v="0"/>
    <x v="0"/>
    <x v="35"/>
    <x v="1"/>
    <s v="CAT16M3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7700.3"/>
    <n v="27700.3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"/>
  </r>
  <r>
    <x v="0"/>
    <x v="0"/>
    <x v="36"/>
    <x v="1"/>
    <s v="XCMG GR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2265.2"/>
    <n v="12265.2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тоормос муу барьдаг "/>
  </r>
  <r>
    <x v="0"/>
    <x v="0"/>
    <x v="37"/>
    <x v="1"/>
    <s v="XCMG GR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7862"/>
    <n v="7873.3"/>
    <n v="11.300000000000182"/>
    <s v=""/>
    <s v=""/>
    <s v=""/>
    <s v=""/>
    <s v=""/>
    <s v=""/>
    <s v=""/>
    <s v=""/>
    <s v=""/>
    <s v=""/>
    <n v="1"/>
    <n v="0.81944444444444442"/>
    <n v="0.81944444444444442"/>
    <n v="88.000000000010886"/>
    <n v="720"/>
    <n v="12"/>
    <n v="60"/>
    <n v="0"/>
    <n v="0"/>
    <n v="0"/>
    <n v="0"/>
    <n v="60"/>
    <n v="10"/>
    <n v="0"/>
    <n v="0"/>
    <n v="0"/>
    <n v="0"/>
    <n v="0"/>
    <n v="0"/>
    <n v="0"/>
    <n v="0"/>
    <n v="0"/>
    <n v="130"/>
    <n v="10"/>
    <n v="590"/>
    <n v="9.8333333333333339"/>
    <n v="0"/>
  </r>
  <r>
    <x v="0"/>
    <x v="0"/>
    <x v="38"/>
    <x v="1"/>
    <s v="LIEBHERR PR764 DO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39"/>
    <x v="1"/>
    <s v="Komatsu GR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40"/>
    <x v="1"/>
    <s v="HBM BG240T-4 GR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41"/>
    <x v="2"/>
    <s v="TEREX TR100A"/>
    <x v="9"/>
    <x v="0"/>
    <x v="0"/>
    <n v="1"/>
    <m/>
    <n v="280"/>
    <n v="140"/>
    <n v="0"/>
    <n v="0"/>
    <n v="140"/>
    <s v=""/>
    <s v=""/>
    <s v=""/>
    <s v=""/>
    <s v=""/>
    <s v=""/>
    <s v=""/>
    <n v="140"/>
    <n v="0"/>
    <n v="140"/>
    <n v="0"/>
    <n v="0"/>
    <n v="0"/>
    <n v="0"/>
    <n v="28417.1"/>
    <n v="28427.3"/>
    <n v="10.200000000000728"/>
    <n v="180219.5"/>
    <n v="180345"/>
    <n v="125.5"/>
    <n v="8"/>
    <n v="4"/>
    <n v="0"/>
    <n v="0"/>
    <n v="4"/>
    <n v="7.84375"/>
    <s v=""/>
    <n v="0.98472222222222228"/>
    <n v="0.87306064880112833"/>
    <n v="0.87306064880112833"/>
    <n v="0"/>
    <n v="720"/>
    <n v="12"/>
    <n v="30"/>
    <n v="0"/>
    <n v="0"/>
    <n v="0"/>
    <n v="0"/>
    <n v="60"/>
    <n v="0"/>
    <n v="0"/>
    <n v="10.999999999999961"/>
    <n v="0"/>
    <n v="0"/>
    <n v="0"/>
    <n v="0"/>
    <n v="0"/>
    <n v="0"/>
    <n v="0"/>
    <n v="90"/>
    <n v="0"/>
    <n v="619"/>
    <n v="10.316666666666666"/>
    <s v="гоожилттой шалгуулах"/>
  </r>
  <r>
    <x v="0"/>
    <x v="0"/>
    <x v="42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5928"/>
    <n v="25928"/>
    <n v="0"/>
    <n v="236540"/>
    <n v="236540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coolant халсан "/>
  </r>
  <r>
    <x v="0"/>
    <x v="0"/>
    <x v="43"/>
    <x v="2"/>
    <s v="TEREX TR100A"/>
    <x v="9"/>
    <x v="0"/>
    <x v="0"/>
    <n v="1"/>
    <m/>
    <n v="490"/>
    <n v="105"/>
    <n v="35"/>
    <n v="0"/>
    <n v="350"/>
    <s v=""/>
    <s v=""/>
    <s v=""/>
    <s v=""/>
    <s v=""/>
    <s v=""/>
    <s v=""/>
    <n v="350"/>
    <n v="0"/>
    <n v="105"/>
    <n v="35"/>
    <n v="0"/>
    <n v="0"/>
    <n v="0"/>
    <n v="29227.1"/>
    <n v="29227.1"/>
    <n v="0"/>
    <n v="40899"/>
    <n v="40986"/>
    <n v="87"/>
    <n v="14"/>
    <n v="3"/>
    <n v="1"/>
    <n v="0"/>
    <n v="10"/>
    <n v="3.1071428571428572"/>
    <s v=""/>
    <n v="1"/>
    <n v="0.875"/>
    <n v="0.875"/>
    <s v=""/>
    <n v="720"/>
    <n v="12"/>
    <n v="30"/>
    <n v="0"/>
    <n v="0"/>
    <n v="0"/>
    <n v="0"/>
    <n v="60"/>
    <n v="0"/>
    <n v="0"/>
    <n v="0"/>
    <n v="0"/>
    <n v="0"/>
    <n v="0"/>
    <n v="0"/>
    <n v="0"/>
    <n v="0"/>
    <n v="0"/>
    <n v="90"/>
    <n v="0"/>
    <n v="630"/>
    <n v="10.5"/>
    <n v="0"/>
  </r>
  <r>
    <x v="0"/>
    <x v="0"/>
    <x v="44"/>
    <x v="2"/>
    <s v="TEREX TR100A"/>
    <x v="9"/>
    <x v="0"/>
    <x v="0"/>
    <n v="1"/>
    <m/>
    <n v="420"/>
    <n v="140"/>
    <n v="0"/>
    <n v="0"/>
    <n v="280"/>
    <s v=""/>
    <s v=""/>
    <s v=""/>
    <s v=""/>
    <s v=""/>
    <s v=""/>
    <s v=""/>
    <n v="280"/>
    <n v="0"/>
    <n v="140"/>
    <n v="0"/>
    <n v="0"/>
    <n v="0"/>
    <n v="0"/>
    <n v="22537.7"/>
    <n v="22544.9"/>
    <n v="7.2000000000007276"/>
    <n v="218447.4"/>
    <n v="218547"/>
    <n v="99.600000000005821"/>
    <n v="12"/>
    <n v="4"/>
    <n v="0"/>
    <n v="0"/>
    <n v="8"/>
    <n v="4.1500000000002428"/>
    <s v=""/>
    <n v="0.97222222222222221"/>
    <n v="0.8571428571428571"/>
    <n v="0.8571428571428571"/>
    <n v="0"/>
    <n v="720"/>
    <n v="12"/>
    <n v="40"/>
    <n v="0"/>
    <n v="0"/>
    <n v="0"/>
    <n v="0"/>
    <n v="60"/>
    <n v="0"/>
    <n v="0"/>
    <n v="20.000000000000007"/>
    <n v="0"/>
    <n v="0"/>
    <n v="0"/>
    <n v="0"/>
    <n v="0"/>
    <n v="0"/>
    <n v="0"/>
    <n v="100"/>
    <n v="0"/>
    <n v="600"/>
    <n v="10"/>
    <s v="гидро гоожилттой шалгуулах"/>
  </r>
  <r>
    <x v="0"/>
    <x v="0"/>
    <x v="45"/>
    <x v="2"/>
    <s v="TEREX TR100A"/>
    <x v="9"/>
    <x v="0"/>
    <x v="0"/>
    <n v="1"/>
    <m/>
    <n v="105"/>
    <n v="0"/>
    <n v="0"/>
    <n v="0"/>
    <n v="105"/>
    <s v=""/>
    <s v=""/>
    <s v=""/>
    <s v=""/>
    <s v=""/>
    <s v=""/>
    <s v=""/>
    <n v="105"/>
    <n v="0"/>
    <n v="0"/>
    <n v="0"/>
    <n v="0"/>
    <n v="0"/>
    <n v="0"/>
    <n v="28517.8"/>
    <n v="28521"/>
    <n v="3.2000000000007276"/>
    <n v="168517"/>
    <n v="168570"/>
    <n v="53"/>
    <n v="3"/>
    <n v="0"/>
    <n v="0"/>
    <n v="0"/>
    <n v="3"/>
    <n v="8.8333333333333339"/>
    <s v=""/>
    <n v="0.48611111111111105"/>
    <n v="0.40000000000000008"/>
    <n v="0.40000000000000008"/>
    <n v="52.000000000043649"/>
    <n v="720"/>
    <n v="12"/>
    <n v="30"/>
    <n v="0"/>
    <n v="0"/>
    <n v="0"/>
    <n v="0"/>
    <n v="0"/>
    <n v="0"/>
    <n v="283.00000000000006"/>
    <n v="87.000000000000014"/>
    <n v="180"/>
    <n v="0"/>
    <n v="0"/>
    <n v="0"/>
    <n v="0"/>
    <n v="0"/>
    <n v="0"/>
    <n v="210"/>
    <n v="180"/>
    <n v="140"/>
    <n v="2.3333333333333335"/>
    <s v="250 мото цагийн ТҮ / 5.6-р дугуйнаас гоожилттой шалгуулах"/>
  </r>
  <r>
    <x v="0"/>
    <x v="0"/>
    <x v="46"/>
    <x v="2"/>
    <s v="TEREX TR100A"/>
    <x v="9"/>
    <x v="0"/>
    <x v="0"/>
    <n v="1"/>
    <m/>
    <n v="420"/>
    <n v="315"/>
    <n v="0"/>
    <n v="0"/>
    <n v="105"/>
    <s v=""/>
    <s v=""/>
    <s v=""/>
    <s v=""/>
    <s v=""/>
    <s v=""/>
    <s v=""/>
    <n v="105"/>
    <n v="0"/>
    <n v="315"/>
    <n v="0"/>
    <n v="0"/>
    <n v="0"/>
    <n v="0"/>
    <n v="15751"/>
    <n v="15762.7"/>
    <n v="11.700000000000728"/>
    <n v="37210"/>
    <n v="37274"/>
    <n v="64"/>
    <n v="12"/>
    <n v="9"/>
    <n v="0"/>
    <n v="0"/>
    <n v="3"/>
    <n v="2.6666666666666665"/>
    <s v=""/>
    <n v="1"/>
    <n v="0.65277777777777779"/>
    <n v="0.65277777777777779"/>
    <n v="232.00000000004368"/>
    <n v="720"/>
    <n v="12"/>
    <n v="60"/>
    <n v="0"/>
    <n v="0"/>
    <n v="0"/>
    <n v="0"/>
    <n v="70"/>
    <n v="0"/>
    <n v="0"/>
    <n v="0"/>
    <n v="120"/>
    <n v="0"/>
    <n v="0"/>
    <n v="0"/>
    <n v="0"/>
    <n v="0"/>
    <n v="0"/>
    <n v="250"/>
    <n v="120"/>
    <n v="470"/>
    <n v="7.833333333333333"/>
    <n v="0"/>
  </r>
  <r>
    <x v="0"/>
    <x v="0"/>
    <x v="47"/>
    <x v="2"/>
    <s v="TEREX TR100A"/>
    <x v="9"/>
    <x v="0"/>
    <x v="0"/>
    <n v="1"/>
    <m/>
    <n v="490"/>
    <n v="175"/>
    <n v="0"/>
    <n v="0"/>
    <n v="315"/>
    <s v=""/>
    <s v=""/>
    <s v=""/>
    <s v=""/>
    <s v=""/>
    <s v=""/>
    <s v=""/>
    <n v="315"/>
    <n v="0"/>
    <n v="175"/>
    <n v="0"/>
    <n v="0"/>
    <n v="0"/>
    <n v="0"/>
    <n v="991"/>
    <n v="1001"/>
    <n v="10"/>
    <n v="140399"/>
    <n v="140507"/>
    <n v="108"/>
    <n v="14"/>
    <n v="5"/>
    <n v="0"/>
    <n v="0"/>
    <n v="9"/>
    <n v="3.8571428571428572"/>
    <s v=""/>
    <n v="0.97777777777777775"/>
    <n v="0.82954545454545459"/>
    <n v="0.80113636363636365"/>
    <n v="35.999999999999979"/>
    <n v="720"/>
    <n v="12"/>
    <n v="50"/>
    <n v="0"/>
    <n v="0"/>
    <n v="20"/>
    <n v="0"/>
    <n v="60"/>
    <n v="10"/>
    <n v="0"/>
    <n v="15.999999999999943"/>
    <n v="0"/>
    <n v="0"/>
    <n v="0"/>
    <n v="0"/>
    <n v="0"/>
    <n v="0"/>
    <n v="20"/>
    <n v="120"/>
    <n v="10"/>
    <n v="564"/>
    <n v="9.4"/>
    <s v="трансмиссын амьсгалагч гоожилттой, аш таг түгжигдэхгүй, холын гэрэл, подварын гэрэл масстай шалгуулах"/>
  </r>
  <r>
    <x v="0"/>
    <x v="0"/>
    <x v="48"/>
    <x v="2"/>
    <s v="TEREX TR100A"/>
    <x v="9"/>
    <x v="0"/>
    <x v="0"/>
    <n v="1"/>
    <m/>
    <n v="490"/>
    <n v="210"/>
    <n v="0"/>
    <n v="0"/>
    <n v="280"/>
    <s v=""/>
    <s v=""/>
    <s v=""/>
    <s v=""/>
    <s v=""/>
    <s v=""/>
    <s v=""/>
    <n v="280"/>
    <n v="0"/>
    <n v="210"/>
    <n v="0"/>
    <n v="0"/>
    <n v="0"/>
    <n v="0"/>
    <n v="26051.200000000001"/>
    <n v="26061"/>
    <n v="9.7999999999992724"/>
    <n v="236102.9"/>
    <n v="236200"/>
    <n v="97.100000000005821"/>
    <n v="14"/>
    <n v="6"/>
    <n v="0"/>
    <n v="0"/>
    <n v="8"/>
    <n v="3.4678571428573508"/>
    <s v=""/>
    <n v="0.98888888888888893"/>
    <n v="0.88764044943820219"/>
    <n v="0.8314606741573034"/>
    <n v="0"/>
    <n v="720"/>
    <n v="12"/>
    <n v="30"/>
    <n v="0"/>
    <n v="0"/>
    <n v="40"/>
    <n v="0"/>
    <n v="50"/>
    <n v="0"/>
    <n v="0"/>
    <n v="7.9999999999999716"/>
    <n v="0"/>
    <n v="0"/>
    <n v="0"/>
    <n v="0"/>
    <n v="0"/>
    <n v="0"/>
    <n v="40"/>
    <n v="80"/>
    <n v="0"/>
    <n v="592"/>
    <n v="9.8666666666666671"/>
    <s v="торк хийх"/>
  </r>
  <r>
    <x v="0"/>
    <x v="0"/>
    <x v="49"/>
    <x v="2"/>
    <s v="TEREX TR100A"/>
    <x v="9"/>
    <x v="0"/>
    <x v="0"/>
    <n v="1"/>
    <m/>
    <n v="315"/>
    <n v="0"/>
    <n v="70"/>
    <n v="0"/>
    <n v="245"/>
    <s v=""/>
    <s v=""/>
    <s v=""/>
    <s v=""/>
    <s v=""/>
    <s v=""/>
    <s v=""/>
    <n v="245"/>
    <n v="0"/>
    <n v="0"/>
    <n v="70"/>
    <n v="0"/>
    <n v="0"/>
    <n v="0"/>
    <n v="18603.400000000001"/>
    <n v="18611"/>
    <n v="7.5999999999985448"/>
    <n v="413142"/>
    <n v="413303"/>
    <n v="161"/>
    <n v="9"/>
    <n v="0"/>
    <n v="2"/>
    <n v="0"/>
    <n v="7"/>
    <n v="8.9444444444444446"/>
    <s v=""/>
    <n v="0.85"/>
    <n v="0.86928104575163401"/>
    <n v="0.86928104575163401"/>
    <n v="0"/>
    <n v="720"/>
    <n v="12"/>
    <n v="20"/>
    <n v="0"/>
    <n v="0"/>
    <n v="0"/>
    <n v="0"/>
    <n v="60"/>
    <n v="0"/>
    <n v="0"/>
    <n v="108.00000000000001"/>
    <n v="0"/>
    <n v="0"/>
    <n v="0"/>
    <n v="0"/>
    <n v="0"/>
    <n v="0"/>
    <n v="0"/>
    <n v="80"/>
    <n v="0"/>
    <n v="532"/>
    <n v="8.8666666666666671"/>
    <s v="карданаас гоожилттой шалгуулах, грейс нэмүүлэх"/>
  </r>
  <r>
    <x v="0"/>
    <x v="0"/>
    <x v="50"/>
    <x v="2"/>
    <s v="TEREX TR100A"/>
    <x v="9"/>
    <x v="0"/>
    <x v="0"/>
    <n v="1"/>
    <m/>
    <n v="315"/>
    <n v="175"/>
    <n v="0"/>
    <n v="0"/>
    <n v="140"/>
    <s v=""/>
    <s v=""/>
    <s v=""/>
    <s v=""/>
    <s v=""/>
    <s v=""/>
    <s v=""/>
    <n v="140"/>
    <n v="0"/>
    <n v="175"/>
    <n v="0"/>
    <n v="0"/>
    <n v="0"/>
    <n v="0"/>
    <n v="3293"/>
    <n v="3303"/>
    <n v="10"/>
    <n v="429402"/>
    <n v="429559"/>
    <n v="157"/>
    <n v="9"/>
    <n v="5"/>
    <n v="0"/>
    <n v="0"/>
    <n v="4"/>
    <n v="8.7222222222222214"/>
    <s v=""/>
    <n v="0.88888888888888884"/>
    <n v="0.796875"/>
    <n v="0.796875"/>
    <n v="90"/>
    <n v="720"/>
    <n v="12"/>
    <n v="70"/>
    <n v="0"/>
    <n v="0"/>
    <n v="0"/>
    <n v="0"/>
    <n v="60"/>
    <n v="0"/>
    <n v="0"/>
    <n v="80.000000000000028"/>
    <n v="0"/>
    <n v="0"/>
    <n v="0"/>
    <n v="0"/>
    <n v="0"/>
    <n v="0"/>
    <n v="0"/>
    <n v="130"/>
    <n v="0"/>
    <n v="510"/>
    <n v="8.5"/>
    <s v="ас муу үлээж байна шалгуулах"/>
  </r>
  <r>
    <x v="0"/>
    <x v="0"/>
    <x v="51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9410"/>
    <n v="29420"/>
    <n v="10"/>
    <n v="457720"/>
    <n v="457875"/>
    <n v="155"/>
    <n v="10"/>
    <n v="0"/>
    <n v="0"/>
    <n v="0"/>
    <n v="10"/>
    <n v="7.75"/>
    <s v=""/>
    <n v="1"/>
    <n v="0.75"/>
    <n v="0.75"/>
    <n v="60"/>
    <n v="720"/>
    <n v="12"/>
    <n v="20"/>
    <n v="0"/>
    <n v="0"/>
    <n v="0"/>
    <n v="0"/>
    <n v="60"/>
    <n v="0"/>
    <n v="0"/>
    <n v="0"/>
    <n v="100"/>
    <n v="0"/>
    <n v="0"/>
    <n v="0"/>
    <n v="0"/>
    <n v="0"/>
    <n v="0"/>
    <n v="180"/>
    <n v="100"/>
    <n v="540"/>
    <n v="9"/>
    <n v="0"/>
  </r>
  <r>
    <x v="0"/>
    <x v="0"/>
    <x v="52"/>
    <x v="2"/>
    <s v="NHL NTE240AC"/>
    <x v="10"/>
    <x v="0"/>
    <x v="0"/>
    <n v="1"/>
    <m/>
    <n v="510"/>
    <n v="170"/>
    <n v="0"/>
    <n v="0"/>
    <n v="340"/>
    <s v=""/>
    <s v=""/>
    <s v=""/>
    <s v=""/>
    <s v=""/>
    <s v=""/>
    <s v=""/>
    <n v="340"/>
    <n v="0"/>
    <n v="170"/>
    <n v="0"/>
    <n v="0"/>
    <n v="0"/>
    <n v="0"/>
    <n v="30428"/>
    <n v="30436"/>
    <n v="8"/>
    <n v="468243"/>
    <n v="468327"/>
    <n v="84"/>
    <n v="6"/>
    <n v="2"/>
    <n v="0"/>
    <n v="0"/>
    <n v="4"/>
    <n v="7"/>
    <s v=""/>
    <n v="0.6958333333333333"/>
    <n v="0.82035928143712578"/>
    <n v="0.82035928143712578"/>
    <n v="69.000000000000028"/>
    <n v="720"/>
    <n v="12"/>
    <n v="30"/>
    <n v="0"/>
    <n v="0"/>
    <n v="0"/>
    <n v="0"/>
    <n v="60"/>
    <n v="0"/>
    <n v="90"/>
    <n v="129.00000000000003"/>
    <n v="0"/>
    <n v="0"/>
    <n v="0"/>
    <n v="0"/>
    <n v="0"/>
    <n v="0"/>
    <n v="0"/>
    <n v="90"/>
    <n v="0"/>
    <n v="411"/>
    <n v="6.85"/>
    <s v="хөдөлгүүрийн анхааруулга ассан / хааз авахгүй / хөдөлгүүрийн анхааруулга ассан "/>
  </r>
  <r>
    <x v="0"/>
    <x v="0"/>
    <x v="53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31166"/>
    <n v="31176"/>
    <n v="10"/>
    <n v="482992"/>
    <n v="483145"/>
    <n v="153"/>
    <n v="10"/>
    <n v="0"/>
    <n v="0"/>
    <n v="0"/>
    <n v="10"/>
    <n v="7.65"/>
    <s v=""/>
    <n v="1"/>
    <n v="0.83333333333333337"/>
    <n v="0.75"/>
    <n v="60"/>
    <n v="720"/>
    <n v="12"/>
    <n v="50"/>
    <n v="0"/>
    <n v="0"/>
    <n v="60"/>
    <n v="0"/>
    <n v="20"/>
    <n v="0"/>
    <n v="0"/>
    <n v="0"/>
    <n v="50"/>
    <n v="0"/>
    <n v="0"/>
    <n v="0"/>
    <n v="0"/>
    <n v="0"/>
    <n v="60"/>
    <n v="120"/>
    <n v="50"/>
    <n v="540"/>
    <n v="9"/>
    <n v="0"/>
  </r>
  <r>
    <x v="0"/>
    <x v="0"/>
    <x v="54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30415"/>
    <n v="30426"/>
    <n v="11"/>
    <n v="471421"/>
    <n v="471612"/>
    <n v="191"/>
    <n v="17"/>
    <n v="0"/>
    <n v="0"/>
    <n v="0"/>
    <n v="17"/>
    <n v="5.617647058823529"/>
    <s v=""/>
    <n v="0.95"/>
    <n v="0.85380116959064323"/>
    <n v="0.82456140350877194"/>
    <n v="95.999999999999972"/>
    <n v="720"/>
    <n v="12"/>
    <n v="40"/>
    <n v="0"/>
    <n v="0"/>
    <n v="20"/>
    <n v="0"/>
    <n v="60"/>
    <n v="0"/>
    <n v="0"/>
    <n v="36.000000000000028"/>
    <n v="0"/>
    <n v="0"/>
    <n v="0"/>
    <n v="0"/>
    <n v="0"/>
    <n v="0"/>
    <n v="20"/>
    <n v="100"/>
    <n v="0"/>
    <n v="564"/>
    <n v="9.4"/>
    <s v=" дугуй хий нэмэх"/>
  </r>
  <r>
    <x v="0"/>
    <x v="0"/>
    <x v="55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31389"/>
    <n v="31389"/>
    <n v="0"/>
    <n v="493193"/>
    <n v="493193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n v="0"/>
    <s v="1000 мото цагийн ТҮ"/>
  </r>
  <r>
    <x v="0"/>
    <x v="0"/>
    <x v="56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30948"/>
    <n v="30958"/>
    <n v="10"/>
    <n v="478876"/>
    <n v="479031"/>
    <n v="155"/>
    <n v="10"/>
    <n v="0"/>
    <n v="0"/>
    <n v="0"/>
    <n v="10"/>
    <n v="7.75"/>
    <s v=""/>
    <n v="1"/>
    <n v="0.77777777777777779"/>
    <n v="0.73611111111111116"/>
    <n v="69.999999999999972"/>
    <n v="720"/>
    <n v="12"/>
    <n v="10"/>
    <n v="0"/>
    <n v="0"/>
    <n v="30"/>
    <n v="0"/>
    <n v="60"/>
    <n v="0"/>
    <n v="0"/>
    <n v="0"/>
    <n v="90"/>
    <n v="0"/>
    <n v="0"/>
    <n v="0"/>
    <n v="0"/>
    <n v="0"/>
    <n v="30"/>
    <n v="160"/>
    <n v="90"/>
    <n v="530"/>
    <n v="8.8333333333333339"/>
    <n v="0"/>
  </r>
  <r>
    <x v="0"/>
    <x v="0"/>
    <x v="57"/>
    <x v="2"/>
    <s v="NHL NTE240AC"/>
    <x v="10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29971"/>
    <n v="29981"/>
    <n v="10"/>
    <n v="460504"/>
    <n v="460638"/>
    <n v="134"/>
    <n v="8"/>
    <n v="0"/>
    <n v="0"/>
    <n v="0"/>
    <n v="8"/>
    <n v="8.375"/>
    <s v=""/>
    <n v="0.93333333333333335"/>
    <n v="0.89583333333333337"/>
    <n v="0.6875"/>
    <n v="138"/>
    <n v="720"/>
    <n v="12"/>
    <n v="20"/>
    <n v="0"/>
    <n v="0"/>
    <n v="140"/>
    <n v="0"/>
    <n v="50"/>
    <n v="0"/>
    <n v="11.999999999999957"/>
    <n v="36.000000000000028"/>
    <n v="0"/>
    <n v="0"/>
    <n v="0"/>
    <n v="0"/>
    <n v="0"/>
    <n v="0"/>
    <n v="140"/>
    <n v="70"/>
    <n v="0"/>
    <n v="462"/>
    <n v="7.7"/>
    <s v="асахгүй, дугуй хий нэмэх / асахгүй"/>
  </r>
  <r>
    <x v="0"/>
    <x v="0"/>
    <x v="58"/>
    <x v="2"/>
    <s v="NHL NTE240AC"/>
    <x v="10"/>
    <x v="0"/>
    <x v="0"/>
    <n v="1"/>
    <m/>
    <n v="850"/>
    <n v="170"/>
    <n v="0"/>
    <n v="0"/>
    <n v="680"/>
    <s v=""/>
    <s v=""/>
    <s v=""/>
    <s v=""/>
    <s v=""/>
    <s v=""/>
    <s v=""/>
    <n v="680"/>
    <n v="0"/>
    <n v="170"/>
    <n v="0"/>
    <n v="0"/>
    <n v="0"/>
    <n v="0"/>
    <n v="31363"/>
    <n v="31374"/>
    <n v="11"/>
    <n v="486883"/>
    <n v="487014"/>
    <n v="131"/>
    <n v="10"/>
    <n v="2"/>
    <n v="0"/>
    <n v="0"/>
    <n v="8"/>
    <n v="6.55"/>
    <s v=""/>
    <n v="0.99166666666666647"/>
    <n v="0.87394957983193278"/>
    <n v="0.87394957983193278"/>
    <n v="36.000000000000085"/>
    <n v="720"/>
    <n v="12"/>
    <n v="40"/>
    <n v="0"/>
    <n v="0"/>
    <n v="0"/>
    <n v="0"/>
    <n v="50"/>
    <n v="0"/>
    <n v="0"/>
    <n v="6.0000000000001386"/>
    <n v="0"/>
    <n v="0"/>
    <n v="0"/>
    <n v="0"/>
    <n v="0"/>
    <n v="0"/>
    <n v="0"/>
    <n v="90"/>
    <n v="0"/>
    <n v="623.99999999999989"/>
    <n v="10.399999999999999"/>
    <s v="асахгүй"/>
  </r>
  <r>
    <x v="0"/>
    <x v="0"/>
    <x v="59"/>
    <x v="2"/>
    <s v="NHL NTE240AC"/>
    <x v="10"/>
    <x v="0"/>
    <x v="0"/>
    <n v="1"/>
    <m/>
    <n v="1105"/>
    <n v="255"/>
    <n v="0"/>
    <n v="0"/>
    <n v="850"/>
    <s v=""/>
    <s v=""/>
    <s v=""/>
    <s v=""/>
    <s v=""/>
    <s v=""/>
    <s v=""/>
    <n v="850"/>
    <n v="0"/>
    <n v="255"/>
    <n v="0"/>
    <n v="0"/>
    <n v="0"/>
    <n v="0"/>
    <n v="27323"/>
    <n v="27334"/>
    <n v="11"/>
    <n v="423443"/>
    <n v="423600"/>
    <n v="157"/>
    <n v="13"/>
    <n v="3"/>
    <n v="0"/>
    <n v="0"/>
    <n v="10"/>
    <n v="6.0384615384615383"/>
    <s v=""/>
    <n v="1"/>
    <n v="0.90277777777777779"/>
    <n v="0.90277777777777779"/>
    <n v="9.9999999999999645"/>
    <n v="720"/>
    <n v="12"/>
    <n v="20"/>
    <n v="0"/>
    <n v="0"/>
    <n v="0"/>
    <n v="0"/>
    <n v="50"/>
    <n v="0"/>
    <n v="0"/>
    <n v="0"/>
    <n v="0"/>
    <n v="0"/>
    <n v="0"/>
    <n v="0"/>
    <n v="0"/>
    <n v="0"/>
    <n v="0"/>
    <n v="70"/>
    <n v="0"/>
    <n v="650"/>
    <n v="10.833333333333334"/>
    <n v="0"/>
  </r>
  <r>
    <x v="0"/>
    <x v="0"/>
    <x v="60"/>
    <x v="2"/>
    <s v="NHL NTE240AC"/>
    <x v="10"/>
    <x v="0"/>
    <x v="0"/>
    <n v="1"/>
    <m/>
    <n v="1190"/>
    <n v="85"/>
    <n v="0"/>
    <n v="0"/>
    <n v="1105"/>
    <s v=""/>
    <s v=""/>
    <s v=""/>
    <s v=""/>
    <s v=""/>
    <s v=""/>
    <s v=""/>
    <n v="1105"/>
    <n v="0"/>
    <n v="85"/>
    <n v="0"/>
    <n v="0"/>
    <n v="0"/>
    <n v="0"/>
    <n v="26976"/>
    <n v="26987"/>
    <n v="11"/>
    <n v="410978"/>
    <n v="411172"/>
    <n v="194"/>
    <n v="14"/>
    <n v="1"/>
    <n v="0"/>
    <n v="0"/>
    <n v="13"/>
    <n v="6.9285714285714288"/>
    <s v=""/>
    <n v="1"/>
    <n v="0.86111111111111116"/>
    <n v="0.86111111111111116"/>
    <n v="39.999999999999964"/>
    <n v="720"/>
    <n v="12"/>
    <n v="20"/>
    <n v="0"/>
    <n v="0"/>
    <n v="0"/>
    <n v="0"/>
    <n v="60"/>
    <n v="0"/>
    <n v="0"/>
    <n v="0"/>
    <n v="20"/>
    <n v="0"/>
    <n v="0"/>
    <n v="0"/>
    <n v="0"/>
    <n v="0"/>
    <n v="0"/>
    <n v="100"/>
    <n v="20"/>
    <n v="620"/>
    <n v="10.333333333333334"/>
    <n v="0"/>
  </r>
  <r>
    <x v="0"/>
    <x v="0"/>
    <x v="61"/>
    <x v="2"/>
    <s v="TEREX TR100A"/>
    <x v="9"/>
    <x v="0"/>
    <x v="0"/>
    <n v="1"/>
    <m/>
    <n v="490"/>
    <n v="140"/>
    <n v="70"/>
    <n v="0"/>
    <n v="280"/>
    <s v=""/>
    <s v=""/>
    <s v=""/>
    <s v=""/>
    <s v=""/>
    <s v=""/>
    <s v=""/>
    <n v="280"/>
    <n v="0"/>
    <n v="140"/>
    <n v="70"/>
    <n v="0"/>
    <n v="0"/>
    <n v="0"/>
    <n v="20501.2"/>
    <n v="20501.2"/>
    <n v="0"/>
    <n v="436739"/>
    <n v="436739"/>
    <n v="0"/>
    <n v="14"/>
    <n v="4"/>
    <n v="2"/>
    <n v="0"/>
    <n v="8"/>
    <n v="0"/>
    <s v=""/>
    <n v="1"/>
    <n v="0.81944444444444442"/>
    <n v="0.80555555555555558"/>
    <s v=""/>
    <n v="720"/>
    <n v="12"/>
    <n v="60"/>
    <n v="0"/>
    <n v="0"/>
    <n v="10"/>
    <n v="0"/>
    <n v="60"/>
    <n v="10"/>
    <n v="0"/>
    <n v="0"/>
    <n v="0"/>
    <n v="0"/>
    <n v="0"/>
    <n v="0"/>
    <n v="0"/>
    <n v="0"/>
    <n v="10"/>
    <n v="130"/>
    <n v="10"/>
    <n v="580"/>
    <n v="9.6666666666666661"/>
    <n v="0"/>
  </r>
  <r>
    <x v="0"/>
    <x v="0"/>
    <x v="62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528.799999999999"/>
    <n v="27528.799999999999"/>
    <n v="0"/>
    <n v="503194"/>
    <n v="503194"/>
    <n v="0"/>
    <n v="0"/>
    <n v="0"/>
    <n v="0"/>
    <n v="0"/>
    <n v="0"/>
    <s v=""/>
    <s v=""/>
    <n v="0.29583333333333328"/>
    <n v="0"/>
    <s v=""/>
    <s v=""/>
    <n v="720"/>
    <n v="12"/>
    <n v="0"/>
    <n v="0"/>
    <n v="0"/>
    <n v="0"/>
    <n v="0"/>
    <n v="0"/>
    <n v="0"/>
    <n v="0"/>
    <n v="507.00000000000006"/>
    <n v="213"/>
    <n v="0"/>
    <n v="0"/>
    <n v="0"/>
    <n v="0"/>
    <n v="0"/>
    <n v="0"/>
    <n v="213"/>
    <n v="213"/>
    <n v="0"/>
    <n v="0"/>
    <s v="1.2-р подвеск цэнэглэх / доогуур нүдээд хэвийн бус "/>
  </r>
  <r>
    <x v="0"/>
    <x v="0"/>
    <x v="63"/>
    <x v="2"/>
    <s v="TEREX TR100A"/>
    <x v="9"/>
    <x v="0"/>
    <x v="0"/>
    <n v="1"/>
    <m/>
    <n v="525"/>
    <n v="385"/>
    <n v="35"/>
    <n v="0"/>
    <n v="105"/>
    <s v=""/>
    <s v=""/>
    <s v=""/>
    <s v=""/>
    <s v=""/>
    <s v=""/>
    <s v=""/>
    <n v="105"/>
    <n v="0"/>
    <n v="385"/>
    <n v="35"/>
    <n v="0"/>
    <n v="0"/>
    <n v="0"/>
    <n v="22695"/>
    <n v="22706"/>
    <n v="11"/>
    <n v="535795"/>
    <n v="535985"/>
    <n v="190"/>
    <n v="15"/>
    <n v="11"/>
    <n v="1"/>
    <n v="0"/>
    <n v="3"/>
    <n v="6.333333333333333"/>
    <s v=""/>
    <n v="1"/>
    <n v="0.88888888888888884"/>
    <n v="0.79166666666666663"/>
    <n v="90"/>
    <n v="720"/>
    <n v="12"/>
    <n v="20"/>
    <n v="0"/>
    <n v="0"/>
    <n v="70"/>
    <n v="0"/>
    <n v="60"/>
    <n v="0"/>
    <n v="0"/>
    <n v="0"/>
    <n v="0"/>
    <n v="0"/>
    <n v="0"/>
    <n v="0"/>
    <n v="0"/>
    <n v="0"/>
    <n v="70"/>
    <n v="80"/>
    <n v="0"/>
    <n v="570"/>
    <n v="9.5"/>
    <n v="0"/>
  </r>
  <r>
    <x v="0"/>
    <x v="0"/>
    <x v="64"/>
    <x v="2"/>
    <s v="TEREX TR100A"/>
    <x v="9"/>
    <x v="0"/>
    <x v="0"/>
    <n v="1"/>
    <m/>
    <n v="490"/>
    <n v="245"/>
    <n v="70"/>
    <n v="0"/>
    <n v="175"/>
    <s v=""/>
    <s v=""/>
    <s v=""/>
    <s v=""/>
    <s v=""/>
    <s v=""/>
    <s v=""/>
    <n v="175"/>
    <n v="0"/>
    <n v="245"/>
    <n v="70"/>
    <n v="0"/>
    <n v="0"/>
    <n v="0"/>
    <n v="20324"/>
    <n v="20334"/>
    <n v="10"/>
    <n v="465630"/>
    <n v="465806"/>
    <n v="176"/>
    <n v="14"/>
    <n v="7"/>
    <n v="2"/>
    <n v="0"/>
    <n v="5"/>
    <n v="6.2857142857142856"/>
    <s v=""/>
    <n v="1"/>
    <n v="0.875"/>
    <n v="0.80555555555555558"/>
    <n v="20.000000000000036"/>
    <n v="720"/>
    <n v="12"/>
    <n v="30"/>
    <n v="0"/>
    <n v="50"/>
    <n v="0"/>
    <n v="0"/>
    <n v="60"/>
    <n v="0"/>
    <n v="0"/>
    <n v="0"/>
    <n v="0"/>
    <n v="0"/>
    <n v="0"/>
    <n v="0"/>
    <n v="0"/>
    <n v="0"/>
    <n v="50"/>
    <n v="90"/>
    <n v="0"/>
    <n v="580"/>
    <n v="9.6666666666666661"/>
    <n v="0"/>
  </r>
  <r>
    <x v="0"/>
    <x v="0"/>
    <x v="65"/>
    <x v="2"/>
    <s v="TEREX TR100A"/>
    <x v="9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n v="0"/>
    <n v="0"/>
    <n v="0"/>
    <n v="0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66"/>
    <x v="2"/>
    <s v="TEREX TR100A"/>
    <x v="9"/>
    <x v="0"/>
    <x v="0"/>
    <n v="1"/>
    <m/>
    <n v="280"/>
    <n v="105"/>
    <n v="0"/>
    <n v="0"/>
    <n v="175"/>
    <s v=""/>
    <s v=""/>
    <s v=""/>
    <s v=""/>
    <s v=""/>
    <s v=""/>
    <s v=""/>
    <n v="175"/>
    <n v="0"/>
    <n v="105"/>
    <n v="0"/>
    <n v="0"/>
    <n v="0"/>
    <n v="0"/>
    <n v="1873"/>
    <n v="1878"/>
    <n v="5"/>
    <n v="454403"/>
    <n v="454577"/>
    <n v="174"/>
    <n v="8"/>
    <n v="3"/>
    <n v="0"/>
    <n v="0"/>
    <n v="5"/>
    <n v="10.875"/>
    <s v=""/>
    <n v="0.90138888888888891"/>
    <n v="0.83050847457627119"/>
    <n v="0.83050847457627119"/>
    <n v="0"/>
    <n v="720"/>
    <n v="12"/>
    <n v="50"/>
    <n v="0"/>
    <n v="0"/>
    <n v="0"/>
    <n v="0"/>
    <n v="60"/>
    <n v="0"/>
    <n v="0"/>
    <n v="71"/>
    <n v="0"/>
    <n v="0"/>
    <n v="0"/>
    <n v="0"/>
    <n v="0"/>
    <n v="0"/>
    <n v="0"/>
    <n v="110"/>
    <n v="0"/>
    <n v="539"/>
    <n v="8.9833333333333325"/>
    <s v="гар удаашруулагч чөмөг мултарсан / түлшний банк гоожилттой шалгуулах"/>
  </r>
  <r>
    <x v="0"/>
    <x v="0"/>
    <x v="67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2597"/>
    <n v="22597"/>
    <n v="0"/>
    <n v="495443"/>
    <n v="495443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A frame хагарсан"/>
  </r>
  <r>
    <x v="0"/>
    <x v="0"/>
    <x v="68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4074"/>
    <n v="24074"/>
    <n v="0"/>
    <n v="491096"/>
    <n v="491096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Brake зуурсан "/>
  </r>
  <r>
    <x v="0"/>
    <x v="0"/>
    <x v="69"/>
    <x v="2"/>
    <s v="TEREX TR100A"/>
    <x v="9"/>
    <x v="0"/>
    <x v="0"/>
    <n v="1"/>
    <m/>
    <n v="350"/>
    <n v="35"/>
    <n v="0"/>
    <n v="0"/>
    <n v="315"/>
    <s v=""/>
    <s v=""/>
    <s v=""/>
    <s v=""/>
    <s v=""/>
    <s v=""/>
    <s v=""/>
    <n v="315"/>
    <n v="0"/>
    <n v="35"/>
    <n v="0"/>
    <n v="0"/>
    <n v="0"/>
    <n v="0"/>
    <n v="18932"/>
    <n v="18941"/>
    <n v="9"/>
    <n v="400665"/>
    <n v="400821"/>
    <n v="156"/>
    <n v="10"/>
    <n v="1"/>
    <n v="0"/>
    <n v="0"/>
    <n v="9"/>
    <n v="7.8"/>
    <s v=""/>
    <n v="0.83611111111111114"/>
    <n v="0.86710963455149503"/>
    <n v="0.86710963455149503"/>
    <n v="18.000000000000043"/>
    <n v="720"/>
    <n v="12"/>
    <n v="20"/>
    <n v="0"/>
    <n v="0"/>
    <n v="0"/>
    <n v="0"/>
    <n v="60"/>
    <n v="0"/>
    <n v="0"/>
    <n v="117.99999999999999"/>
    <n v="0"/>
    <n v="0"/>
    <n v="0"/>
    <n v="0"/>
    <n v="0"/>
    <n v="0"/>
    <n v="0"/>
    <n v="80"/>
    <n v="0"/>
    <n v="522"/>
    <n v="8.6999999999999993"/>
    <s v="хөдөлгүүрийн анхааруулга ассан"/>
  </r>
  <r>
    <x v="0"/>
    <x v="0"/>
    <x v="70"/>
    <x v="2"/>
    <s v="TEREX TR100A"/>
    <x v="9"/>
    <x v="0"/>
    <x v="0"/>
    <n v="1"/>
    <m/>
    <n v="385"/>
    <n v="210"/>
    <n v="0"/>
    <n v="0"/>
    <n v="175"/>
    <s v=""/>
    <s v=""/>
    <s v=""/>
    <s v=""/>
    <s v=""/>
    <s v=""/>
    <s v=""/>
    <n v="175"/>
    <n v="0"/>
    <n v="210"/>
    <n v="0"/>
    <n v="0"/>
    <n v="0"/>
    <n v="0"/>
    <n v="717.7"/>
    <n v="726.3"/>
    <n v="8.5999999999999091"/>
    <n v="557181"/>
    <n v="557348"/>
    <n v="167"/>
    <n v="11"/>
    <n v="6"/>
    <n v="0"/>
    <n v="0"/>
    <n v="5"/>
    <n v="7.5909090909090908"/>
    <s v=""/>
    <n v="0.95833333333333337"/>
    <n v="0.66666666666666663"/>
    <n v="0.66666666666666663"/>
    <n v="55.999999999994529"/>
    <n v="720"/>
    <n v="12"/>
    <n v="40"/>
    <n v="0"/>
    <n v="0"/>
    <n v="0"/>
    <n v="0"/>
    <n v="60"/>
    <n v="0"/>
    <n v="0"/>
    <n v="29.999999999999972"/>
    <n v="130"/>
    <n v="0"/>
    <n v="0"/>
    <n v="0"/>
    <n v="0"/>
    <n v="0"/>
    <n v="0"/>
    <n v="230"/>
    <n v="130"/>
    <n v="460"/>
    <n v="7.666666666666667"/>
    <s v="торк хийх"/>
  </r>
  <r>
    <x v="0"/>
    <x v="0"/>
    <x v="71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8617"/>
    <n v="28617"/>
    <n v="0"/>
    <n v="445998"/>
    <n v="445998"/>
    <n v="0"/>
    <n v="0"/>
    <n v="0"/>
    <n v="0"/>
    <n v="0"/>
    <n v="0"/>
    <s v=""/>
    <s v=""/>
    <n v="5.4166666666666669E-2"/>
    <n v="0"/>
    <s v=""/>
    <s v=""/>
    <n v="720"/>
    <n v="12"/>
    <n v="39"/>
    <n v="0"/>
    <n v="0"/>
    <n v="0"/>
    <n v="0"/>
    <n v="0"/>
    <n v="0"/>
    <n v="0"/>
    <n v="681"/>
    <n v="0"/>
    <n v="0"/>
    <n v="0"/>
    <n v="0"/>
    <n v="0"/>
    <n v="0"/>
    <n v="0"/>
    <n v="39"/>
    <n v="0"/>
    <n v="0"/>
    <n v="0"/>
    <s v="вилл моторын анхааруулга ассан"/>
  </r>
  <r>
    <x v="0"/>
    <x v="0"/>
    <x v="72"/>
    <x v="2"/>
    <s v="NHL NTE240AC"/>
    <x v="10"/>
    <x v="0"/>
    <x v="0"/>
    <n v="1"/>
    <m/>
    <n v="1275"/>
    <n v="0"/>
    <n v="0"/>
    <n v="0"/>
    <n v="1275"/>
    <s v=""/>
    <s v=""/>
    <s v=""/>
    <s v=""/>
    <s v=""/>
    <s v=""/>
    <s v=""/>
    <n v="1275"/>
    <n v="0"/>
    <n v="0"/>
    <n v="0"/>
    <n v="0"/>
    <n v="0"/>
    <n v="0"/>
    <n v="29823"/>
    <n v="29833"/>
    <n v="10"/>
    <n v="465018"/>
    <n v="465233"/>
    <n v="215"/>
    <n v="15"/>
    <n v="0"/>
    <n v="0"/>
    <n v="0"/>
    <n v="15"/>
    <n v="7.166666666666667"/>
    <s v=""/>
    <n v="0.98888888888888871"/>
    <n v="0.88764044943820219"/>
    <n v="0.88764044943820219"/>
    <n v="0"/>
    <n v="720"/>
    <n v="12"/>
    <n v="20"/>
    <n v="0"/>
    <n v="0"/>
    <n v="0"/>
    <n v="0"/>
    <n v="60"/>
    <n v="0"/>
    <n v="0"/>
    <n v="8.0000000000001315"/>
    <n v="0"/>
    <n v="0"/>
    <n v="0"/>
    <n v="0"/>
    <n v="0"/>
    <n v="0"/>
    <n v="0"/>
    <n v="80"/>
    <n v="0"/>
    <n v="631.99999999999989"/>
    <n v="10.533333333333331"/>
    <s v="вилл мотороос гоожилттой"/>
  </r>
  <r>
    <x v="0"/>
    <x v="0"/>
    <x v="73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29838"/>
    <n v="29847"/>
    <n v="9"/>
    <n v="468743"/>
    <n v="468897"/>
    <n v="154"/>
    <n v="9"/>
    <n v="0"/>
    <n v="0"/>
    <n v="0"/>
    <n v="9"/>
    <n v="8.5555555555555554"/>
    <s v=""/>
    <n v="1"/>
    <n v="0.65277777777777779"/>
    <n v="0.65277777777777779"/>
    <n v="70.000000000000014"/>
    <n v="720"/>
    <n v="12"/>
    <n v="40"/>
    <n v="0"/>
    <n v="0"/>
    <n v="0"/>
    <n v="0"/>
    <n v="50"/>
    <n v="0"/>
    <n v="0"/>
    <n v="0"/>
    <n v="160"/>
    <n v="0"/>
    <n v="0"/>
    <n v="0"/>
    <n v="0"/>
    <n v="0"/>
    <n v="0"/>
    <n v="250"/>
    <n v="160"/>
    <n v="470"/>
    <n v="7.833333333333333"/>
    <n v="0"/>
  </r>
  <r>
    <x v="0"/>
    <x v="0"/>
    <x v="74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8388"/>
    <n v="28399"/>
    <n v="11"/>
    <n v="442057"/>
    <n v="442258"/>
    <n v="201"/>
    <n v="17"/>
    <n v="0"/>
    <n v="0"/>
    <n v="0"/>
    <n v="17"/>
    <n v="5.9117647058823533"/>
    <s v=""/>
    <n v="1"/>
    <n v="0.86111111111111116"/>
    <n v="0.86111111111111116"/>
    <n v="39.999999999999964"/>
    <n v="720"/>
    <n v="12"/>
    <n v="40"/>
    <n v="0"/>
    <n v="0"/>
    <n v="0"/>
    <n v="0"/>
    <n v="60"/>
    <n v="0"/>
    <n v="0"/>
    <n v="0"/>
    <n v="0"/>
    <n v="0"/>
    <n v="0"/>
    <n v="0"/>
    <n v="0"/>
    <n v="0"/>
    <n v="0"/>
    <n v="100"/>
    <n v="0"/>
    <n v="620"/>
    <n v="10.333333333333334"/>
    <n v="0"/>
  </r>
  <r>
    <x v="0"/>
    <x v="0"/>
    <x v="75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062"/>
    <n v="27062"/>
    <n v="0"/>
    <n v="420631"/>
    <n v="420631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кабин засварлах өмчийн эвдрэл "/>
  </r>
  <r>
    <x v="0"/>
    <x v="0"/>
    <x v="76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0614"/>
    <n v="20624"/>
    <n v="10"/>
    <n v="320261"/>
    <n v="320436"/>
    <n v="175"/>
    <n v="10"/>
    <n v="0"/>
    <n v="0"/>
    <n v="0"/>
    <n v="10"/>
    <n v="8.75"/>
    <s v=""/>
    <n v="1"/>
    <n v="0.83333333333333337"/>
    <n v="0.83333333333333337"/>
    <n v="0"/>
    <n v="720"/>
    <n v="12"/>
    <n v="40"/>
    <n v="0"/>
    <n v="0"/>
    <n v="0"/>
    <n v="0"/>
    <n v="50"/>
    <n v="0"/>
    <n v="0"/>
    <n v="0"/>
    <n v="30"/>
    <n v="0"/>
    <n v="0"/>
    <n v="0"/>
    <n v="0"/>
    <n v="0"/>
    <n v="0"/>
    <n v="120"/>
    <n v="30"/>
    <n v="600"/>
    <n v="10"/>
    <n v="0"/>
  </r>
  <r>
    <x v="0"/>
    <x v="0"/>
    <x v="77"/>
    <x v="2"/>
    <s v="NHL NTE240AC"/>
    <x v="10"/>
    <x v="0"/>
    <x v="0"/>
    <n v="1"/>
    <m/>
    <n v="1275"/>
    <n v="0"/>
    <n v="0"/>
    <n v="0"/>
    <n v="1275"/>
    <s v=""/>
    <s v=""/>
    <s v=""/>
    <s v=""/>
    <s v=""/>
    <s v=""/>
    <s v=""/>
    <n v="1275"/>
    <n v="0"/>
    <n v="0"/>
    <n v="0"/>
    <n v="0"/>
    <n v="0"/>
    <n v="0"/>
    <n v="30561"/>
    <n v="30572"/>
    <n v="11"/>
    <n v="473386"/>
    <n v="473604"/>
    <n v="218"/>
    <n v="15"/>
    <n v="0"/>
    <n v="0"/>
    <n v="0"/>
    <n v="15"/>
    <n v="7.2666666666666666"/>
    <s v=""/>
    <n v="1"/>
    <n v="0.875"/>
    <n v="0.875"/>
    <n v="30"/>
    <n v="720"/>
    <n v="12"/>
    <n v="20"/>
    <n v="0"/>
    <n v="0"/>
    <n v="0"/>
    <n v="0"/>
    <n v="60"/>
    <n v="10"/>
    <n v="0"/>
    <n v="0"/>
    <n v="0"/>
    <n v="0"/>
    <n v="0"/>
    <n v="0"/>
    <n v="0"/>
    <n v="0"/>
    <n v="0"/>
    <n v="90"/>
    <n v="10"/>
    <n v="630"/>
    <n v="10.5"/>
    <n v="0"/>
  </r>
  <r>
    <x v="0"/>
    <x v="0"/>
    <x v="78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8975"/>
    <n v="28986"/>
    <n v="11"/>
    <n v="441287"/>
    <n v="441470"/>
    <n v="183"/>
    <n v="12"/>
    <n v="0"/>
    <n v="0"/>
    <n v="0"/>
    <n v="12"/>
    <n v="7.625"/>
    <s v=""/>
    <n v="1"/>
    <n v="0.81944444444444442"/>
    <n v="0.77777777777777779"/>
    <n v="99.999999999999972"/>
    <n v="720"/>
    <n v="12"/>
    <n v="70"/>
    <n v="0"/>
    <n v="30"/>
    <n v="0"/>
    <n v="0"/>
    <n v="60"/>
    <n v="0"/>
    <n v="0"/>
    <n v="0"/>
    <n v="0"/>
    <n v="0"/>
    <n v="0"/>
    <n v="0"/>
    <n v="0"/>
    <n v="0"/>
    <n v="30"/>
    <n v="130"/>
    <n v="0"/>
    <n v="560"/>
    <n v="9.3333333333333339"/>
    <n v="0"/>
  </r>
  <r>
    <x v="0"/>
    <x v="0"/>
    <x v="79"/>
    <x v="2"/>
    <s v="NHL NTE240AC"/>
    <x v="10"/>
    <x v="0"/>
    <x v="0"/>
    <n v="1"/>
    <m/>
    <n v="1190"/>
    <n v="0"/>
    <n v="0"/>
    <n v="0"/>
    <n v="1190"/>
    <s v=""/>
    <s v=""/>
    <s v=""/>
    <s v=""/>
    <s v=""/>
    <s v=""/>
    <s v=""/>
    <n v="1190"/>
    <n v="0"/>
    <n v="0"/>
    <n v="0"/>
    <n v="0"/>
    <n v="0"/>
    <n v="0"/>
    <n v="27294"/>
    <n v="27304"/>
    <n v="10"/>
    <n v="420024"/>
    <n v="420230"/>
    <n v="206"/>
    <n v="14"/>
    <n v="0"/>
    <n v="0"/>
    <n v="0"/>
    <n v="14"/>
    <n v="7.3571428571428568"/>
    <s v=""/>
    <n v="1"/>
    <n v="0.86111111111111116"/>
    <n v="0.86111111111111116"/>
    <n v="0"/>
    <n v="720"/>
    <n v="12"/>
    <n v="40"/>
    <n v="0"/>
    <n v="0"/>
    <n v="0"/>
    <n v="0"/>
    <n v="60"/>
    <n v="0"/>
    <n v="0"/>
    <n v="0"/>
    <n v="0"/>
    <n v="0"/>
    <n v="0"/>
    <n v="0"/>
    <n v="0"/>
    <n v="0"/>
    <n v="0"/>
    <n v="100"/>
    <n v="0"/>
    <n v="620"/>
    <n v="10.333333333333334"/>
    <n v="0"/>
  </r>
  <r>
    <x v="0"/>
    <x v="0"/>
    <x v="80"/>
    <x v="2"/>
    <s v="NHL NTE240AC"/>
    <x v="10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29097"/>
    <n v="29107"/>
    <n v="10"/>
    <n v="455868"/>
    <n v="455992"/>
    <n v="124"/>
    <n v="8"/>
    <n v="0"/>
    <n v="0"/>
    <n v="0"/>
    <n v="8"/>
    <n v="7.75"/>
    <s v=""/>
    <n v="0.93472222222222223"/>
    <n v="0.6210995542347697"/>
    <n v="0.50222882615156017"/>
    <n v="262"/>
    <n v="720"/>
    <n v="12"/>
    <n v="20"/>
    <n v="0"/>
    <n v="0"/>
    <n v="80"/>
    <n v="0"/>
    <n v="60"/>
    <n v="0"/>
    <n v="0"/>
    <n v="46.999999999999993"/>
    <n v="175"/>
    <n v="0"/>
    <n v="0"/>
    <n v="0"/>
    <n v="0"/>
    <n v="0"/>
    <n v="80"/>
    <n v="255"/>
    <n v="175"/>
    <n v="338"/>
    <n v="5.6333333333333337"/>
    <s v="асахгүй "/>
  </r>
  <r>
    <x v="0"/>
    <x v="0"/>
    <x v="81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9072"/>
    <n v="29081"/>
    <n v="9"/>
    <n v="441259"/>
    <n v="441427"/>
    <n v="168"/>
    <n v="12"/>
    <n v="0"/>
    <n v="0"/>
    <n v="0"/>
    <n v="12"/>
    <n v="7"/>
    <s v=""/>
    <n v="1"/>
    <n v="0.73611111111111116"/>
    <n v="0.73611111111111116"/>
    <n v="9.9999999999999645"/>
    <n v="720"/>
    <n v="12"/>
    <n v="20"/>
    <n v="0"/>
    <n v="0"/>
    <n v="0"/>
    <n v="0"/>
    <n v="40"/>
    <n v="0"/>
    <n v="0"/>
    <n v="0"/>
    <n v="130"/>
    <n v="0"/>
    <n v="0"/>
    <n v="0"/>
    <n v="0"/>
    <n v="0"/>
    <n v="0"/>
    <n v="190"/>
    <n v="130"/>
    <n v="530"/>
    <n v="8.8333333333333339"/>
    <s v="тосолгоо хийлгэх"/>
  </r>
  <r>
    <x v="0"/>
    <x v="0"/>
    <x v="82"/>
    <x v="2"/>
    <s v="HITACHI EH4000AC-3"/>
    <x v="11"/>
    <x v="0"/>
    <x v="0"/>
    <n v="1"/>
    <m/>
    <n v="1105"/>
    <n v="935"/>
    <n v="0"/>
    <n v="0"/>
    <n v="170"/>
    <s v=""/>
    <s v=""/>
    <s v=""/>
    <s v=""/>
    <s v=""/>
    <s v=""/>
    <s v=""/>
    <n v="170"/>
    <n v="0"/>
    <n v="935"/>
    <n v="0"/>
    <n v="0"/>
    <n v="0"/>
    <n v="0"/>
    <n v="25503"/>
    <n v="25514"/>
    <n v="11"/>
    <n v="398593"/>
    <n v="398757"/>
    <n v="164"/>
    <n v="13"/>
    <n v="11"/>
    <n v="0"/>
    <n v="0"/>
    <n v="2"/>
    <n v="6.3076923076923075"/>
    <s v=""/>
    <n v="1"/>
    <n v="0.875"/>
    <n v="0.875"/>
    <n v="30"/>
    <n v="720"/>
    <n v="12"/>
    <n v="30"/>
    <n v="0"/>
    <n v="0"/>
    <n v="0"/>
    <n v="0"/>
    <n v="60"/>
    <n v="0"/>
    <n v="0"/>
    <n v="0"/>
    <n v="0"/>
    <n v="0"/>
    <n v="0"/>
    <n v="0"/>
    <n v="0"/>
    <n v="0"/>
    <n v="0"/>
    <n v="90"/>
    <n v="0"/>
    <n v="630"/>
    <n v="10.5"/>
    <n v="0"/>
  </r>
  <r>
    <x v="0"/>
    <x v="0"/>
    <x v="83"/>
    <x v="2"/>
    <s v="HITACHI EH4000AC-3"/>
    <x v="11"/>
    <x v="0"/>
    <x v="0"/>
    <n v="1"/>
    <m/>
    <n v="1020"/>
    <n v="680"/>
    <n v="0"/>
    <n v="0"/>
    <n v="340"/>
    <s v=""/>
    <s v=""/>
    <s v=""/>
    <s v=""/>
    <s v=""/>
    <s v=""/>
    <s v=""/>
    <n v="340"/>
    <n v="0"/>
    <n v="680"/>
    <n v="0"/>
    <n v="0"/>
    <n v="0"/>
    <n v="0"/>
    <n v="25832.400000000001"/>
    <n v="25842.9"/>
    <n v="10.5"/>
    <n v="394357"/>
    <n v="394524"/>
    <n v="167"/>
    <n v="12"/>
    <n v="8"/>
    <n v="0"/>
    <n v="0"/>
    <n v="4"/>
    <n v="6.958333333333333"/>
    <s v=""/>
    <n v="0.95833333333333337"/>
    <n v="0.82608695652173914"/>
    <n v="0.82608695652173914"/>
    <n v="60"/>
    <n v="720"/>
    <n v="12"/>
    <n v="60"/>
    <n v="0"/>
    <n v="0"/>
    <n v="0"/>
    <n v="0"/>
    <n v="60"/>
    <n v="0"/>
    <n v="0"/>
    <n v="30"/>
    <n v="0"/>
    <n v="0"/>
    <n v="0"/>
    <n v="0"/>
    <n v="0"/>
    <n v="0"/>
    <n v="0"/>
    <n v="120"/>
    <n v="0"/>
    <n v="570"/>
    <n v="9.5"/>
    <n v="0"/>
  </r>
  <r>
    <x v="0"/>
    <x v="0"/>
    <x v="84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0015.599999999999"/>
    <n v="20015.599999999999"/>
    <n v="0"/>
    <n v="306788.3"/>
    <n v="306788.3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Генератор засварт "/>
  </r>
  <r>
    <x v="0"/>
    <x v="0"/>
    <x v="85"/>
    <x v="2"/>
    <s v="HITACHI EH4000AC-3"/>
    <x v="11"/>
    <x v="0"/>
    <x v="0"/>
    <n v="1"/>
    <m/>
    <n v="1190"/>
    <n v="1020"/>
    <n v="0"/>
    <n v="0"/>
    <n v="170"/>
    <s v=""/>
    <s v=""/>
    <s v=""/>
    <s v=""/>
    <s v=""/>
    <s v=""/>
    <s v=""/>
    <n v="170"/>
    <n v="0"/>
    <n v="1020"/>
    <n v="0"/>
    <n v="0"/>
    <n v="0"/>
    <n v="0"/>
    <n v="21340.6"/>
    <n v="21351"/>
    <n v="10.400000000001455"/>
    <n v="330458.7"/>
    <n v="330633"/>
    <n v="174.29999999998836"/>
    <n v="14"/>
    <n v="12"/>
    <n v="0"/>
    <n v="0"/>
    <n v="2"/>
    <n v="6.224999999999584"/>
    <s v=""/>
    <n v="1"/>
    <n v="0.83333333333333337"/>
    <n v="0.83333333333333337"/>
    <n v="24.000000000087311"/>
    <n v="720"/>
    <n v="12"/>
    <n v="60"/>
    <n v="0"/>
    <n v="0"/>
    <n v="0"/>
    <n v="0"/>
    <n v="60"/>
    <n v="0"/>
    <n v="0"/>
    <n v="0"/>
    <n v="0"/>
    <n v="0"/>
    <n v="0"/>
    <n v="0"/>
    <n v="0"/>
    <n v="0"/>
    <n v="0"/>
    <n v="120"/>
    <n v="0"/>
    <n v="600"/>
    <n v="10"/>
    <n v="0"/>
  </r>
  <r>
    <x v="0"/>
    <x v="0"/>
    <x v="86"/>
    <x v="2"/>
    <s v="HITACHI EH4000AC-3"/>
    <x v="11"/>
    <x v="0"/>
    <x v="0"/>
    <n v="1"/>
    <m/>
    <n v="85"/>
    <n v="85"/>
    <n v="0"/>
    <n v="0"/>
    <n v="0"/>
    <s v=""/>
    <s v=""/>
    <s v=""/>
    <s v=""/>
    <s v=""/>
    <s v=""/>
    <s v=""/>
    <n v="0"/>
    <n v="0"/>
    <n v="85"/>
    <n v="0"/>
    <n v="0"/>
    <n v="0"/>
    <n v="0"/>
    <n v="27819.200000000001"/>
    <n v="27820.9"/>
    <n v="1.7000000000007276"/>
    <n v="361702.5"/>
    <n v="361724"/>
    <n v="21.5"/>
    <n v="1"/>
    <n v="1"/>
    <n v="0"/>
    <n v="0"/>
    <n v="0"/>
    <n v="10.75"/>
    <s v=""/>
    <n v="0.13472222222222222"/>
    <n v="0.69072164948453607"/>
    <n v="0.69072164948453607"/>
    <n v="35.000000000043656"/>
    <n v="720"/>
    <n v="12"/>
    <n v="30"/>
    <n v="0"/>
    <n v="0"/>
    <n v="0"/>
    <n v="0"/>
    <n v="0"/>
    <n v="0"/>
    <n v="0"/>
    <n v="623"/>
    <n v="0"/>
    <n v="0"/>
    <n v="0"/>
    <n v="0"/>
    <n v="0"/>
    <n v="0"/>
    <n v="0"/>
    <n v="30"/>
    <n v="0"/>
    <n v="67"/>
    <n v="1.1166666666666667"/>
    <s v="гидро халсан"/>
  </r>
  <r>
    <x v="0"/>
    <x v="0"/>
    <x v="87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928.3"/>
    <n v="27928.3"/>
    <n v="0"/>
    <n v="385777"/>
    <n v="385777"/>
    <n v="0"/>
    <n v="0"/>
    <n v="0"/>
    <n v="0"/>
    <n v="0"/>
    <n v="0"/>
    <s v=""/>
    <s v=""/>
    <n v="1"/>
    <n v="0"/>
    <s v=""/>
    <s v=""/>
    <n v="720"/>
    <n v="12"/>
    <n v="0"/>
    <n v="0"/>
    <n v="0"/>
    <n v="0"/>
    <n v="0"/>
    <n v="0"/>
    <n v="0"/>
    <n v="0"/>
    <n v="0"/>
    <n v="720"/>
    <n v="0"/>
    <n v="0"/>
    <n v="0"/>
    <n v="0"/>
    <n v="0"/>
    <n v="0"/>
    <n v="720"/>
    <n v="720"/>
    <n v="0"/>
    <n v="0"/>
    <n v="0"/>
  </r>
  <r>
    <x v="0"/>
    <x v="0"/>
    <x v="88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266.5"/>
    <n v="18266.5"/>
    <n v="0"/>
    <n v="274530"/>
    <n v="274530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т түлш орсон"/>
  </r>
  <r>
    <x v="0"/>
    <x v="0"/>
    <x v="89"/>
    <x v="2"/>
    <s v="HITACHI EH4000AC-3"/>
    <x v="11"/>
    <x v="0"/>
    <x v="0"/>
    <n v="1"/>
    <m/>
    <n v="1360"/>
    <n v="0"/>
    <n v="0"/>
    <n v="0"/>
    <n v="1360"/>
    <s v=""/>
    <s v=""/>
    <s v=""/>
    <s v=""/>
    <s v=""/>
    <s v=""/>
    <s v=""/>
    <n v="1360"/>
    <n v="0"/>
    <n v="0"/>
    <n v="0"/>
    <n v="0"/>
    <n v="0"/>
    <n v="0"/>
    <n v="19405"/>
    <n v="19415.7"/>
    <n v="10.700000000000728"/>
    <n v="304922"/>
    <n v="305064"/>
    <n v="142"/>
    <n v="16"/>
    <n v="0"/>
    <n v="0"/>
    <n v="0"/>
    <n v="16"/>
    <n v="4.4375"/>
    <s v=""/>
    <n v="0.92083333333333328"/>
    <n v="0.8190045248868778"/>
    <n v="0.8190045248868778"/>
    <n v="99.000000000043613"/>
    <n v="720"/>
    <n v="12"/>
    <n v="60"/>
    <n v="0"/>
    <n v="0"/>
    <n v="0"/>
    <n v="0"/>
    <n v="60"/>
    <n v="0"/>
    <n v="0"/>
    <n v="57.000000000000036"/>
    <n v="0"/>
    <n v="0"/>
    <n v="0"/>
    <n v="0"/>
    <n v="0"/>
    <n v="0"/>
    <n v="0"/>
    <n v="120"/>
    <n v="0"/>
    <n v="543"/>
    <n v="9.0500000000000007"/>
    <s v="грейс нэмүүлэх"/>
  </r>
  <r>
    <x v="0"/>
    <x v="0"/>
    <x v="90"/>
    <x v="2"/>
    <s v="HITACHI EH4000AC-3"/>
    <x v="11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18895.099999999999"/>
    <n v="18905"/>
    <n v="9.9000000000014552"/>
    <n v="291950.2"/>
    <n v="292099"/>
    <n v="148.79999999998836"/>
    <n v="17"/>
    <n v="0"/>
    <n v="0"/>
    <n v="0"/>
    <n v="17"/>
    <n v="4.3764705882349517"/>
    <s v=""/>
    <n v="0.97916666666666652"/>
    <n v="0.88652482269503541"/>
    <n v="0.88652482269503541"/>
    <n v="0"/>
    <n v="720"/>
    <n v="12"/>
    <n v="20"/>
    <n v="0"/>
    <n v="0"/>
    <n v="0"/>
    <n v="0"/>
    <n v="60"/>
    <n v="0"/>
    <n v="0"/>
    <n v="15.000000000000107"/>
    <n v="0"/>
    <n v="0"/>
    <n v="0"/>
    <n v="0"/>
    <n v="0"/>
    <n v="0"/>
    <n v="0"/>
    <n v="80"/>
    <n v="0"/>
    <n v="624.99999999999989"/>
    <n v="10.416666666666664"/>
    <s v="цэгэн тосолгоо хийлгэх"/>
  </r>
  <r>
    <x v="0"/>
    <x v="0"/>
    <x v="91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683.3"/>
    <n v="18683.3"/>
    <n v="0"/>
    <n v="292824.09999999998"/>
    <n v="292824.09999999998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болон генератор засварт "/>
  </r>
  <r>
    <x v="0"/>
    <x v="0"/>
    <x v="92"/>
    <x v="2"/>
    <s v="HITACHI EH4000AC-3"/>
    <x v="11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19121"/>
    <n v="19132.3"/>
    <n v="11.299999999999272"/>
    <n v="298859"/>
    <n v="299008"/>
    <n v="149"/>
    <n v="17"/>
    <n v="0"/>
    <n v="0"/>
    <n v="0"/>
    <n v="17"/>
    <n v="4.382352941176471"/>
    <s v=""/>
    <n v="1"/>
    <n v="0.83333333333333337"/>
    <n v="0.83333333333333337"/>
    <n v="77.999999999956344"/>
    <n v="720"/>
    <n v="12"/>
    <n v="60"/>
    <n v="0"/>
    <n v="0"/>
    <n v="0"/>
    <n v="0"/>
    <n v="60"/>
    <n v="0"/>
    <n v="0"/>
    <n v="0"/>
    <n v="0"/>
    <n v="0"/>
    <n v="0"/>
    <n v="0"/>
    <n v="0"/>
    <n v="0"/>
    <n v="0"/>
    <n v="120"/>
    <n v="0"/>
    <n v="600"/>
    <n v="10"/>
    <n v="0"/>
  </r>
  <r>
    <x v="0"/>
    <x v="0"/>
    <x v="93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551"/>
    <n v="18551"/>
    <n v="0"/>
    <n v="284285"/>
    <n v="284285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 "/>
  </r>
  <r>
    <x v="0"/>
    <x v="0"/>
    <x v="94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0553"/>
    <n v="20553"/>
    <n v="0"/>
    <n v="314984"/>
    <n v="314984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гидро памп солих"/>
  </r>
  <r>
    <x v="0"/>
    <x v="0"/>
    <x v="95"/>
    <x v="2"/>
    <s v="HITACHI EH4000AC-3"/>
    <x v="11"/>
    <x v="0"/>
    <x v="0"/>
    <n v="1"/>
    <m/>
    <n v="1105"/>
    <n v="765"/>
    <n v="0"/>
    <n v="0"/>
    <n v="340"/>
    <s v=""/>
    <s v=""/>
    <s v=""/>
    <s v=""/>
    <s v=""/>
    <s v=""/>
    <s v=""/>
    <n v="340"/>
    <n v="0"/>
    <n v="765"/>
    <n v="0"/>
    <n v="0"/>
    <n v="0"/>
    <n v="0"/>
    <n v="20010.8"/>
    <n v="20021.599999999999"/>
    <n v="10.799999999999272"/>
    <n v="304891"/>
    <n v="305006"/>
    <n v="115"/>
    <n v="13"/>
    <n v="9"/>
    <n v="0"/>
    <n v="0"/>
    <n v="4"/>
    <n v="4.4230769230769234"/>
    <s v=""/>
    <n v="0.9652777777777779"/>
    <n v="0.89928057553956842"/>
    <n v="0.89928057553956842"/>
    <n v="22.999999999956273"/>
    <n v="720"/>
    <n v="12"/>
    <n v="40"/>
    <n v="0"/>
    <n v="0"/>
    <n v="0"/>
    <n v="0"/>
    <n v="30"/>
    <n v="0"/>
    <n v="0"/>
    <n v="24.999999999999911"/>
    <n v="0"/>
    <n v="0"/>
    <n v="0"/>
    <n v="0"/>
    <n v="0"/>
    <n v="0"/>
    <n v="0"/>
    <n v="70"/>
    <n v="0"/>
    <n v="625.00000000000011"/>
    <n v="10.416666666666668"/>
    <s v="цахилгааны анхааруулга ассан"/>
  </r>
  <r>
    <x v="0"/>
    <x v="0"/>
    <x v="96"/>
    <x v="2"/>
    <s v="HITACHI EH4000AC-3"/>
    <x v="11"/>
    <x v="0"/>
    <x v="0"/>
    <n v="1"/>
    <m/>
    <n v="1360"/>
    <n v="0"/>
    <n v="0"/>
    <n v="0"/>
    <n v="1360"/>
    <s v=""/>
    <s v=""/>
    <s v=""/>
    <s v=""/>
    <s v=""/>
    <s v=""/>
    <s v=""/>
    <n v="1360"/>
    <n v="0"/>
    <n v="0"/>
    <n v="0"/>
    <n v="0"/>
    <n v="0"/>
    <n v="0"/>
    <n v="18787"/>
    <n v="18798"/>
    <n v="11"/>
    <n v="291080"/>
    <n v="291235"/>
    <n v="155"/>
    <n v="16"/>
    <n v="0"/>
    <n v="0"/>
    <n v="0"/>
    <n v="16"/>
    <n v="4.84375"/>
    <s v=""/>
    <n v="1"/>
    <n v="0.86111111111111116"/>
    <n v="0.80555555555555558"/>
    <n v="80.000000000000028"/>
    <n v="720"/>
    <n v="12"/>
    <n v="40"/>
    <n v="0"/>
    <n v="0"/>
    <n v="40"/>
    <n v="0"/>
    <n v="60"/>
    <n v="0"/>
    <n v="0"/>
    <n v="0"/>
    <n v="0"/>
    <n v="0"/>
    <n v="0"/>
    <n v="0"/>
    <n v="0"/>
    <n v="0"/>
    <n v="40"/>
    <n v="100"/>
    <n v="0"/>
    <n v="580"/>
    <n v="9.6666666666666661"/>
    <s v="грейс нэмүүлэх"/>
  </r>
  <r>
    <x v="0"/>
    <x v="0"/>
    <x v="97"/>
    <x v="2"/>
    <s v="HITACHI EH4000AC-3"/>
    <x v="11"/>
    <x v="0"/>
    <x v="0"/>
    <n v="1"/>
    <m/>
    <n v="935"/>
    <n v="765"/>
    <n v="0"/>
    <n v="0"/>
    <n v="170"/>
    <s v=""/>
    <s v=""/>
    <s v=""/>
    <s v=""/>
    <s v=""/>
    <s v=""/>
    <s v=""/>
    <n v="170"/>
    <n v="0"/>
    <n v="765"/>
    <n v="0"/>
    <n v="0"/>
    <n v="0"/>
    <n v="0"/>
    <n v="20474"/>
    <n v="20483.5"/>
    <n v="9.5"/>
    <n v="309025"/>
    <n v="309165"/>
    <n v="140"/>
    <n v="11"/>
    <n v="9"/>
    <n v="0"/>
    <n v="0"/>
    <n v="2"/>
    <n v="6.3636363636363633"/>
    <s v=""/>
    <n v="0.9624999999999998"/>
    <n v="0.81240981240981258"/>
    <n v="0.81240981240981258"/>
    <n v="7.0000000000000284"/>
    <n v="720"/>
    <n v="12"/>
    <n v="10"/>
    <n v="0"/>
    <n v="0"/>
    <n v="0"/>
    <n v="0"/>
    <n v="60"/>
    <n v="0"/>
    <n v="0"/>
    <n v="27.000000000000064"/>
    <n v="60"/>
    <n v="0"/>
    <n v="0"/>
    <n v="0"/>
    <n v="0"/>
    <n v="0"/>
    <n v="0"/>
    <n v="130"/>
    <n v="60"/>
    <n v="563"/>
    <n v="9.3833333333333329"/>
    <s v="анхааруулга асч хааз авахгүй"/>
  </r>
  <r>
    <x v="0"/>
    <x v="0"/>
    <x v="98"/>
    <x v="2"/>
    <s v="HITACHI EH4000AC-3"/>
    <x v="11"/>
    <x v="0"/>
    <x v="0"/>
    <n v="1"/>
    <m/>
    <n v="850"/>
    <n v="595"/>
    <n v="0"/>
    <n v="0"/>
    <n v="255"/>
    <s v=""/>
    <s v=""/>
    <s v=""/>
    <s v=""/>
    <s v=""/>
    <s v=""/>
    <s v=""/>
    <n v="255"/>
    <n v="0"/>
    <n v="595"/>
    <n v="0"/>
    <n v="0"/>
    <n v="0"/>
    <n v="0"/>
    <n v="19423"/>
    <n v="19433"/>
    <n v="10"/>
    <n v="301028"/>
    <n v="301146"/>
    <n v="118"/>
    <n v="10"/>
    <n v="7"/>
    <n v="0"/>
    <n v="0"/>
    <n v="3"/>
    <n v="5.9"/>
    <s v=""/>
    <n v="0.95416666666666672"/>
    <n v="0.75254730713245999"/>
    <n v="0.75254730713245999"/>
    <n v="82.999999999999972"/>
    <n v="720"/>
    <n v="12"/>
    <n v="20"/>
    <n v="0"/>
    <n v="0"/>
    <n v="0"/>
    <n v="0"/>
    <n v="60"/>
    <n v="0"/>
    <n v="0"/>
    <n v="33.000000000000043"/>
    <n v="90"/>
    <n v="0"/>
    <n v="0"/>
    <n v="0"/>
    <n v="0"/>
    <n v="0"/>
    <n v="0"/>
    <n v="170"/>
    <n v="90"/>
    <n v="517"/>
    <n v="8.6166666666666671"/>
    <s v="гидро, грейс нэмүүлэх"/>
  </r>
  <r>
    <x v="0"/>
    <x v="0"/>
    <x v="99"/>
    <x v="2"/>
    <s v="NHL NTE240AC"/>
    <x v="10"/>
    <x v="0"/>
    <x v="0"/>
    <n v="1"/>
    <m/>
    <n v="1530"/>
    <n v="0"/>
    <n v="0"/>
    <n v="0"/>
    <n v="1530"/>
    <s v=""/>
    <s v=""/>
    <s v=""/>
    <s v=""/>
    <s v=""/>
    <s v=""/>
    <s v=""/>
    <n v="1530"/>
    <n v="0"/>
    <n v="0"/>
    <n v="0"/>
    <n v="0"/>
    <n v="0"/>
    <n v="0"/>
    <n v="24603"/>
    <n v="24614"/>
    <n v="11"/>
    <n v="380145"/>
    <n v="380345"/>
    <n v="200"/>
    <n v="18"/>
    <n v="0"/>
    <n v="0"/>
    <n v="0"/>
    <n v="18"/>
    <n v="5.5555555555555554"/>
    <s v=""/>
    <n v="1"/>
    <n v="0.875"/>
    <n v="0.86111111111111116"/>
    <n v="39.999999999999964"/>
    <n v="720"/>
    <n v="12"/>
    <n v="40"/>
    <n v="0"/>
    <n v="0"/>
    <n v="10"/>
    <n v="0"/>
    <n v="50"/>
    <n v="0"/>
    <n v="0"/>
    <n v="0"/>
    <n v="0"/>
    <n v="0"/>
    <n v="0"/>
    <n v="0"/>
    <n v="0"/>
    <n v="0"/>
    <n v="10"/>
    <n v="90"/>
    <n v="0"/>
    <n v="620"/>
    <n v="10.333333333333334"/>
    <n v="0"/>
  </r>
  <r>
    <x v="0"/>
    <x v="0"/>
    <x v="100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6846"/>
    <n v="26857"/>
    <n v="11"/>
    <n v="418977"/>
    <n v="419167"/>
    <n v="190"/>
    <n v="17"/>
    <n v="0"/>
    <n v="0"/>
    <n v="0"/>
    <n v="17"/>
    <n v="5.5882352941176467"/>
    <s v=""/>
    <n v="1"/>
    <n v="0.88888888888888884"/>
    <n v="0.86111111111111116"/>
    <n v="39.999999999999964"/>
    <n v="720"/>
    <n v="12"/>
    <n v="30"/>
    <n v="0"/>
    <n v="0"/>
    <n v="20"/>
    <n v="0"/>
    <n v="50"/>
    <n v="0"/>
    <n v="0"/>
    <n v="0"/>
    <n v="0"/>
    <n v="0"/>
    <n v="0"/>
    <n v="0"/>
    <n v="0"/>
    <n v="0"/>
    <n v="20"/>
    <n v="80"/>
    <n v="0"/>
    <n v="620"/>
    <n v="10.333333333333334"/>
    <n v="0"/>
  </r>
  <r>
    <x v="0"/>
    <x v="0"/>
    <x v="101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970"/>
    <n v="27970"/>
    <n v="0"/>
    <n v="442043"/>
    <n v="442043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5-р дугуй хий алдсан, 4-р подвеск хорио салсан / 4-р подвеск хорио салсан "/>
  </r>
  <r>
    <x v="0"/>
    <x v="0"/>
    <x v="102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6620"/>
    <n v="26629"/>
    <n v="9"/>
    <n v="421820"/>
    <n v="422008"/>
    <n v="188"/>
    <n v="13"/>
    <n v="0"/>
    <n v="0"/>
    <n v="0"/>
    <n v="13"/>
    <n v="7.2307692307692308"/>
    <s v=""/>
    <n v="0.87638888888888888"/>
    <n v="0.84152139461172737"/>
    <n v="0.84152139461172737"/>
    <n v="9.0000000000000213"/>
    <n v="720"/>
    <n v="12"/>
    <n v="40"/>
    <n v="0"/>
    <n v="0"/>
    <n v="0"/>
    <n v="0"/>
    <n v="60"/>
    <n v="0"/>
    <n v="0"/>
    <n v="89"/>
    <n v="0"/>
    <n v="0"/>
    <n v="0"/>
    <n v="0"/>
    <n v="0"/>
    <n v="0"/>
    <n v="0"/>
    <n v="100"/>
    <n v="0"/>
    <n v="531"/>
    <n v="8.85"/>
    <s v="3.4.5.6-р дугуйнаас тос гоожилттой / асахгүй"/>
  </r>
  <r>
    <x v="0"/>
    <x v="0"/>
    <x v="103"/>
    <x v="2"/>
    <s v="NHL NTE240AC"/>
    <x v="10"/>
    <x v="0"/>
    <x v="0"/>
    <n v="1"/>
    <m/>
    <n v="1360"/>
    <n v="0"/>
    <n v="0"/>
    <n v="0"/>
    <n v="1360"/>
    <s v=""/>
    <s v=""/>
    <s v=""/>
    <s v=""/>
    <s v=""/>
    <s v=""/>
    <s v=""/>
    <n v="1360"/>
    <n v="0"/>
    <n v="0"/>
    <n v="0"/>
    <n v="0"/>
    <n v="0"/>
    <n v="0"/>
    <n v="25190"/>
    <n v="25201"/>
    <n v="11"/>
    <n v="397268"/>
    <n v="397450"/>
    <n v="182"/>
    <n v="16"/>
    <n v="0"/>
    <n v="0"/>
    <n v="0"/>
    <n v="16"/>
    <n v="5.6875"/>
    <s v=""/>
    <n v="1"/>
    <n v="0.83333333333333337"/>
    <n v="0.83333333333333337"/>
    <n v="60"/>
    <n v="720"/>
    <n v="12"/>
    <n v="70"/>
    <n v="0"/>
    <n v="0"/>
    <n v="0"/>
    <n v="0"/>
    <n v="50"/>
    <n v="0"/>
    <n v="0"/>
    <n v="0"/>
    <n v="0"/>
    <n v="0"/>
    <n v="0"/>
    <n v="0"/>
    <n v="0"/>
    <n v="0"/>
    <n v="0"/>
    <n v="120"/>
    <n v="0"/>
    <n v="600"/>
    <n v="10"/>
    <n v="0"/>
  </r>
  <r>
    <x v="0"/>
    <x v="0"/>
    <x v="104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26600"/>
    <n v="26609"/>
    <n v="9"/>
    <n v="429987"/>
    <n v="430142"/>
    <n v="155"/>
    <n v="9"/>
    <n v="0"/>
    <n v="0"/>
    <n v="0"/>
    <n v="9"/>
    <n v="8.6111111111111107"/>
    <s v=""/>
    <n v="0.97083333333333333"/>
    <n v="0.64234620886981397"/>
    <n v="0.64234620886981397"/>
    <n v="91"/>
    <n v="720"/>
    <n v="12"/>
    <n v="70"/>
    <n v="0"/>
    <n v="0"/>
    <n v="0"/>
    <n v="0"/>
    <n v="60"/>
    <n v="0"/>
    <n v="0"/>
    <n v="21"/>
    <n v="120"/>
    <n v="0"/>
    <n v="0"/>
    <n v="0"/>
    <n v="0"/>
    <n v="0"/>
    <n v="0"/>
    <n v="250"/>
    <n v="120"/>
    <n v="449"/>
    <n v="7.4833333333333334"/>
    <s v="грейс нэмүүлэх / ойрын нэг гэрэл асахгүй"/>
  </r>
  <r>
    <x v="0"/>
    <x v="0"/>
    <x v="105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6146"/>
    <n v="26157"/>
    <n v="11"/>
    <n v="419688"/>
    <n v="419868"/>
    <n v="180"/>
    <n v="10"/>
    <n v="0"/>
    <n v="0"/>
    <n v="0"/>
    <n v="10"/>
    <n v="9"/>
    <s v=""/>
    <n v="0.96805555555555556"/>
    <n v="0.85652797704447636"/>
    <n v="0.85652797704447636"/>
    <n v="63.000000000000043"/>
    <n v="720"/>
    <n v="12"/>
    <n v="40"/>
    <n v="0"/>
    <n v="0"/>
    <n v="0"/>
    <n v="0"/>
    <n v="60"/>
    <n v="0"/>
    <n v="0"/>
    <n v="23"/>
    <n v="0"/>
    <n v="0"/>
    <n v="0"/>
    <n v="0"/>
    <n v="0"/>
    <n v="0"/>
    <n v="0"/>
    <n v="100"/>
    <n v="0"/>
    <n v="597"/>
    <n v="9.9499999999999993"/>
    <s v="дугуй бөөрлөсөн шалгуулах"/>
  </r>
  <r>
    <x v="0"/>
    <x v="0"/>
    <x v="106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4958"/>
    <n v="24969"/>
    <n v="11"/>
    <n v="396531"/>
    <n v="396716"/>
    <n v="185"/>
    <n v="11"/>
    <n v="0"/>
    <n v="0"/>
    <n v="0"/>
    <n v="11"/>
    <n v="8.4090909090909083"/>
    <s v=""/>
    <n v="1"/>
    <n v="0.88194444444444442"/>
    <n v="0.88194444444444442"/>
    <n v="24.999999999999964"/>
    <n v="720"/>
    <n v="12"/>
    <n v="25"/>
    <n v="0"/>
    <n v="0"/>
    <n v="0"/>
    <n v="0"/>
    <n v="60"/>
    <n v="0"/>
    <n v="0"/>
    <n v="0"/>
    <n v="0"/>
    <n v="0"/>
    <n v="0"/>
    <n v="0"/>
    <n v="0"/>
    <n v="0"/>
    <n v="0"/>
    <n v="85"/>
    <n v="0"/>
    <n v="635"/>
    <n v="10.583333333333334"/>
    <n v="0"/>
  </r>
  <r>
    <x v="0"/>
    <x v="0"/>
    <x v="107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2557"/>
    <n v="22567"/>
    <n v="10"/>
    <n v="363515"/>
    <n v="363707"/>
    <n v="192"/>
    <n v="13"/>
    <n v="0"/>
    <n v="0"/>
    <n v="0"/>
    <n v="13"/>
    <n v="7.384615384615385"/>
    <s v=""/>
    <n v="1"/>
    <n v="0.86111111111111116"/>
    <n v="0.86111111111111116"/>
    <n v="0"/>
    <n v="720"/>
    <n v="12"/>
    <n v="40"/>
    <n v="0"/>
    <n v="0"/>
    <n v="0"/>
    <n v="0"/>
    <n v="50"/>
    <n v="10"/>
    <n v="0"/>
    <n v="0"/>
    <n v="0"/>
    <n v="0"/>
    <n v="0"/>
    <n v="0"/>
    <n v="0"/>
    <n v="0"/>
    <n v="0"/>
    <n v="100"/>
    <n v="10"/>
    <n v="620"/>
    <n v="10.333333333333334"/>
    <n v="0"/>
  </r>
  <r>
    <x v="0"/>
    <x v="0"/>
    <x v="108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3605"/>
    <n v="23615"/>
    <n v="10"/>
    <n v="382377"/>
    <n v="382566"/>
    <n v="189"/>
    <n v="12"/>
    <n v="0"/>
    <n v="0"/>
    <n v="0"/>
    <n v="12"/>
    <n v="7.875"/>
    <s v=""/>
    <n v="1"/>
    <n v="0.86111111111111116"/>
    <n v="0.83333333333333337"/>
    <n v="0"/>
    <n v="720"/>
    <n v="12"/>
    <n v="50"/>
    <n v="20"/>
    <n v="0"/>
    <n v="0"/>
    <n v="0"/>
    <n v="50"/>
    <n v="0"/>
    <n v="0"/>
    <n v="0"/>
    <n v="0"/>
    <n v="0"/>
    <n v="0"/>
    <n v="0"/>
    <n v="0"/>
    <n v="0"/>
    <n v="20"/>
    <n v="100"/>
    <n v="0"/>
    <n v="600"/>
    <n v="10"/>
    <n v="0"/>
  </r>
  <r>
    <x v="0"/>
    <x v="0"/>
    <x v="109"/>
    <x v="2"/>
    <s v="NHL NTE240AC"/>
    <x v="10"/>
    <x v="0"/>
    <x v="0"/>
    <n v="1"/>
    <m/>
    <n v="85"/>
    <n v="0"/>
    <n v="0"/>
    <n v="0"/>
    <n v="85"/>
    <s v=""/>
    <s v=""/>
    <s v=""/>
    <s v=""/>
    <s v=""/>
    <s v=""/>
    <s v=""/>
    <n v="85"/>
    <n v="0"/>
    <n v="0"/>
    <n v="0"/>
    <n v="0"/>
    <n v="0"/>
    <n v="0"/>
    <n v="22327"/>
    <n v="22333"/>
    <n v="6"/>
    <n v="360752"/>
    <n v="360787"/>
    <n v="35"/>
    <n v="1"/>
    <n v="0"/>
    <n v="0"/>
    <n v="0"/>
    <n v="1"/>
    <n v="17.5"/>
    <s v=""/>
    <n v="0.49722222222222223"/>
    <n v="0.13966480446927373"/>
    <n v="0.13966480446927373"/>
    <n v="310"/>
    <n v="720"/>
    <n v="12"/>
    <n v="20"/>
    <n v="0"/>
    <n v="0"/>
    <n v="0"/>
    <n v="0"/>
    <n v="40"/>
    <n v="0"/>
    <n v="0"/>
    <n v="362"/>
    <n v="248"/>
    <n v="0"/>
    <n v="0"/>
    <n v="0"/>
    <n v="0"/>
    <n v="0"/>
    <n v="0"/>
    <n v="308"/>
    <n v="248"/>
    <n v="50"/>
    <n v="0.83333333333333337"/>
    <s v="торк хийх / асахгүй"/>
  </r>
  <r>
    <x v="0"/>
    <x v="0"/>
    <x v="110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3163"/>
    <n v="23163"/>
    <n v="0"/>
    <n v="372947"/>
    <n v="372947"/>
    <n v="0"/>
    <n v="0"/>
    <n v="0"/>
    <n v="0"/>
    <n v="0"/>
    <n v="0"/>
    <s v=""/>
    <s v=""/>
    <n v="0.32916666666666672"/>
    <n v="0"/>
    <s v=""/>
    <s v=""/>
    <n v="720"/>
    <n v="12"/>
    <n v="0"/>
    <n v="0"/>
    <n v="0"/>
    <n v="0"/>
    <n v="0"/>
    <n v="0"/>
    <n v="0"/>
    <n v="0"/>
    <n v="482.99999999999994"/>
    <n v="237"/>
    <n v="0"/>
    <n v="0"/>
    <n v="0"/>
    <n v="0"/>
    <n v="0"/>
    <n v="0"/>
    <n v="237"/>
    <n v="237"/>
    <n v="0"/>
    <n v="0"/>
    <s v="хөдөлгүүрийн анхааруулга ассан"/>
  </r>
  <r>
    <x v="0"/>
    <x v="0"/>
    <x v="111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3473"/>
    <n v="23483"/>
    <n v="10"/>
    <n v="371804"/>
    <n v="371977"/>
    <n v="173"/>
    <n v="12"/>
    <n v="0"/>
    <n v="0"/>
    <n v="0"/>
    <n v="12"/>
    <n v="7.208333333333333"/>
    <s v=""/>
    <n v="0.96527777777777779"/>
    <n v="0.87050359712230219"/>
    <n v="0.81294964028776984"/>
    <n v="35.000000000000036"/>
    <n v="720"/>
    <n v="12"/>
    <n v="30"/>
    <n v="0"/>
    <n v="0"/>
    <n v="40"/>
    <n v="0"/>
    <n v="60"/>
    <n v="0"/>
    <n v="0"/>
    <n v="24.999999999999993"/>
    <n v="0"/>
    <n v="0"/>
    <n v="0"/>
    <n v="0"/>
    <n v="0"/>
    <n v="0"/>
    <n v="40"/>
    <n v="90"/>
    <n v="0"/>
    <n v="565"/>
    <n v="9.4166666666666661"/>
    <s v="1-р подвес тос хаясан шалгуулах"/>
  </r>
  <r>
    <x v="0"/>
    <x v="0"/>
    <x v="112"/>
    <x v="2"/>
    <s v="NHL NTE240AC"/>
    <x v="10"/>
    <x v="0"/>
    <x v="0"/>
    <n v="1"/>
    <m/>
    <n v="85"/>
    <n v="85"/>
    <n v="0"/>
    <n v="0"/>
    <n v="0"/>
    <s v=""/>
    <s v=""/>
    <s v=""/>
    <s v=""/>
    <s v=""/>
    <s v=""/>
    <s v=""/>
    <n v="0"/>
    <n v="0"/>
    <n v="85"/>
    <n v="0"/>
    <n v="0"/>
    <n v="0"/>
    <n v="0"/>
    <n v="22701"/>
    <n v="22703"/>
    <n v="2"/>
    <n v="364415"/>
    <n v="364426"/>
    <n v="11"/>
    <n v="1"/>
    <n v="1"/>
    <n v="0"/>
    <n v="0"/>
    <n v="0"/>
    <n v="5.5"/>
    <s v=""/>
    <n v="0.72222222222222221"/>
    <n v="9.6153846153846159E-2"/>
    <n v="9.6153846153846159E-2"/>
    <n v="69.999999999999986"/>
    <n v="720"/>
    <n v="12"/>
    <n v="10"/>
    <n v="0"/>
    <n v="0"/>
    <n v="0"/>
    <n v="0"/>
    <n v="60"/>
    <n v="0"/>
    <n v="0"/>
    <n v="200"/>
    <n v="400"/>
    <n v="0"/>
    <n v="0"/>
    <n v="0"/>
    <n v="0"/>
    <n v="0"/>
    <n v="0"/>
    <n v="470"/>
    <n v="400"/>
    <n v="50"/>
    <n v="0.83333333333333337"/>
    <s v="хөдөлгүүрийн анхааруулга ассан / хөдөлгүүрийн анхааруулга ассан"/>
  </r>
  <r>
    <x v="0"/>
    <x v="0"/>
    <x v="113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3148"/>
    <n v="23158"/>
    <n v="10"/>
    <n v="370385"/>
    <n v="370565"/>
    <n v="180"/>
    <n v="12"/>
    <n v="0"/>
    <n v="0"/>
    <n v="0"/>
    <n v="12"/>
    <n v="7.5"/>
    <s v=""/>
    <n v="1"/>
    <n v="0.84722222222222221"/>
    <n v="0.72222222222222221"/>
    <n v="80.000000000000028"/>
    <n v="720"/>
    <n v="12"/>
    <n v="40"/>
    <n v="40"/>
    <n v="0"/>
    <n v="50"/>
    <n v="0"/>
    <n v="60"/>
    <n v="10"/>
    <n v="0"/>
    <n v="0"/>
    <n v="0"/>
    <n v="0"/>
    <n v="0"/>
    <n v="0"/>
    <n v="0"/>
    <n v="0"/>
    <n v="90"/>
    <n v="110"/>
    <n v="10"/>
    <n v="520"/>
    <n v="8.6666666666666661"/>
    <n v="0"/>
  </r>
  <r>
    <x v="0"/>
    <x v="0"/>
    <x v="114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2978"/>
    <n v="22978"/>
    <n v="0"/>
    <n v="379554"/>
    <n v="379554"/>
    <n v="0"/>
    <n v="0"/>
    <n v="0"/>
    <n v="0"/>
    <n v="0"/>
    <n v="0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5-р дугуй хагарсан"/>
  </r>
  <r>
    <x v="0"/>
    <x v="0"/>
    <x v="115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2688"/>
    <n v="22699"/>
    <n v="11"/>
    <n v="378517"/>
    <n v="378712"/>
    <n v="195"/>
    <n v="17"/>
    <n v="0"/>
    <n v="0"/>
    <n v="0"/>
    <n v="17"/>
    <n v="5.7352941176470589"/>
    <s v=""/>
    <n v="1"/>
    <n v="0.91666666666666663"/>
    <n v="0.86111111111111116"/>
    <n v="39.999999999999964"/>
    <n v="720"/>
    <n v="12"/>
    <n v="20"/>
    <n v="0"/>
    <n v="0"/>
    <n v="40"/>
    <n v="0"/>
    <n v="40"/>
    <n v="0"/>
    <n v="0"/>
    <n v="0"/>
    <n v="0"/>
    <n v="0"/>
    <n v="0"/>
    <n v="0"/>
    <n v="0"/>
    <n v="0"/>
    <n v="40"/>
    <n v="60"/>
    <n v="0"/>
    <n v="620"/>
    <n v="10.333333333333334"/>
    <n v="0"/>
  </r>
  <r>
    <x v="0"/>
    <x v="0"/>
    <x v="116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3507"/>
    <n v="23518"/>
    <n v="11"/>
    <n v="372025"/>
    <n v="372210"/>
    <n v="185"/>
    <n v="11"/>
    <n v="0"/>
    <n v="0"/>
    <n v="0"/>
    <n v="11"/>
    <n v="8.4090909090909083"/>
    <s v=""/>
    <n v="0.98055555555555551"/>
    <n v="0.90084985835694054"/>
    <n v="0.75920679886685549"/>
    <n v="123.99999999999999"/>
    <n v="720"/>
    <n v="12"/>
    <n v="20"/>
    <n v="90"/>
    <n v="0"/>
    <n v="10"/>
    <n v="0"/>
    <n v="50"/>
    <n v="0"/>
    <n v="0"/>
    <n v="14.00000000000003"/>
    <n v="0"/>
    <n v="0"/>
    <n v="0"/>
    <n v="0"/>
    <n v="0"/>
    <n v="0"/>
    <n v="100"/>
    <n v="70"/>
    <n v="0"/>
    <n v="536"/>
    <n v="8.9333333333333336"/>
    <s v=" торк хийх"/>
  </r>
  <r>
    <x v="0"/>
    <x v="0"/>
    <x v="117"/>
    <x v="2"/>
    <s v="NHL NTE240AC"/>
    <x v="10"/>
    <x v="0"/>
    <x v="0"/>
    <n v="1"/>
    <m/>
    <n v="765"/>
    <n v="170"/>
    <n v="0"/>
    <n v="0"/>
    <n v="595"/>
    <s v=""/>
    <s v=""/>
    <s v=""/>
    <s v=""/>
    <s v=""/>
    <s v=""/>
    <s v=""/>
    <n v="595"/>
    <n v="0"/>
    <n v="170"/>
    <n v="0"/>
    <n v="0"/>
    <n v="0"/>
    <n v="0"/>
    <n v="23094"/>
    <n v="23104"/>
    <n v="10"/>
    <n v="368281"/>
    <n v="368397"/>
    <n v="116"/>
    <n v="9"/>
    <n v="2"/>
    <n v="0"/>
    <n v="0"/>
    <n v="7"/>
    <n v="6.4444444444444446"/>
    <s v=""/>
    <n v="1"/>
    <n v="0.69444444444444442"/>
    <n v="0.55555555555555558"/>
    <n v="199.99999999999997"/>
    <n v="720"/>
    <n v="12"/>
    <n v="60"/>
    <n v="0"/>
    <n v="0"/>
    <n v="100"/>
    <n v="0"/>
    <n v="60"/>
    <n v="0"/>
    <n v="0"/>
    <n v="0"/>
    <n v="100"/>
    <n v="0"/>
    <n v="0"/>
    <n v="0"/>
    <n v="0"/>
    <n v="0"/>
    <n v="100"/>
    <n v="220"/>
    <n v="100"/>
    <n v="400"/>
    <n v="6.666666666666667"/>
    <n v="0"/>
  </r>
  <r>
    <x v="0"/>
    <x v="0"/>
    <x v="118"/>
    <x v="2"/>
    <s v="NHL NTE240AC"/>
    <x v="10"/>
    <x v="0"/>
    <x v="0"/>
    <n v="1"/>
    <m/>
    <n v="425"/>
    <n v="170"/>
    <n v="0"/>
    <n v="0"/>
    <n v="255"/>
    <s v=""/>
    <s v=""/>
    <s v=""/>
    <s v=""/>
    <s v=""/>
    <s v=""/>
    <s v=""/>
    <n v="255"/>
    <n v="0"/>
    <n v="170"/>
    <n v="0"/>
    <n v="0"/>
    <n v="0"/>
    <n v="0"/>
    <n v="22918"/>
    <n v="22925"/>
    <n v="7"/>
    <n v="366095"/>
    <n v="366156"/>
    <n v="61"/>
    <n v="5"/>
    <n v="2"/>
    <n v="0"/>
    <n v="0"/>
    <n v="3"/>
    <n v="6.1"/>
    <s v=""/>
    <n v="0.82638888888888906"/>
    <n v="0.61344537815126055"/>
    <n v="0.31092436974789928"/>
    <n v="234.99999999999989"/>
    <n v="720"/>
    <n v="12"/>
    <n v="30"/>
    <n v="0"/>
    <n v="0"/>
    <n v="180"/>
    <n v="0"/>
    <n v="50"/>
    <n v="0"/>
    <n v="119.99999999999989"/>
    <n v="4.9999999999999822"/>
    <n v="150"/>
    <n v="0"/>
    <n v="0"/>
    <n v="0"/>
    <n v="0"/>
    <n v="0"/>
    <n v="180"/>
    <n v="230"/>
    <n v="150"/>
    <n v="185.00000000000011"/>
    <n v="3.0833333333333353"/>
    <s v="coolant нэмүүлэх / ТҮ хийх"/>
  </r>
  <r>
    <x v="0"/>
    <x v="0"/>
    <x v="119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2583"/>
    <n v="22594"/>
    <n v="11"/>
    <n v="364914"/>
    <n v="365132"/>
    <n v="218"/>
    <n v="13"/>
    <n v="0"/>
    <n v="0"/>
    <n v="0"/>
    <n v="13"/>
    <n v="8.384615384615385"/>
    <s v=""/>
    <n v="1"/>
    <n v="0.875"/>
    <n v="0.86111111111111116"/>
    <n v="39.999999999999964"/>
    <n v="720"/>
    <n v="12"/>
    <n v="40"/>
    <n v="10"/>
    <n v="0"/>
    <n v="0"/>
    <n v="0"/>
    <n v="50"/>
    <n v="0"/>
    <n v="0"/>
    <n v="0"/>
    <n v="0"/>
    <n v="0"/>
    <n v="0"/>
    <n v="0"/>
    <n v="0"/>
    <n v="0"/>
    <n v="10"/>
    <n v="90"/>
    <n v="0"/>
    <n v="620"/>
    <n v="10.333333333333334"/>
    <n v="0"/>
  </r>
  <r>
    <x v="0"/>
    <x v="0"/>
    <x v="120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23624"/>
    <n v="23634"/>
    <n v="10"/>
    <n v="357843"/>
    <n v="357985"/>
    <n v="142"/>
    <n v="9"/>
    <n v="0"/>
    <n v="0"/>
    <n v="0"/>
    <n v="9"/>
    <n v="7.8888888888888893"/>
    <s v=""/>
    <n v="0.9750000000000002"/>
    <n v="0.75783475783475773"/>
    <n v="0.75783475783475773"/>
    <n v="67.999999999999972"/>
    <n v="720"/>
    <n v="12"/>
    <n v="30"/>
    <n v="0"/>
    <n v="0"/>
    <n v="0"/>
    <n v="0"/>
    <n v="50"/>
    <n v="0"/>
    <n v="0"/>
    <n v="17.999999999999936"/>
    <n v="90"/>
    <n v="0"/>
    <n v="0"/>
    <n v="0"/>
    <n v="0"/>
    <n v="0"/>
    <n v="0"/>
    <n v="170"/>
    <n v="90"/>
    <n v="532"/>
    <n v="8.8666666666666671"/>
    <s v="coolant гоожилттой"/>
  </r>
  <r>
    <x v="0"/>
    <x v="0"/>
    <x v="121"/>
    <x v="2"/>
    <s v="XDM10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2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3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4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5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6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7"/>
    <x v="2"/>
    <s v="XDE13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8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29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0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1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2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3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4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5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6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7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8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39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40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41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42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43"/>
    <x v="2"/>
    <s v="NHL NTE240AC"/>
    <x v="10"/>
    <x v="0"/>
    <x v="0"/>
    <n v="1"/>
    <m/>
    <n v="1275"/>
    <n v="0"/>
    <n v="0"/>
    <n v="0"/>
    <n v="1275"/>
    <s v=""/>
    <s v=""/>
    <s v=""/>
    <s v=""/>
    <s v=""/>
    <s v=""/>
    <s v=""/>
    <n v="1275"/>
    <n v="0"/>
    <n v="0"/>
    <n v="0"/>
    <n v="0"/>
    <n v="0"/>
    <n v="0"/>
    <n v="5308"/>
    <n v="5319"/>
    <n v="11"/>
    <n v="81985"/>
    <n v="82195"/>
    <n v="210"/>
    <n v="15"/>
    <n v="0"/>
    <n v="0"/>
    <n v="0"/>
    <n v="15"/>
    <n v="7"/>
    <s v=""/>
    <n v="1"/>
    <n v="0.875"/>
    <n v="0.875"/>
    <n v="30"/>
    <n v="720"/>
    <n v="12"/>
    <n v="50"/>
    <n v="0"/>
    <n v="0"/>
    <n v="0"/>
    <n v="0"/>
    <n v="40"/>
    <n v="0"/>
    <n v="0"/>
    <n v="0"/>
    <n v="0"/>
    <n v="0"/>
    <n v="0"/>
    <n v="0"/>
    <n v="0"/>
    <n v="0"/>
    <n v="0"/>
    <n v="90"/>
    <n v="0"/>
    <n v="630"/>
    <n v="10.5"/>
    <n v="0"/>
  </r>
  <r>
    <x v="0"/>
    <x v="0"/>
    <x v="144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5384"/>
    <n v="5395"/>
    <n v="11"/>
    <n v="82992"/>
    <n v="83173"/>
    <n v="181"/>
    <n v="11"/>
    <n v="0"/>
    <n v="0"/>
    <n v="0"/>
    <n v="11"/>
    <n v="8.2272727272727266"/>
    <s v=""/>
    <n v="1"/>
    <n v="0.83333333333333337"/>
    <n v="0.83333333333333337"/>
    <n v="60"/>
    <n v="720"/>
    <n v="12"/>
    <n v="60"/>
    <n v="0"/>
    <n v="0"/>
    <n v="0"/>
    <n v="0"/>
    <n v="60"/>
    <n v="0"/>
    <n v="0"/>
    <n v="0"/>
    <n v="0"/>
    <n v="0"/>
    <n v="0"/>
    <n v="0"/>
    <n v="0"/>
    <n v="0"/>
    <n v="0"/>
    <n v="120"/>
    <n v="0"/>
    <n v="600"/>
    <n v="10"/>
    <n v="0"/>
  </r>
  <r>
    <x v="0"/>
    <x v="0"/>
    <x v="145"/>
    <x v="1"/>
    <s v="TEREX TR100W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558.5"/>
    <n v="3558.5"/>
    <n v="0"/>
    <s v=""/>
    <s v=""/>
    <s v=""/>
    <s v=""/>
    <s v=""/>
    <s v=""/>
    <s v=""/>
    <s v=""/>
    <s v=""/>
    <s v=""/>
    <n v="1"/>
    <n v="0.52777777777777779"/>
    <n v="0.52777777777777779"/>
    <s v=""/>
    <n v="720"/>
    <n v="12"/>
    <n v="40"/>
    <n v="0"/>
    <n v="0"/>
    <n v="0"/>
    <n v="0"/>
    <n v="60"/>
    <n v="0"/>
    <n v="0"/>
    <n v="0"/>
    <n v="0"/>
    <n v="0"/>
    <n v="0"/>
    <n v="240"/>
    <n v="0"/>
    <n v="0"/>
    <n v="0"/>
    <n v="340"/>
    <n v="240"/>
    <n v="380"/>
    <n v="6.333333333333333"/>
    <n v="0"/>
  </r>
  <r>
    <x v="0"/>
    <x v="0"/>
    <x v="146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5386"/>
    <n v="5397"/>
    <n v="11"/>
    <n v="84296"/>
    <n v="84480"/>
    <n v="184"/>
    <n v="13"/>
    <n v="0"/>
    <n v="0"/>
    <n v="0"/>
    <n v="13"/>
    <n v="7.0769230769230766"/>
    <s v=""/>
    <n v="1"/>
    <n v="0.84722222222222221"/>
    <n v="0.84722222222222221"/>
    <n v="50.000000000000036"/>
    <n v="720"/>
    <n v="12"/>
    <n v="20"/>
    <n v="0"/>
    <n v="0"/>
    <n v="0"/>
    <n v="0"/>
    <n v="60"/>
    <n v="30"/>
    <n v="0"/>
    <n v="0"/>
    <n v="0"/>
    <n v="0"/>
    <n v="0"/>
    <n v="0"/>
    <n v="0"/>
    <n v="0"/>
    <n v="0"/>
    <n v="110"/>
    <n v="30"/>
    <n v="610"/>
    <n v="10.166666666666666"/>
    <n v="0"/>
  </r>
  <r>
    <x v="0"/>
    <x v="0"/>
    <x v="147"/>
    <x v="1"/>
    <s v="TEREX TR100W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3794.5"/>
    <n v="13794.5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0"/>
    <x v="148"/>
    <x v="1"/>
    <s v="TEREX TR100W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6538"/>
    <n v="16538"/>
    <n v="0"/>
    <s v=""/>
    <s v=""/>
    <s v=""/>
    <s v=""/>
    <s v=""/>
    <s v=""/>
    <s v=""/>
    <s v=""/>
    <s v=""/>
    <s v=""/>
    <n v="1"/>
    <n v="0.52777777777777779"/>
    <n v="0.52777777777777779"/>
    <s v=""/>
    <n v="720"/>
    <n v="12"/>
    <n v="20"/>
    <n v="0"/>
    <n v="0"/>
    <n v="0"/>
    <n v="0"/>
    <n v="40"/>
    <n v="0"/>
    <n v="0"/>
    <n v="0"/>
    <n v="60"/>
    <n v="0"/>
    <n v="0"/>
    <n v="220"/>
    <n v="0"/>
    <n v="0"/>
    <n v="0"/>
    <n v="340"/>
    <n v="280"/>
    <n v="380"/>
    <n v="6.333333333333333"/>
    <s v="сигналь релей солиулах"/>
  </r>
  <r>
    <x v="0"/>
    <x v="0"/>
    <x v="149"/>
    <x v="1"/>
    <s v="W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4824"/>
    <n v="4824"/>
    <n v="0"/>
    <s v=""/>
    <s v=""/>
    <s v=""/>
    <s v=""/>
    <s v=""/>
    <s v=""/>
    <s v=""/>
    <s v=""/>
    <s v=""/>
    <s v="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усны насос редуктор солих"/>
  </r>
  <r>
    <x v="0"/>
    <x v="0"/>
    <x v="150"/>
    <x v="1"/>
    <s v="WT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749"/>
    <n v="749"/>
    <n v="0"/>
    <s v=""/>
    <s v=""/>
    <s v=""/>
    <s v=""/>
    <s v=""/>
    <s v=""/>
    <s v=""/>
    <s v=""/>
    <s v=""/>
    <s v=""/>
    <n v="0.3625000000000001"/>
    <n v="0.88505747126436785"/>
    <n v="0.88505747126436785"/>
    <s v=""/>
    <n v="720"/>
    <n v="12"/>
    <n v="0"/>
    <n v="0"/>
    <n v="0"/>
    <n v="0"/>
    <n v="0"/>
    <n v="0"/>
    <n v="0"/>
    <n v="0"/>
    <n v="458.99999999999994"/>
    <n v="0"/>
    <n v="0"/>
    <n v="0"/>
    <n v="30"/>
    <n v="0"/>
    <n v="0"/>
    <n v="0"/>
    <n v="30"/>
    <n v="30"/>
    <n v="231.00000000000006"/>
    <n v="3.850000000000001"/>
    <s v="1-р дугуй салж унасан"/>
  </r>
  <r>
    <x v="0"/>
    <x v="0"/>
    <x v="151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4886"/>
    <n v="4896"/>
    <n v="10"/>
    <n v="75606"/>
    <n v="75785"/>
    <n v="179"/>
    <n v="11"/>
    <n v="0"/>
    <n v="0"/>
    <n v="0"/>
    <n v="11"/>
    <n v="8.1363636363636367"/>
    <s v=""/>
    <n v="1"/>
    <n v="0.80555555555555558"/>
    <n v="0.80555555555555558"/>
    <n v="20.000000000000036"/>
    <n v="720"/>
    <n v="12"/>
    <n v="30"/>
    <n v="0"/>
    <n v="0"/>
    <n v="0"/>
    <n v="0"/>
    <n v="60"/>
    <n v="0"/>
    <n v="0"/>
    <n v="0"/>
    <n v="50"/>
    <n v="0"/>
    <n v="0"/>
    <n v="0"/>
    <n v="0"/>
    <n v="0"/>
    <n v="0"/>
    <n v="140"/>
    <n v="50"/>
    <n v="580"/>
    <n v="9.6666666666666661"/>
    <n v="0"/>
  </r>
  <r>
    <x v="0"/>
    <x v="0"/>
    <x v="152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4988"/>
    <n v="4998"/>
    <n v="10"/>
    <n v="76809"/>
    <n v="76991"/>
    <n v="182"/>
    <n v="13"/>
    <n v="0"/>
    <n v="0"/>
    <n v="0"/>
    <n v="13"/>
    <n v="7"/>
    <s v=""/>
    <n v="1"/>
    <n v="0.875"/>
    <n v="0.83333333333333337"/>
    <n v="0"/>
    <n v="720"/>
    <n v="12"/>
    <n v="30"/>
    <n v="0"/>
    <n v="0"/>
    <n v="30"/>
    <n v="0"/>
    <n v="60"/>
    <n v="0"/>
    <n v="0"/>
    <n v="0"/>
    <n v="0"/>
    <n v="0"/>
    <n v="0"/>
    <n v="0"/>
    <n v="0"/>
    <n v="0"/>
    <n v="30"/>
    <n v="90"/>
    <n v="0"/>
    <n v="600"/>
    <n v="10"/>
    <n v="0"/>
  </r>
  <r>
    <x v="0"/>
    <x v="0"/>
    <x v="153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4882"/>
    <n v="4893"/>
    <n v="11"/>
    <n v="76047"/>
    <n v="76235"/>
    <n v="188"/>
    <n v="11"/>
    <n v="0"/>
    <n v="0"/>
    <n v="0"/>
    <n v="11"/>
    <n v="8.545454545454545"/>
    <s v=""/>
    <n v="1"/>
    <n v="0.80555555555555558"/>
    <n v="0.72222222222222221"/>
    <n v="140.00000000000003"/>
    <n v="720"/>
    <n v="12"/>
    <n v="30"/>
    <n v="0"/>
    <n v="0"/>
    <n v="60"/>
    <n v="0"/>
    <n v="60"/>
    <n v="0"/>
    <n v="0"/>
    <n v="0"/>
    <n v="50"/>
    <n v="0"/>
    <n v="0"/>
    <n v="0"/>
    <n v="0"/>
    <n v="0"/>
    <n v="60"/>
    <n v="140"/>
    <n v="50"/>
    <n v="520"/>
    <n v="8.6666666666666661"/>
    <n v="0"/>
  </r>
  <r>
    <x v="0"/>
    <x v="0"/>
    <x v="154"/>
    <x v="1"/>
    <s v="LBR754-DZ192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0"/>
    <x v="155"/>
    <x v="1"/>
    <s v="LONKING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474.4"/>
    <n v="2485.1999999999998"/>
    <n v="10.799999999999727"/>
    <s v=""/>
    <s v=""/>
    <s v=""/>
    <s v=""/>
    <s v=""/>
    <s v=""/>
    <s v=""/>
    <s v=""/>
    <s v=""/>
    <s v=""/>
    <n v="0.96805555555555556"/>
    <n v="0.91391678622668582"/>
    <n v="0.91391678622668582"/>
    <n v="10.999999999983601"/>
    <n v="720"/>
    <n v="12"/>
    <n v="40"/>
    <n v="0"/>
    <n v="0"/>
    <n v="0"/>
    <n v="0"/>
    <n v="20"/>
    <n v="0"/>
    <n v="0"/>
    <n v="23"/>
    <n v="0"/>
    <n v="0"/>
    <n v="0"/>
    <n v="0"/>
    <n v="0"/>
    <n v="0"/>
    <n v="0"/>
    <n v="60"/>
    <n v="0"/>
    <n v="637"/>
    <n v="10.616666666666667"/>
    <s v="тосолгоо хийх"/>
  </r>
  <r>
    <x v="0"/>
    <x v="1"/>
    <x v="0"/>
    <x v="0"/>
    <s v="EX5600-6"/>
    <x v="0"/>
    <x v="0"/>
    <x v="0"/>
    <n v="1"/>
    <m/>
    <n v="7650"/>
    <n v="0"/>
    <n v="0"/>
    <n v="0"/>
    <n v="7650"/>
    <n v="7650"/>
    <n v="0"/>
    <n v="0"/>
    <n v="0"/>
    <n v="0"/>
    <n v="0"/>
    <n v="0"/>
    <s v=""/>
    <s v=""/>
    <s v=""/>
    <s v=""/>
    <s v=""/>
    <s v=""/>
    <s v=""/>
    <n v="24579"/>
    <n v="24587.7"/>
    <n v="8.7000000000007276"/>
    <s v=""/>
    <s v=""/>
    <s v=""/>
    <s v=""/>
    <s v=""/>
    <s v=""/>
    <s v=""/>
    <s v=""/>
    <s v=""/>
    <n v="0"/>
    <n v="0.97638888888888886"/>
    <n v="0.77240398293029877"/>
    <n v="0.73541963015647227"/>
    <n v="5.0000000000436273"/>
    <n v="720"/>
    <n v="12"/>
    <n v="40"/>
    <n v="26"/>
    <n v="0"/>
    <n v="0"/>
    <n v="0"/>
    <n v="120"/>
    <n v="0"/>
    <n v="0"/>
    <n v="17"/>
    <n v="0"/>
    <n v="0"/>
    <n v="0"/>
    <n v="0"/>
    <n v="0"/>
    <n v="0"/>
    <n v="26"/>
    <n v="160"/>
    <n v="0"/>
    <n v="517"/>
    <n v="8.6166666666666671"/>
    <s v="Гидро гоожилттой "/>
  </r>
  <r>
    <x v="0"/>
    <x v="1"/>
    <x v="1"/>
    <x v="0"/>
    <s v="EX3600-6"/>
    <x v="1"/>
    <x v="0"/>
    <x v="0"/>
    <n v="1"/>
    <m/>
    <n v="4760"/>
    <n v="0"/>
    <n v="0"/>
    <n v="0"/>
    <n v="4760"/>
    <n v="4760"/>
    <n v="0"/>
    <n v="0"/>
    <n v="0"/>
    <n v="0"/>
    <n v="0"/>
    <n v="0"/>
    <s v=""/>
    <s v=""/>
    <s v=""/>
    <s v=""/>
    <s v=""/>
    <s v=""/>
    <s v=""/>
    <n v="19247.3"/>
    <n v="19256.599999999999"/>
    <n v="9.2999999999992724"/>
    <s v=""/>
    <s v=""/>
    <s v=""/>
    <s v=""/>
    <s v=""/>
    <s v=""/>
    <s v=""/>
    <s v=""/>
    <s v=""/>
    <n v="0"/>
    <n v="0.97083333333333333"/>
    <n v="0.78540772532188841"/>
    <n v="0.67095851216022895"/>
    <n v="88.999999999956358"/>
    <n v="720"/>
    <n v="12"/>
    <n v="30"/>
    <n v="20"/>
    <n v="50"/>
    <n v="10"/>
    <n v="0"/>
    <n v="120"/>
    <n v="0"/>
    <n v="0"/>
    <n v="21"/>
    <n v="0"/>
    <n v="0"/>
    <n v="0"/>
    <n v="0"/>
    <n v="0"/>
    <n v="0"/>
    <n v="80"/>
    <n v="150"/>
    <n v="0"/>
    <n v="469"/>
    <n v="7.8166666666666664"/>
    <s v="Attach-ны чиглүлэгч "/>
  </r>
  <r>
    <x v="0"/>
    <x v="1"/>
    <x v="2"/>
    <x v="0"/>
    <s v="EX5600-6"/>
    <x v="0"/>
    <x v="0"/>
    <x v="0"/>
    <n v="1"/>
    <m/>
    <n v="7820"/>
    <n v="0"/>
    <n v="0"/>
    <n v="0"/>
    <n v="7820"/>
    <n v="7820"/>
    <n v="0"/>
    <n v="0"/>
    <n v="0"/>
    <n v="0"/>
    <n v="0"/>
    <n v="0"/>
    <s v=""/>
    <s v=""/>
    <s v=""/>
    <s v=""/>
    <s v=""/>
    <s v=""/>
    <s v=""/>
    <n v="25158.3"/>
    <n v="25167.3"/>
    <n v="9"/>
    <s v=""/>
    <s v=""/>
    <s v=""/>
    <s v=""/>
    <s v=""/>
    <s v=""/>
    <s v=""/>
    <s v=""/>
    <s v=""/>
    <n v="0"/>
    <n v="1"/>
    <n v="0.75"/>
    <n v="0.72361111111111109"/>
    <n v="18.999999999999986"/>
    <n v="720"/>
    <n v="12"/>
    <n v="80"/>
    <n v="15"/>
    <n v="0"/>
    <n v="4"/>
    <n v="0"/>
    <n v="100"/>
    <n v="0"/>
    <n v="0"/>
    <n v="0"/>
    <n v="0"/>
    <n v="0"/>
    <n v="0"/>
    <n v="0"/>
    <n v="0"/>
    <n v="0"/>
    <n v="19"/>
    <n v="180"/>
    <n v="0"/>
    <n v="521"/>
    <n v="8.6833333333333336"/>
    <n v="0"/>
  </r>
  <r>
    <x v="0"/>
    <x v="1"/>
    <x v="3"/>
    <x v="0"/>
    <s v="EX2600-6"/>
    <x v="2"/>
    <x v="0"/>
    <x v="0"/>
    <n v="1"/>
    <m/>
    <n v="3655"/>
    <n v="1190"/>
    <n v="0"/>
    <n v="0"/>
    <n v="2465"/>
    <n v="2465"/>
    <n v="0"/>
    <n v="0"/>
    <n v="1190"/>
    <n v="0"/>
    <n v="0"/>
    <n v="0"/>
    <s v=""/>
    <s v=""/>
    <s v=""/>
    <s v=""/>
    <s v=""/>
    <s v=""/>
    <s v=""/>
    <n v="33707"/>
    <n v="33717"/>
    <n v="10"/>
    <s v=""/>
    <s v=""/>
    <s v=""/>
    <s v=""/>
    <s v=""/>
    <s v=""/>
    <s v=""/>
    <s v=""/>
    <s v=""/>
    <n v="3286"/>
    <n v="1"/>
    <n v="0.73611111111111116"/>
    <n v="0.66666666666666663"/>
    <n v="120"/>
    <n v="720"/>
    <n v="12"/>
    <n v="100"/>
    <n v="0"/>
    <n v="50"/>
    <n v="0"/>
    <n v="0"/>
    <n v="90"/>
    <n v="0"/>
    <n v="0"/>
    <n v="0"/>
    <n v="0"/>
    <n v="0"/>
    <n v="0"/>
    <n v="0"/>
    <n v="0"/>
    <n v="0"/>
    <n v="50"/>
    <n v="190"/>
    <n v="0"/>
    <n v="480"/>
    <n v="8"/>
    <n v="0"/>
  </r>
  <r>
    <x v="0"/>
    <x v="1"/>
    <x v="4"/>
    <x v="0"/>
    <s v="EX2600-6"/>
    <x v="2"/>
    <x v="0"/>
    <x v="0"/>
    <n v="0"/>
    <m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n v="29500.2"/>
    <n v="29500.2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Их засвар хийх"/>
  </r>
  <r>
    <x v="0"/>
    <x v="1"/>
    <x v="5"/>
    <x v="0"/>
    <s v="EX2600-6"/>
    <x v="2"/>
    <x v="0"/>
    <x v="0"/>
    <n v="1"/>
    <m/>
    <n v="3060"/>
    <n v="850"/>
    <n v="0"/>
    <n v="0"/>
    <n v="2210"/>
    <n v="2210"/>
    <n v="0"/>
    <n v="0"/>
    <n v="850"/>
    <n v="0"/>
    <n v="0"/>
    <n v="0"/>
    <s v=""/>
    <s v=""/>
    <s v=""/>
    <s v=""/>
    <s v=""/>
    <s v=""/>
    <s v=""/>
    <n v="29770"/>
    <n v="29780.5"/>
    <n v="10.5"/>
    <s v=""/>
    <s v=""/>
    <s v=""/>
    <s v=""/>
    <s v=""/>
    <s v=""/>
    <s v=""/>
    <s v=""/>
    <s v=""/>
    <n v="4080"/>
    <n v="1"/>
    <n v="0.77777777777777779"/>
    <n v="0.74722222222222223"/>
    <n v="92"/>
    <n v="720"/>
    <n v="12"/>
    <n v="70"/>
    <n v="0"/>
    <n v="22"/>
    <n v="0"/>
    <n v="0"/>
    <n v="90"/>
    <n v="0"/>
    <n v="0"/>
    <n v="0"/>
    <n v="0"/>
    <n v="0"/>
    <n v="0"/>
    <n v="0"/>
    <n v="0"/>
    <n v="0"/>
    <n v="22"/>
    <n v="160"/>
    <n v="0"/>
    <n v="538"/>
    <n v="8.9666666666666668"/>
    <n v="0"/>
  </r>
  <r>
    <x v="0"/>
    <x v="1"/>
    <x v="6"/>
    <x v="0"/>
    <s v="EX5600-6"/>
    <x v="0"/>
    <x v="0"/>
    <x v="0"/>
    <n v="1"/>
    <m/>
    <n v="3825"/>
    <n v="0"/>
    <n v="0"/>
    <n v="0"/>
    <n v="3825"/>
    <n v="3825"/>
    <n v="0"/>
    <n v="0"/>
    <n v="0"/>
    <n v="0"/>
    <n v="0"/>
    <n v="0"/>
    <s v=""/>
    <s v=""/>
    <s v=""/>
    <s v=""/>
    <s v=""/>
    <s v=""/>
    <s v=""/>
    <n v="21084.1"/>
    <n v="21090.2"/>
    <n v="6.1000000000021828"/>
    <s v=""/>
    <s v=""/>
    <s v=""/>
    <s v=""/>
    <s v=""/>
    <s v=""/>
    <s v=""/>
    <s v=""/>
    <s v=""/>
    <n v="0"/>
    <n v="0.76388888888888884"/>
    <n v="0.67272727272727273"/>
    <n v="0.63636363636363635"/>
    <n v="16.000000000130985"/>
    <n v="720"/>
    <n v="12"/>
    <n v="70"/>
    <n v="0"/>
    <n v="20"/>
    <n v="0"/>
    <n v="0"/>
    <n v="110"/>
    <n v="0"/>
    <n v="0"/>
    <n v="170"/>
    <n v="0"/>
    <n v="0"/>
    <n v="0"/>
    <n v="0"/>
    <n v="0"/>
    <n v="0"/>
    <n v="20"/>
    <n v="180"/>
    <n v="0"/>
    <n v="350"/>
    <n v="5.833333333333333"/>
    <s v="Нурууны шланг задарсан "/>
  </r>
  <r>
    <x v="0"/>
    <x v="1"/>
    <x v="7"/>
    <x v="0"/>
    <s v="EX5600-6"/>
    <x v="0"/>
    <x v="0"/>
    <x v="0"/>
    <n v="1"/>
    <m/>
    <n v="8500"/>
    <n v="0"/>
    <n v="0"/>
    <n v="0"/>
    <n v="8500"/>
    <n v="8500"/>
    <n v="0"/>
    <n v="0"/>
    <n v="0"/>
    <n v="0"/>
    <n v="0"/>
    <n v="0"/>
    <s v=""/>
    <s v=""/>
    <s v=""/>
    <s v=""/>
    <s v=""/>
    <s v=""/>
    <s v=""/>
    <n v="18729"/>
    <n v="18737.8"/>
    <n v="8.7999999999992724"/>
    <s v=""/>
    <s v=""/>
    <s v=""/>
    <s v=""/>
    <s v=""/>
    <s v=""/>
    <s v=""/>
    <s v=""/>
    <s v=""/>
    <n v="0"/>
    <n v="0.97083333333333333"/>
    <n v="0.72818311874105868"/>
    <n v="0.698140200286123"/>
    <n v="39.999999999956373"/>
    <n v="720"/>
    <n v="12"/>
    <n v="70"/>
    <n v="10"/>
    <n v="0"/>
    <n v="11"/>
    <n v="0"/>
    <n v="120"/>
    <n v="0"/>
    <n v="0"/>
    <n v="21"/>
    <n v="0"/>
    <n v="0"/>
    <n v="0"/>
    <n v="0"/>
    <n v="0"/>
    <n v="0"/>
    <n v="21"/>
    <n v="190"/>
    <n v="0"/>
    <n v="488"/>
    <n v="8.1333333333333329"/>
    <s v="Boom-ны пайлц дуугарсан "/>
  </r>
  <r>
    <x v="0"/>
    <x v="1"/>
    <x v="8"/>
    <x v="1"/>
    <s v="XE490DK"/>
    <x v="3"/>
    <x v="0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0472"/>
    <n v="10479.299999999999"/>
    <n v="7.2999999999992724"/>
    <s v=""/>
    <s v=""/>
    <s v=""/>
    <s v=""/>
    <s v=""/>
    <s v=""/>
    <s v=""/>
    <s v=""/>
    <s v=""/>
    <n v="173"/>
    <n v="1"/>
    <n v="0.59722222222222221"/>
    <n v="0.55555555555555558"/>
    <n v="37.99999999995633"/>
    <n v="720"/>
    <n v="12"/>
    <n v="40"/>
    <n v="30"/>
    <n v="0"/>
    <n v="0"/>
    <n v="0"/>
    <n v="100"/>
    <n v="0"/>
    <n v="0"/>
    <n v="0"/>
    <n v="150"/>
    <n v="0"/>
    <n v="0"/>
    <n v="0"/>
    <n v="0"/>
    <n v="0"/>
    <n v="30"/>
    <n v="290"/>
    <n v="150"/>
    <n v="400"/>
    <n v="6.666666666666667"/>
    <n v="0"/>
  </r>
  <r>
    <x v="0"/>
    <x v="1"/>
    <x v="9"/>
    <x v="0"/>
    <s v="CAT395 EX"/>
    <x v="4"/>
    <x v="0"/>
    <x v="0"/>
    <n v="1"/>
    <m/>
    <n v="1960"/>
    <n v="0"/>
    <n v="560"/>
    <n v="0"/>
    <n v="1400"/>
    <n v="1400"/>
    <n v="0"/>
    <n v="0"/>
    <n v="0"/>
    <n v="560"/>
    <n v="0"/>
    <n v="0"/>
    <s v=""/>
    <s v=""/>
    <s v=""/>
    <s v=""/>
    <s v=""/>
    <s v=""/>
    <s v=""/>
    <n v="18104.599999999999"/>
    <n v="18113.8"/>
    <n v="9.2000000000007276"/>
    <s v=""/>
    <s v=""/>
    <s v=""/>
    <s v=""/>
    <s v=""/>
    <s v=""/>
    <s v=""/>
    <s v=""/>
    <s v=""/>
    <n v="1094"/>
    <n v="0.98055555555555551"/>
    <n v="0.77337110481586402"/>
    <n v="0.74504249291784708"/>
    <n v="26.000000000043606"/>
    <n v="720"/>
    <n v="12"/>
    <n v="70"/>
    <n v="0"/>
    <n v="0"/>
    <n v="20"/>
    <n v="0"/>
    <n v="90"/>
    <n v="0"/>
    <n v="0"/>
    <n v="14"/>
    <n v="0"/>
    <n v="0"/>
    <n v="0"/>
    <n v="0"/>
    <n v="0"/>
    <n v="0"/>
    <n v="20"/>
    <n v="160"/>
    <n v="0"/>
    <n v="526"/>
    <n v="8.7666666666666675"/>
    <s v="Босоо цлиндр дуугарсан "/>
  </r>
  <r>
    <x v="0"/>
    <x v="1"/>
    <x v="10"/>
    <x v="0"/>
    <s v="CAT395 EX"/>
    <x v="4"/>
    <x v="0"/>
    <x v="0"/>
    <n v="0"/>
    <m/>
    <n v="0"/>
    <n v="0"/>
    <n v="0"/>
    <n v="0"/>
    <n v="0"/>
    <n v="0"/>
    <n v="0"/>
    <n v="0"/>
    <n v="0"/>
    <n v="0"/>
    <n v="0"/>
    <n v="0"/>
    <s v=""/>
    <s v=""/>
    <s v=""/>
    <s v=""/>
    <s v=""/>
    <s v=""/>
    <s v=""/>
    <n v="15451.4"/>
    <n v="15451.4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үрдний хойд swing reductor засвартай "/>
  </r>
  <r>
    <x v="0"/>
    <x v="1"/>
    <x v="11"/>
    <x v="0"/>
    <s v="EX2600-6BH"/>
    <x v="2"/>
    <x v="0"/>
    <x v="0"/>
    <n v="1"/>
    <m/>
    <n v="5780"/>
    <n v="85"/>
    <n v="255"/>
    <n v="0"/>
    <n v="5440"/>
    <n v="5440"/>
    <n v="0"/>
    <n v="0"/>
    <n v="85"/>
    <n v="255"/>
    <n v="0"/>
    <n v="0"/>
    <s v=""/>
    <s v=""/>
    <s v=""/>
    <s v=""/>
    <s v=""/>
    <s v=""/>
    <s v=""/>
    <n v="7140.5"/>
    <n v="7149.7"/>
    <n v="9.1999999999998181"/>
    <s v=""/>
    <s v=""/>
    <s v=""/>
    <s v=""/>
    <s v=""/>
    <s v=""/>
    <s v=""/>
    <s v=""/>
    <s v=""/>
    <n v="3105"/>
    <n v="1"/>
    <n v="0.76388888888888884"/>
    <n v="0.6875"/>
    <n v="56.999999999989086"/>
    <n v="720"/>
    <n v="12"/>
    <n v="70"/>
    <n v="0"/>
    <n v="10"/>
    <n v="45"/>
    <n v="0"/>
    <n v="100"/>
    <n v="0"/>
    <n v="0"/>
    <n v="0"/>
    <n v="0"/>
    <n v="0"/>
    <n v="0"/>
    <n v="0"/>
    <n v="0"/>
    <n v="0"/>
    <n v="55"/>
    <n v="170"/>
    <n v="0"/>
    <n v="495"/>
    <n v="8.25"/>
    <n v="0"/>
  </r>
  <r>
    <x v="0"/>
    <x v="1"/>
    <x v="12"/>
    <x v="0"/>
    <s v="EX2000-7"/>
    <x v="5"/>
    <x v="0"/>
    <x v="0"/>
    <n v="1"/>
    <m/>
    <n v="2925"/>
    <n v="0"/>
    <n v="0"/>
    <n v="0"/>
    <n v="2925"/>
    <n v="2925"/>
    <n v="0"/>
    <n v="0"/>
    <n v="0"/>
    <n v="0"/>
    <n v="0"/>
    <n v="0"/>
    <s v=""/>
    <s v=""/>
    <s v=""/>
    <s v=""/>
    <s v=""/>
    <s v=""/>
    <s v=""/>
    <n v="5999"/>
    <n v="6008.2"/>
    <n v="9.1999999999998181"/>
    <s v=""/>
    <s v=""/>
    <s v=""/>
    <s v=""/>
    <s v=""/>
    <s v=""/>
    <s v=""/>
    <s v=""/>
    <s v=""/>
    <n v="2201"/>
    <n v="0.9916666666666667"/>
    <n v="0.81792717086834732"/>
    <n v="0.76190476190476186"/>
    <n v="7.9999999999891003"/>
    <n v="720"/>
    <n v="12"/>
    <n v="30"/>
    <n v="0"/>
    <n v="30"/>
    <n v="10"/>
    <n v="0"/>
    <n v="100"/>
    <n v="0"/>
    <n v="0"/>
    <n v="6"/>
    <n v="0"/>
    <n v="0"/>
    <n v="0"/>
    <n v="0"/>
    <n v="0"/>
    <n v="0"/>
    <n v="40"/>
    <n v="130"/>
    <n v="0"/>
    <n v="544"/>
    <n v="9.0666666666666664"/>
    <s v="Ансул сигнал дуугарсан "/>
  </r>
  <r>
    <x v="0"/>
    <x v="1"/>
    <x v="13"/>
    <x v="1"/>
    <s v="CAT 992K"/>
    <x v="3"/>
    <x v="0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9372.7"/>
    <n v="19372.7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Support frame засвартай "/>
  </r>
  <r>
    <x v="0"/>
    <x v="1"/>
    <x v="14"/>
    <x v="1"/>
    <s v="XCMG ZL50GN"/>
    <x v="3"/>
    <x v="0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6669.5"/>
    <n v="16676.7"/>
    <n v="7.2000000000007276"/>
    <s v=""/>
    <s v=""/>
    <s v=""/>
    <s v=""/>
    <s v=""/>
    <s v=""/>
    <s v=""/>
    <s v=""/>
    <s v=""/>
    <n v="127"/>
    <n v="1"/>
    <n v="0.59722222222222221"/>
    <n v="0.59722222222222221"/>
    <n v="2.000000000043638"/>
    <n v="720"/>
    <n v="12"/>
    <n v="50"/>
    <n v="0"/>
    <n v="0"/>
    <n v="0"/>
    <n v="0"/>
    <n v="90"/>
    <n v="0"/>
    <n v="0"/>
    <n v="0"/>
    <n v="150"/>
    <n v="0"/>
    <n v="0"/>
    <n v="0"/>
    <n v="0"/>
    <n v="0"/>
    <n v="0"/>
    <n v="290"/>
    <n v="150"/>
    <n v="430"/>
    <n v="7.166666666666667"/>
    <n v="0"/>
  </r>
  <r>
    <x v="0"/>
    <x v="1"/>
    <x v="15"/>
    <x v="0"/>
    <s v="LIEBHERR R984C 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6"/>
    <x v="1"/>
    <s v="XE200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7"/>
    <x v="1"/>
    <s v="XCMG ZL50GN"/>
    <x v="3"/>
    <x v="0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2869.4"/>
    <n v="12869.4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1"/>
    <x v="18"/>
    <x v="1"/>
    <s v="XE125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9"/>
    <x v="1"/>
    <s v="XE1250 EX"/>
    <x v="3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20"/>
    <x v="0"/>
    <s v="LIEBHERR R976HD 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21"/>
    <x v="0"/>
    <s v="LIEBHERR R976HD EX"/>
    <x v="6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22"/>
    <x v="1"/>
    <s v="LIEBHERR L566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23"/>
    <x v="2"/>
    <s v="TEREX TR60 SV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24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5056"/>
    <n v="25056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т coolant орсон"/>
  </r>
  <r>
    <x v="0"/>
    <x v="1"/>
    <x v="25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9125.8"/>
    <n v="29125.8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Трансмисс засварт "/>
  </r>
  <r>
    <x v="0"/>
    <x v="1"/>
    <x v="26"/>
    <x v="1"/>
    <s v="CAT D8T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1080.5"/>
    <n v="21089.1"/>
    <n v="8.5999999999985448"/>
    <s v=""/>
    <s v=""/>
    <s v=""/>
    <s v=""/>
    <s v=""/>
    <s v=""/>
    <s v=""/>
    <s v=""/>
    <s v=""/>
    <n v="407"/>
    <n v="0.97499999999999998"/>
    <n v="0.82905982905982911"/>
    <n v="0.82905982905982911"/>
    <n v="0"/>
    <n v="720"/>
    <n v="12"/>
    <n v="30"/>
    <n v="0"/>
    <n v="0"/>
    <n v="0"/>
    <n v="0"/>
    <n v="90"/>
    <n v="0"/>
    <n v="0"/>
    <n v="18"/>
    <n v="0"/>
    <n v="0"/>
    <n v="0"/>
    <n v="0"/>
    <n v="0"/>
    <n v="0"/>
    <n v="0"/>
    <n v="120"/>
    <n v="0"/>
    <n v="582"/>
    <n v="9.6999999999999993"/>
    <s v="машмак 2 боолт _x000a_coolant нэмэх "/>
  </r>
  <r>
    <x v="0"/>
    <x v="1"/>
    <x v="27"/>
    <x v="1"/>
    <s v="CAT D8T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4517"/>
    <n v="24526.400000000001"/>
    <n v="9.4000000000014552"/>
    <s v=""/>
    <s v=""/>
    <s v=""/>
    <s v=""/>
    <s v=""/>
    <s v=""/>
    <s v=""/>
    <s v=""/>
    <s v=""/>
    <n v="436"/>
    <n v="1"/>
    <n v="0.77777777777777779"/>
    <n v="0.77777777777777779"/>
    <n v="4.000000000087276"/>
    <n v="720"/>
    <n v="12"/>
    <n v="30"/>
    <n v="0"/>
    <n v="0"/>
    <n v="0"/>
    <n v="0"/>
    <n v="90"/>
    <n v="0"/>
    <n v="0"/>
    <n v="0"/>
    <n v="40"/>
    <n v="0"/>
    <n v="0"/>
    <n v="0"/>
    <n v="0"/>
    <n v="0"/>
    <n v="0"/>
    <n v="160"/>
    <n v="40"/>
    <n v="560"/>
    <n v="9.3333333333333339"/>
    <n v="0"/>
  </r>
  <r>
    <x v="0"/>
    <x v="1"/>
    <x v="28"/>
    <x v="1"/>
    <s v="CAT D8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6108"/>
    <n v="26108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1"/>
    <x v="29"/>
    <x v="1"/>
    <s v="CAT834K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6081.8"/>
    <n v="26089"/>
    <n v="7.2000000000007276"/>
    <s v=""/>
    <s v=""/>
    <s v=""/>
    <s v=""/>
    <s v=""/>
    <s v=""/>
    <s v=""/>
    <s v=""/>
    <s v=""/>
    <n v="500"/>
    <n v="0.91666666666666663"/>
    <n v="0.65151515151515149"/>
    <n v="0.65151515151515149"/>
    <n v="2.000000000043638"/>
    <n v="720"/>
    <n v="12"/>
    <n v="30"/>
    <n v="0"/>
    <n v="0"/>
    <n v="0"/>
    <n v="0"/>
    <n v="90"/>
    <n v="0"/>
    <n v="0"/>
    <n v="60"/>
    <n v="110"/>
    <n v="0"/>
    <n v="0"/>
    <n v="0"/>
    <n v="0"/>
    <n v="0"/>
    <n v="0"/>
    <n v="230"/>
    <n v="110"/>
    <n v="430"/>
    <n v="7.166666666666667"/>
    <s v="Хөдөлгүүрийн тос нэмэх "/>
  </r>
  <r>
    <x v="0"/>
    <x v="1"/>
    <x v="30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874"/>
    <n v="2885"/>
    <n v="11"/>
    <s v=""/>
    <s v=""/>
    <s v=""/>
    <s v=""/>
    <s v=""/>
    <s v=""/>
    <s v=""/>
    <s v=""/>
    <s v=""/>
    <n v="574"/>
    <n v="0.99305555555555558"/>
    <n v="0.79020979020979021"/>
    <n v="0.79020979020979021"/>
    <n v="95.000000000000028"/>
    <n v="720"/>
    <n v="12"/>
    <n v="30"/>
    <n v="0"/>
    <n v="0"/>
    <n v="0"/>
    <n v="0"/>
    <n v="120"/>
    <n v="0"/>
    <n v="0"/>
    <n v="5"/>
    <n v="0"/>
    <n v="0"/>
    <n v="0"/>
    <n v="0"/>
    <n v="0"/>
    <n v="0"/>
    <n v="0"/>
    <n v="150"/>
    <n v="0"/>
    <n v="565"/>
    <n v="9.4166666666666661"/>
    <s v="Асахгүй "/>
  </r>
  <r>
    <x v="0"/>
    <x v="1"/>
    <x v="31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7916"/>
    <n v="17927"/>
    <n v="11"/>
    <s v=""/>
    <s v=""/>
    <s v=""/>
    <s v=""/>
    <s v=""/>
    <s v=""/>
    <s v=""/>
    <s v=""/>
    <s v=""/>
    <n v="634"/>
    <n v="0.99305555555555558"/>
    <n v="0.79020979020979021"/>
    <n v="0.79020979020979021"/>
    <n v="95.000000000000028"/>
    <n v="720"/>
    <n v="12"/>
    <n v="60"/>
    <n v="0"/>
    <n v="0"/>
    <n v="0"/>
    <n v="0"/>
    <n v="90"/>
    <n v="0"/>
    <n v="0"/>
    <n v="5"/>
    <n v="0"/>
    <n v="0"/>
    <n v="0"/>
    <n v="0"/>
    <n v="0"/>
    <n v="0"/>
    <n v="0"/>
    <n v="150"/>
    <n v="0"/>
    <n v="565"/>
    <n v="9.4166666666666661"/>
    <s v="Парк дугаар салсан "/>
  </r>
  <r>
    <x v="0"/>
    <x v="1"/>
    <x v="32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8555"/>
    <n v="18564"/>
    <n v="9"/>
    <s v=""/>
    <s v=""/>
    <s v=""/>
    <s v=""/>
    <s v=""/>
    <s v=""/>
    <s v=""/>
    <s v=""/>
    <s v=""/>
    <n v="618"/>
    <n v="0.97222222222222221"/>
    <n v="0.84285714285714286"/>
    <n v="0.84285714285714286"/>
    <n v="0"/>
    <n v="720"/>
    <n v="12"/>
    <n v="20"/>
    <n v="0"/>
    <n v="0"/>
    <n v="0"/>
    <n v="0"/>
    <n v="90"/>
    <n v="0"/>
    <n v="0"/>
    <n v="20"/>
    <n v="0"/>
    <n v="0"/>
    <n v="0"/>
    <n v="0"/>
    <n v="0"/>
    <n v="0"/>
    <n v="0"/>
    <n v="110"/>
    <n v="0"/>
    <n v="590"/>
    <n v="9.8333333333333339"/>
    <n v="0"/>
  </r>
  <r>
    <x v="0"/>
    <x v="1"/>
    <x v="33"/>
    <x v="1"/>
    <s v="CAT-D9GC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154"/>
    <n v="3162"/>
    <n v="8"/>
    <s v=""/>
    <s v=""/>
    <s v=""/>
    <s v=""/>
    <s v=""/>
    <s v=""/>
    <s v=""/>
    <s v=""/>
    <s v=""/>
    <n v="770"/>
    <n v="1"/>
    <n v="0.63888888888888884"/>
    <n v="0.63888888888888884"/>
    <n v="19.999999999999982"/>
    <n v="720"/>
    <n v="12"/>
    <n v="20"/>
    <n v="0"/>
    <n v="0"/>
    <n v="0"/>
    <n v="0"/>
    <n v="90"/>
    <n v="0"/>
    <n v="0"/>
    <n v="0"/>
    <n v="150"/>
    <n v="0"/>
    <n v="0"/>
    <n v="0"/>
    <n v="0"/>
    <n v="0"/>
    <n v="0"/>
    <n v="260"/>
    <n v="150"/>
    <n v="460"/>
    <n v="7.666666666666667"/>
    <n v="0"/>
  </r>
  <r>
    <x v="0"/>
    <x v="1"/>
    <x v="34"/>
    <x v="1"/>
    <s v="CAT16M3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0775"/>
    <n v="30784"/>
    <n v="9"/>
    <s v=""/>
    <s v=""/>
    <s v=""/>
    <s v=""/>
    <s v=""/>
    <s v=""/>
    <s v=""/>
    <s v=""/>
    <s v=""/>
    <n v="500"/>
    <n v="0.97222222222222221"/>
    <n v="0.77142857142857146"/>
    <n v="0.77142857142857146"/>
    <n v="0"/>
    <n v="720"/>
    <n v="12"/>
    <n v="70"/>
    <n v="0"/>
    <n v="0"/>
    <n v="0"/>
    <n v="0"/>
    <n v="90"/>
    <n v="0"/>
    <n v="0"/>
    <n v="20"/>
    <n v="0"/>
    <n v="0"/>
    <n v="0"/>
    <n v="0"/>
    <n v="0"/>
    <n v="0"/>
    <n v="0"/>
    <n v="160"/>
    <n v="0"/>
    <n v="540"/>
    <n v="9"/>
    <s v="Гидро нэмэх "/>
  </r>
  <r>
    <x v="0"/>
    <x v="1"/>
    <x v="35"/>
    <x v="1"/>
    <s v="CAT16M3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7700.3"/>
    <n v="27700.3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"/>
  </r>
  <r>
    <x v="0"/>
    <x v="1"/>
    <x v="36"/>
    <x v="1"/>
    <s v="XCMG GR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2265.2"/>
    <n v="12265.2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тоормос муу барьдаг "/>
  </r>
  <r>
    <x v="0"/>
    <x v="1"/>
    <x v="37"/>
    <x v="1"/>
    <s v="XCMG GR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7873.3"/>
    <n v="7883"/>
    <n v="9.6999999999998181"/>
    <s v=""/>
    <s v=""/>
    <s v=""/>
    <s v=""/>
    <s v=""/>
    <s v=""/>
    <s v=""/>
    <s v=""/>
    <s v=""/>
    <n v="539.83999999999992"/>
    <n v="1"/>
    <n v="0.80555555555555558"/>
    <n v="0.80555555555555558"/>
    <n v="1.9999999999891216"/>
    <n v="720"/>
    <n v="12"/>
    <n v="50"/>
    <n v="0"/>
    <n v="0"/>
    <n v="0"/>
    <n v="0"/>
    <n v="90"/>
    <n v="0"/>
    <n v="0"/>
    <n v="0"/>
    <n v="0"/>
    <n v="0"/>
    <n v="0"/>
    <n v="0"/>
    <n v="0"/>
    <n v="0"/>
    <n v="0"/>
    <n v="140"/>
    <n v="0"/>
    <n v="580"/>
    <n v="9.6666666666666661"/>
    <n v="0"/>
  </r>
  <r>
    <x v="0"/>
    <x v="1"/>
    <x v="38"/>
    <x v="1"/>
    <s v="LIEBHERR PR764 DO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39"/>
    <x v="1"/>
    <s v="Komatsu GR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40"/>
    <x v="1"/>
    <s v="HBM BG240T-4 GR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41"/>
    <x v="2"/>
    <s v="TEREX TR100A"/>
    <x v="9"/>
    <x v="0"/>
    <x v="0"/>
    <n v="1"/>
    <m/>
    <n v="105"/>
    <n v="0"/>
    <n v="105"/>
    <n v="0"/>
    <n v="0"/>
    <s v=""/>
    <s v=""/>
    <s v=""/>
    <s v=""/>
    <s v=""/>
    <s v=""/>
    <s v=""/>
    <n v="0"/>
    <n v="0"/>
    <n v="0"/>
    <n v="105"/>
    <n v="0"/>
    <n v="0"/>
    <n v="0"/>
    <n v="28427.3"/>
    <n v="28431.200000000001"/>
    <n v="3.9000000000014552"/>
    <n v="180345"/>
    <n v="180379.5"/>
    <n v="34.5"/>
    <n v="3"/>
    <n v="0"/>
    <n v="3"/>
    <n v="0"/>
    <n v="0"/>
    <n v="5.75"/>
    <n v="715.21"/>
    <n v="0.33333333333333331"/>
    <n v="0.75"/>
    <n v="0.75"/>
    <n v="54.000000000087311"/>
    <n v="720"/>
    <n v="12"/>
    <n v="30"/>
    <n v="0"/>
    <n v="0"/>
    <n v="0"/>
    <n v="0"/>
    <n v="30"/>
    <n v="0"/>
    <n v="0"/>
    <n v="480"/>
    <n v="0"/>
    <n v="0"/>
    <n v="0"/>
    <n v="0"/>
    <n v="0"/>
    <n v="0"/>
    <n v="0"/>
    <n v="60"/>
    <n v="0"/>
    <n v="180"/>
    <n v="3"/>
    <s v="Араа дэвшихгүй _x000a_кардаанаас гоожилттой "/>
  </r>
  <r>
    <x v="0"/>
    <x v="1"/>
    <x v="42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5928"/>
    <n v="25928"/>
    <n v="0"/>
    <n v="236540"/>
    <n v="236540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coolant халсан "/>
  </r>
  <r>
    <x v="0"/>
    <x v="1"/>
    <x v="43"/>
    <x v="2"/>
    <s v="TEREX TR100A"/>
    <x v="9"/>
    <x v="0"/>
    <x v="0"/>
    <n v="1"/>
    <m/>
    <n v="35"/>
    <n v="0"/>
    <n v="0"/>
    <n v="315"/>
    <n v="35"/>
    <s v=""/>
    <s v=""/>
    <s v=""/>
    <s v=""/>
    <s v=""/>
    <s v=""/>
    <s v=""/>
    <n v="35"/>
    <n v="0"/>
    <n v="0"/>
    <n v="0"/>
    <n v="0"/>
    <n v="315"/>
    <n v="0"/>
    <n v="29227.1"/>
    <n v="29227.1"/>
    <n v="0"/>
    <n v="40986"/>
    <n v="41042"/>
    <n v="56"/>
    <n v="1"/>
    <n v="0"/>
    <n v="0"/>
    <n v="9"/>
    <n v="-8"/>
    <n v="28"/>
    <n v="717.77"/>
    <n v="1"/>
    <n v="0.79166666666666663"/>
    <n v="0.68055555555555558"/>
    <s v=""/>
    <n v="720"/>
    <n v="12"/>
    <n v="60"/>
    <n v="0"/>
    <n v="0"/>
    <n v="80"/>
    <n v="0"/>
    <n v="90"/>
    <n v="0"/>
    <n v="0"/>
    <n v="0"/>
    <n v="0"/>
    <n v="0"/>
    <n v="0"/>
    <n v="0"/>
    <n v="0"/>
    <n v="0"/>
    <n v="80"/>
    <n v="150"/>
    <n v="0"/>
    <n v="490"/>
    <n v="8.1666666666666661"/>
    <n v="0"/>
  </r>
  <r>
    <x v="0"/>
    <x v="1"/>
    <x v="44"/>
    <x v="2"/>
    <s v="TEREX TR100A"/>
    <x v="9"/>
    <x v="0"/>
    <x v="0"/>
    <n v="1"/>
    <m/>
    <n v="140"/>
    <n v="0"/>
    <n v="0"/>
    <n v="245"/>
    <n v="140"/>
    <s v=""/>
    <s v=""/>
    <s v=""/>
    <s v=""/>
    <s v=""/>
    <s v=""/>
    <s v=""/>
    <n v="140"/>
    <n v="0"/>
    <n v="0"/>
    <n v="0"/>
    <n v="0"/>
    <n v="245"/>
    <n v="0"/>
    <n v="22544.9"/>
    <n v="22550.400000000001"/>
    <n v="5.5"/>
    <n v="218547"/>
    <n v="218628"/>
    <n v="81"/>
    <n v="4"/>
    <n v="0"/>
    <n v="0"/>
    <n v="7"/>
    <n v="-3"/>
    <n v="10.125"/>
    <n v="416.82"/>
    <n v="0.95833333333333337"/>
    <n v="0.81159420289855078"/>
    <n v="0.81159420289855078"/>
    <n v="0"/>
    <n v="720"/>
    <n v="12"/>
    <n v="40"/>
    <n v="0"/>
    <n v="0"/>
    <n v="0"/>
    <n v="0"/>
    <n v="90"/>
    <n v="0"/>
    <n v="0"/>
    <n v="30"/>
    <n v="0"/>
    <n v="0"/>
    <n v="0"/>
    <n v="0"/>
    <n v="0"/>
    <n v="0"/>
    <n v="0"/>
    <n v="130"/>
    <n v="0"/>
    <n v="560"/>
    <n v="9.3333333333333339"/>
    <s v="Сигнал ажиллаахгүй "/>
  </r>
  <r>
    <x v="0"/>
    <x v="1"/>
    <x v="45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8521"/>
    <n v="28521"/>
    <n v="0"/>
    <n v="168570"/>
    <n v="168570"/>
    <n v="0"/>
    <n v="0"/>
    <n v="0"/>
    <n v="0"/>
    <n v="0"/>
    <n v="0"/>
    <s v=""/>
    <n v="801.89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5.6-р дугуйнаас тос гоожсон "/>
  </r>
  <r>
    <x v="0"/>
    <x v="1"/>
    <x v="46"/>
    <x v="2"/>
    <s v="TEREX TR100A"/>
    <x v="9"/>
    <x v="0"/>
    <x v="0"/>
    <n v="1"/>
    <m/>
    <n v="350"/>
    <n v="0"/>
    <n v="0"/>
    <n v="0"/>
    <n v="350"/>
    <s v=""/>
    <s v=""/>
    <s v=""/>
    <s v=""/>
    <s v=""/>
    <s v=""/>
    <s v=""/>
    <n v="350"/>
    <n v="0"/>
    <n v="0"/>
    <n v="0"/>
    <n v="0"/>
    <n v="0"/>
    <n v="0"/>
    <n v="15762.7"/>
    <n v="15775"/>
    <n v="12.299999999999272"/>
    <n v="37274"/>
    <n v="37351"/>
    <n v="77"/>
    <n v="10"/>
    <n v="0"/>
    <n v="0"/>
    <n v="0"/>
    <n v="10"/>
    <n v="3.85"/>
    <n v="1205.3"/>
    <n v="1"/>
    <n v="0.68055555555555558"/>
    <n v="0.68055555555555558"/>
    <n v="247.99999999995637"/>
    <n v="720"/>
    <n v="12"/>
    <n v="20"/>
    <n v="0"/>
    <n v="0"/>
    <n v="0"/>
    <n v="0"/>
    <n v="90"/>
    <n v="0"/>
    <n v="0"/>
    <n v="0"/>
    <n v="120"/>
    <n v="0"/>
    <n v="0"/>
    <n v="0"/>
    <n v="0"/>
    <n v="0"/>
    <n v="0"/>
    <n v="230"/>
    <n v="120"/>
    <n v="490"/>
    <n v="8.1666666666666661"/>
    <n v="0"/>
  </r>
  <r>
    <x v="0"/>
    <x v="1"/>
    <x v="47"/>
    <x v="2"/>
    <s v="TEREX TR100A"/>
    <x v="9"/>
    <x v="0"/>
    <x v="0"/>
    <n v="1"/>
    <m/>
    <n v="350"/>
    <n v="0"/>
    <n v="105"/>
    <n v="0"/>
    <n v="245"/>
    <s v=""/>
    <s v=""/>
    <s v=""/>
    <s v=""/>
    <s v=""/>
    <s v=""/>
    <s v=""/>
    <n v="245"/>
    <n v="0"/>
    <n v="0"/>
    <n v="105"/>
    <n v="0"/>
    <n v="0"/>
    <n v="0"/>
    <n v="1001"/>
    <n v="1013.4"/>
    <n v="12.399999999999977"/>
    <n v="140507"/>
    <n v="140588.29999999999"/>
    <n v="81.299999999988358"/>
    <n v="10"/>
    <n v="0"/>
    <n v="3"/>
    <n v="0"/>
    <n v="7"/>
    <n v="4.0649999999994177"/>
    <n v="1291.1199999999999"/>
    <n v="1"/>
    <n v="0.83333333333333337"/>
    <n v="0.83333333333333337"/>
    <n v="143.99999999999864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48"/>
    <x v="2"/>
    <s v="TEREX TR100A"/>
    <x v="9"/>
    <x v="0"/>
    <x v="0"/>
    <n v="1"/>
    <m/>
    <n v="385"/>
    <n v="0"/>
    <n v="70"/>
    <n v="0"/>
    <n v="315"/>
    <s v=""/>
    <s v=""/>
    <s v=""/>
    <s v=""/>
    <s v=""/>
    <s v=""/>
    <s v=""/>
    <n v="315"/>
    <n v="0"/>
    <n v="0"/>
    <n v="70"/>
    <n v="0"/>
    <n v="0"/>
    <n v="0"/>
    <n v="26061"/>
    <n v="26070.400000000001"/>
    <n v="9.4000000000014552"/>
    <n v="236200"/>
    <n v="236298.7"/>
    <n v="98.700000000011642"/>
    <n v="11"/>
    <n v="0"/>
    <n v="2"/>
    <n v="0"/>
    <n v="9"/>
    <n v="4.4863636363641657"/>
    <n v="701.79"/>
    <n v="1"/>
    <n v="0.76388888888888884"/>
    <n v="0.76388888888888884"/>
    <n v="14.000000000087347"/>
    <n v="720"/>
    <n v="12"/>
    <n v="40"/>
    <n v="0"/>
    <n v="0"/>
    <n v="0"/>
    <n v="0"/>
    <n v="90"/>
    <n v="0"/>
    <n v="0"/>
    <n v="0"/>
    <n v="40"/>
    <n v="0"/>
    <n v="0"/>
    <n v="0"/>
    <n v="0"/>
    <n v="0"/>
    <n v="0"/>
    <n v="170"/>
    <n v="40"/>
    <n v="550"/>
    <n v="9.1666666666666661"/>
    <n v="0"/>
  </r>
  <r>
    <x v="0"/>
    <x v="1"/>
    <x v="49"/>
    <x v="2"/>
    <s v="TEREX TR100A"/>
    <x v="9"/>
    <x v="0"/>
    <x v="0"/>
    <n v="1"/>
    <m/>
    <n v="105"/>
    <n v="0"/>
    <n v="35"/>
    <n v="315"/>
    <n v="70"/>
    <s v=""/>
    <s v=""/>
    <s v=""/>
    <s v=""/>
    <s v=""/>
    <s v=""/>
    <s v=""/>
    <n v="70"/>
    <n v="0"/>
    <n v="0"/>
    <n v="35"/>
    <n v="0"/>
    <n v="315"/>
    <n v="0"/>
    <n v="18611"/>
    <n v="18621.5"/>
    <n v="10.5"/>
    <n v="413303"/>
    <n v="413465"/>
    <n v="162"/>
    <n v="3"/>
    <n v="0"/>
    <n v="1"/>
    <n v="9"/>
    <n v="-7"/>
    <n v="27"/>
    <n v="615.21"/>
    <n v="1"/>
    <n v="0.84722222222222221"/>
    <n v="0.77777777777777779"/>
    <n v="69.999999999999972"/>
    <n v="720"/>
    <n v="12"/>
    <n v="20"/>
    <n v="0"/>
    <n v="0"/>
    <n v="50"/>
    <n v="0"/>
    <n v="90"/>
    <n v="0"/>
    <n v="0"/>
    <n v="0"/>
    <n v="0"/>
    <n v="0"/>
    <n v="0"/>
    <n v="0"/>
    <n v="0"/>
    <n v="0"/>
    <n v="50"/>
    <n v="110"/>
    <n v="0"/>
    <n v="560"/>
    <n v="9.3333333333333339"/>
    <n v="0"/>
  </r>
  <r>
    <x v="0"/>
    <x v="1"/>
    <x v="50"/>
    <x v="2"/>
    <s v="TEREX TR100A"/>
    <x v="9"/>
    <x v="0"/>
    <x v="0"/>
    <n v="1"/>
    <m/>
    <n v="420"/>
    <n v="0"/>
    <n v="35"/>
    <n v="0"/>
    <n v="385"/>
    <s v=""/>
    <s v=""/>
    <s v=""/>
    <s v=""/>
    <s v=""/>
    <s v=""/>
    <s v=""/>
    <n v="385"/>
    <n v="0"/>
    <n v="0"/>
    <n v="35"/>
    <n v="0"/>
    <n v="0"/>
    <n v="0"/>
    <n v="3303"/>
    <n v="3312"/>
    <n v="9"/>
    <n v="429559"/>
    <n v="429752"/>
    <n v="193"/>
    <n v="12"/>
    <n v="0"/>
    <n v="1"/>
    <n v="0"/>
    <n v="11"/>
    <n v="8.0416666666666661"/>
    <n v="714.71"/>
    <n v="0.5708333333333333"/>
    <n v="0.73236009732360097"/>
    <n v="0.73236009732360097"/>
    <n v="239"/>
    <n v="720"/>
    <n v="12"/>
    <n v="20"/>
    <n v="0"/>
    <n v="0"/>
    <n v="0"/>
    <n v="0"/>
    <n v="90"/>
    <n v="0"/>
    <n v="0"/>
    <n v="309"/>
    <n v="0"/>
    <n v="0"/>
    <n v="0"/>
    <n v="0"/>
    <n v="0"/>
    <n v="0"/>
    <n v="0"/>
    <n v="110"/>
    <n v="0"/>
    <n v="301"/>
    <n v="5.0166666666666666"/>
    <n v="0"/>
  </r>
  <r>
    <x v="0"/>
    <x v="1"/>
    <x v="51"/>
    <x v="2"/>
    <s v="NHL NTE240AC"/>
    <x v="10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29420"/>
    <n v="29429"/>
    <n v="9"/>
    <n v="457875"/>
    <n v="458007"/>
    <n v="132"/>
    <n v="8"/>
    <n v="0"/>
    <n v="0"/>
    <n v="0"/>
    <n v="8"/>
    <n v="8.25"/>
    <n v="3871"/>
    <n v="0.68055555555555558"/>
    <n v="0.75510204081632648"/>
    <n v="0.67346938775510201"/>
    <n v="210"/>
    <n v="720"/>
    <n v="12"/>
    <n v="30"/>
    <n v="0"/>
    <n v="0"/>
    <n v="40"/>
    <n v="0"/>
    <n v="90"/>
    <n v="0"/>
    <n v="0"/>
    <n v="229.99999999999997"/>
    <n v="0"/>
    <n v="0"/>
    <n v="0"/>
    <n v="0"/>
    <n v="0"/>
    <n v="0"/>
    <n v="40"/>
    <n v="120"/>
    <n v="0"/>
    <n v="330"/>
    <n v="5.5"/>
    <n v="0"/>
  </r>
  <r>
    <x v="0"/>
    <x v="1"/>
    <x v="52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30436"/>
    <n v="30445"/>
    <n v="9"/>
    <n v="468327"/>
    <n v="468477"/>
    <n v="150"/>
    <n v="9"/>
    <n v="0"/>
    <n v="0"/>
    <n v="0"/>
    <n v="9"/>
    <n v="8.3333333333333339"/>
    <n v="2163"/>
    <n v="0.97638888888888886"/>
    <n v="0.70128022759601705"/>
    <n v="0.66571834992887624"/>
    <n v="72.000000000000014"/>
    <n v="720"/>
    <n v="12"/>
    <n v="50"/>
    <n v="0"/>
    <n v="0"/>
    <n v="25"/>
    <n v="0"/>
    <n v="90"/>
    <n v="0"/>
    <n v="0"/>
    <n v="17"/>
    <n v="70"/>
    <n v="0"/>
    <n v="0"/>
    <n v="0"/>
    <n v="0"/>
    <n v="0"/>
    <n v="25"/>
    <n v="210"/>
    <n v="70"/>
    <n v="468"/>
    <n v="7.8"/>
    <s v="Хөдөлгүүрийн шар ассан "/>
  </r>
  <r>
    <x v="0"/>
    <x v="1"/>
    <x v="53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31176"/>
    <n v="31176"/>
    <n v="0"/>
    <n v="483145"/>
    <n v="483145"/>
    <n v="0"/>
    <n v="0"/>
    <n v="0"/>
    <n v="0"/>
    <n v="0"/>
    <n v="0"/>
    <s v=""/>
    <n v="2561"/>
    <n v="0.74444444444444446"/>
    <n v="0"/>
    <s v=""/>
    <s v=""/>
    <n v="720"/>
    <n v="12"/>
    <n v="0"/>
    <n v="0"/>
    <n v="0"/>
    <n v="0"/>
    <n v="0"/>
    <n v="0"/>
    <n v="0"/>
    <n v="0"/>
    <n v="184"/>
    <n v="536"/>
    <n v="0"/>
    <n v="0"/>
    <n v="0"/>
    <n v="0"/>
    <n v="0"/>
    <n v="0"/>
    <n v="536"/>
    <n v="536"/>
    <n v="0"/>
    <n v="0"/>
    <s v="3.4 -р дугуйнаас тос гоожсон "/>
  </r>
  <r>
    <x v="0"/>
    <x v="1"/>
    <x v="54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30426"/>
    <n v="30436"/>
    <n v="10"/>
    <n v="471612"/>
    <n v="471766"/>
    <n v="154"/>
    <n v="9"/>
    <n v="0"/>
    <n v="0"/>
    <n v="0"/>
    <n v="9"/>
    <n v="8.5555555555555554"/>
    <n v="1743"/>
    <n v="0.98611111111111116"/>
    <n v="0.85915492957746475"/>
    <n v="0.74647887323943662"/>
    <n v="69.999999999999972"/>
    <n v="720"/>
    <n v="12"/>
    <n v="10"/>
    <n v="0"/>
    <n v="0"/>
    <n v="80"/>
    <n v="0"/>
    <n v="90"/>
    <n v="0"/>
    <n v="0"/>
    <n v="10"/>
    <n v="0"/>
    <n v="0"/>
    <n v="0"/>
    <n v="0"/>
    <n v="0"/>
    <n v="0"/>
    <n v="80"/>
    <n v="100"/>
    <n v="0"/>
    <n v="530"/>
    <n v="8.8333333333333339"/>
    <s v="4-р подвеск шалгуулах "/>
  </r>
  <r>
    <x v="0"/>
    <x v="1"/>
    <x v="55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31389"/>
    <n v="31399"/>
    <n v="10"/>
    <n v="493193"/>
    <n v="493345"/>
    <n v="152"/>
    <n v="9"/>
    <n v="0"/>
    <n v="0"/>
    <n v="0"/>
    <n v="9"/>
    <n v="8.4444444444444446"/>
    <n v="1501.22"/>
    <n v="1"/>
    <n v="0.81944444444444442"/>
    <n v="0.70833333333333337"/>
    <n v="90"/>
    <n v="720"/>
    <n v="12"/>
    <n v="40"/>
    <n v="0"/>
    <n v="0"/>
    <n v="80"/>
    <n v="0"/>
    <n v="90"/>
    <n v="0"/>
    <n v="0"/>
    <n v="0"/>
    <n v="0"/>
    <n v="0"/>
    <n v="0"/>
    <n v="0"/>
    <n v="0"/>
    <n v="0"/>
    <n v="80"/>
    <n v="130"/>
    <n v="0"/>
    <n v="510"/>
    <n v="8.5"/>
    <n v="0"/>
  </r>
  <r>
    <x v="0"/>
    <x v="1"/>
    <x v="56"/>
    <x v="2"/>
    <s v="NHL NTE240AC"/>
    <x v="10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30958"/>
    <n v="30966"/>
    <n v="8"/>
    <n v="479031"/>
    <n v="479176"/>
    <n v="145"/>
    <n v="8"/>
    <n v="0"/>
    <n v="0"/>
    <n v="0"/>
    <n v="8"/>
    <n v="9.0625"/>
    <n v="1812"/>
    <n v="1"/>
    <n v="0.72222222222222221"/>
    <n v="0.65277777777777779"/>
    <n v="10.000000000000018"/>
    <n v="720"/>
    <n v="12"/>
    <n v="10"/>
    <n v="0"/>
    <n v="0"/>
    <n v="50"/>
    <n v="0"/>
    <n v="90"/>
    <n v="0"/>
    <n v="0"/>
    <n v="0"/>
    <n v="100"/>
    <n v="0"/>
    <n v="0"/>
    <n v="0"/>
    <n v="0"/>
    <n v="0"/>
    <n v="50"/>
    <n v="200"/>
    <n v="100"/>
    <n v="470"/>
    <n v="7.833333333333333"/>
    <n v="0"/>
  </r>
  <r>
    <x v="0"/>
    <x v="1"/>
    <x v="57"/>
    <x v="2"/>
    <s v="NHL NTE240AC"/>
    <x v="10"/>
    <x v="0"/>
    <x v="0"/>
    <n v="1"/>
    <m/>
    <n v="595"/>
    <n v="0"/>
    <n v="0"/>
    <n v="0"/>
    <n v="595"/>
    <s v=""/>
    <s v=""/>
    <s v=""/>
    <s v=""/>
    <s v=""/>
    <s v=""/>
    <s v=""/>
    <n v="595"/>
    <n v="0"/>
    <n v="0"/>
    <n v="0"/>
    <n v="0"/>
    <n v="0"/>
    <n v="0"/>
    <n v="29981"/>
    <n v="29992"/>
    <n v="11"/>
    <n v="460638"/>
    <n v="460770"/>
    <n v="132"/>
    <n v="7"/>
    <n v="0"/>
    <n v="0"/>
    <n v="0"/>
    <n v="7"/>
    <n v="9.4285714285714288"/>
    <n v="1858"/>
    <n v="0.91111111111111109"/>
    <n v="0.67987804878048785"/>
    <n v="0.67987804878048785"/>
    <n v="214"/>
    <n v="720"/>
    <n v="12"/>
    <n v="20"/>
    <n v="0"/>
    <n v="0"/>
    <n v="0"/>
    <n v="0"/>
    <n v="120"/>
    <n v="0"/>
    <n v="0"/>
    <n v="64"/>
    <n v="70"/>
    <n v="0"/>
    <n v="0"/>
    <n v="0"/>
    <n v="0"/>
    <n v="0"/>
    <n v="0"/>
    <n v="210"/>
    <n v="70"/>
    <n v="446"/>
    <n v="7.4333333333333336"/>
    <s v="Асахгүй "/>
  </r>
  <r>
    <x v="0"/>
    <x v="1"/>
    <x v="58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31374"/>
    <n v="31374"/>
    <n v="0"/>
    <n v="487014"/>
    <n v="487014"/>
    <n v="0"/>
    <n v="0"/>
    <n v="0"/>
    <n v="0"/>
    <n v="0"/>
    <n v="0"/>
    <s v=""/>
    <n v="1706"/>
    <n v="0.39444444444444443"/>
    <n v="0"/>
    <s v=""/>
    <s v=""/>
    <n v="720"/>
    <n v="12"/>
    <n v="0"/>
    <n v="0"/>
    <n v="0"/>
    <n v="0"/>
    <n v="0"/>
    <n v="0"/>
    <n v="0"/>
    <n v="0"/>
    <n v="436"/>
    <n v="284"/>
    <n v="0"/>
    <n v="0"/>
    <n v="0"/>
    <n v="0"/>
    <n v="0"/>
    <n v="0"/>
    <n v="284"/>
    <n v="284"/>
    <n v="0"/>
    <n v="0"/>
    <s v="Гидро гоожилттой "/>
  </r>
  <r>
    <x v="0"/>
    <x v="1"/>
    <x v="59"/>
    <x v="2"/>
    <s v="NHL NTE240AC"/>
    <x v="10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27334"/>
    <n v="27342"/>
    <n v="8"/>
    <n v="423600"/>
    <n v="423731"/>
    <n v="131"/>
    <n v="8"/>
    <n v="0"/>
    <n v="0"/>
    <n v="0"/>
    <n v="8"/>
    <n v="8.1875"/>
    <n v="1734"/>
    <n v="0.95833333333333337"/>
    <n v="0.72463768115942029"/>
    <n v="0.65217391304347827"/>
    <n v="30"/>
    <n v="720"/>
    <n v="12"/>
    <n v="40"/>
    <n v="0"/>
    <n v="0"/>
    <n v="50"/>
    <n v="0"/>
    <n v="90"/>
    <n v="0"/>
    <n v="0"/>
    <n v="30"/>
    <n v="60"/>
    <n v="0"/>
    <n v="0"/>
    <n v="0"/>
    <n v="0"/>
    <n v="0"/>
    <n v="50"/>
    <n v="190"/>
    <n v="60"/>
    <n v="450"/>
    <n v="7.5"/>
    <s v="яндан боолгох "/>
  </r>
  <r>
    <x v="0"/>
    <x v="1"/>
    <x v="60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6987"/>
    <n v="26996"/>
    <n v="9"/>
    <n v="411172"/>
    <n v="411332"/>
    <n v="160"/>
    <n v="11"/>
    <n v="0"/>
    <n v="0"/>
    <n v="0"/>
    <n v="11"/>
    <n v="7.2727272727272725"/>
    <n v="1582"/>
    <n v="1"/>
    <n v="0.75"/>
    <n v="0.75"/>
    <n v="0"/>
    <n v="720"/>
    <n v="12"/>
    <n v="20"/>
    <n v="0"/>
    <n v="0"/>
    <n v="0"/>
    <n v="0"/>
    <n v="90"/>
    <n v="0"/>
    <n v="0"/>
    <n v="0"/>
    <n v="70"/>
    <n v="0"/>
    <n v="0"/>
    <n v="0"/>
    <n v="0"/>
    <n v="0"/>
    <n v="0"/>
    <n v="180"/>
    <n v="70"/>
    <n v="540"/>
    <n v="9"/>
    <n v="0"/>
  </r>
  <r>
    <x v="0"/>
    <x v="1"/>
    <x v="61"/>
    <x v="2"/>
    <s v="TEREX TR100A"/>
    <x v="9"/>
    <x v="0"/>
    <x v="0"/>
    <n v="1"/>
    <m/>
    <n v="245"/>
    <n v="0"/>
    <n v="0"/>
    <n v="0"/>
    <n v="245"/>
    <s v=""/>
    <s v=""/>
    <s v=""/>
    <s v=""/>
    <s v=""/>
    <s v=""/>
    <s v=""/>
    <n v="245"/>
    <n v="0"/>
    <n v="0"/>
    <n v="0"/>
    <n v="0"/>
    <n v="0"/>
    <n v="0"/>
    <n v="20501.2"/>
    <n v="20501.2"/>
    <n v="0"/>
    <n v="436739"/>
    <n v="437061"/>
    <n v="322"/>
    <n v="7"/>
    <n v="0"/>
    <n v="0"/>
    <n v="0"/>
    <n v="7"/>
    <n v="23"/>
    <n v="615.22"/>
    <n v="0.94444444444444442"/>
    <n v="0.57352941176470584"/>
    <n v="0.57352941176470584"/>
    <s v=""/>
    <n v="720"/>
    <n v="12"/>
    <n v="50"/>
    <n v="0"/>
    <n v="0"/>
    <n v="0"/>
    <n v="0"/>
    <n v="90"/>
    <n v="30"/>
    <n v="0"/>
    <n v="40"/>
    <n v="120"/>
    <n v="0"/>
    <n v="0"/>
    <n v="0"/>
    <n v="0"/>
    <n v="0"/>
    <n v="0"/>
    <n v="290"/>
    <n v="150"/>
    <n v="390"/>
    <n v="6.5"/>
    <s v="TRN шингэн нэмэх "/>
  </r>
  <r>
    <x v="0"/>
    <x v="1"/>
    <x v="62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528.799999999999"/>
    <n v="27528.799999999999"/>
    <n v="0"/>
    <n v="503194"/>
    <n v="503194"/>
    <n v="0"/>
    <n v="0"/>
    <n v="0"/>
    <n v="0"/>
    <n v="0"/>
    <n v="0"/>
    <s v=""/>
    <n v="0"/>
    <n v="0.29583333333333334"/>
    <n v="0"/>
    <s v=""/>
    <s v=""/>
    <n v="720"/>
    <n v="12"/>
    <n v="0"/>
    <n v="0"/>
    <n v="0"/>
    <n v="0"/>
    <n v="0"/>
    <n v="0"/>
    <n v="0"/>
    <n v="0"/>
    <n v="507"/>
    <n v="213"/>
    <n v="0"/>
    <n v="0"/>
    <n v="0"/>
    <n v="0"/>
    <n v="0"/>
    <n v="0"/>
    <n v="213"/>
    <n v="213"/>
    <n v="0"/>
    <n v="0"/>
    <n v="0"/>
  </r>
  <r>
    <x v="0"/>
    <x v="1"/>
    <x v="63"/>
    <x v="2"/>
    <s v="TEREX TR100A"/>
    <x v="9"/>
    <x v="0"/>
    <x v="0"/>
    <n v="1"/>
    <m/>
    <n v="105"/>
    <n v="0"/>
    <n v="0"/>
    <n v="0"/>
    <n v="105"/>
    <s v=""/>
    <s v=""/>
    <s v=""/>
    <s v=""/>
    <s v=""/>
    <s v=""/>
    <s v=""/>
    <n v="105"/>
    <n v="0"/>
    <n v="0"/>
    <n v="0"/>
    <n v="0"/>
    <n v="0"/>
    <n v="0"/>
    <n v="22706"/>
    <n v="22706"/>
    <n v="0"/>
    <n v="535985"/>
    <n v="536039"/>
    <n v="54"/>
    <n v="3"/>
    <n v="0"/>
    <n v="0"/>
    <n v="0"/>
    <n v="3"/>
    <n v="9"/>
    <n v="616.77"/>
    <n v="0.96527777777777779"/>
    <n v="0.29496402877697842"/>
    <n v="0.29496402877697842"/>
    <s v=""/>
    <n v="720"/>
    <n v="12"/>
    <n v="10"/>
    <n v="0"/>
    <n v="0"/>
    <n v="0"/>
    <n v="0"/>
    <n v="60"/>
    <n v="0"/>
    <n v="0"/>
    <n v="25"/>
    <n v="420"/>
    <n v="0"/>
    <n v="0"/>
    <n v="0"/>
    <n v="0"/>
    <n v="0"/>
    <n v="0"/>
    <n v="490"/>
    <n v="420"/>
    <n v="205"/>
    <n v="3.4166666666666665"/>
    <n v="0"/>
  </r>
  <r>
    <x v="0"/>
    <x v="1"/>
    <x v="64"/>
    <x v="2"/>
    <s v="TEREX TR100A"/>
    <x v="9"/>
    <x v="0"/>
    <x v="0"/>
    <n v="1"/>
    <m/>
    <n v="350"/>
    <n v="0"/>
    <n v="105"/>
    <n v="0"/>
    <n v="245"/>
    <s v=""/>
    <s v=""/>
    <s v=""/>
    <s v=""/>
    <s v=""/>
    <s v=""/>
    <s v=""/>
    <n v="245"/>
    <n v="0"/>
    <n v="0"/>
    <n v="105"/>
    <n v="0"/>
    <n v="0"/>
    <n v="0"/>
    <n v="20334"/>
    <n v="20343"/>
    <n v="9"/>
    <n v="465806"/>
    <n v="465949"/>
    <n v="143"/>
    <n v="10"/>
    <n v="0"/>
    <n v="3"/>
    <n v="0"/>
    <n v="7"/>
    <n v="7.15"/>
    <n v="614.86"/>
    <n v="1"/>
    <n v="0.75"/>
    <n v="0.75"/>
    <n v="0"/>
    <n v="720"/>
    <n v="12"/>
    <n v="20"/>
    <n v="0"/>
    <n v="0"/>
    <n v="0"/>
    <n v="0"/>
    <n v="90"/>
    <n v="0"/>
    <n v="0"/>
    <n v="0"/>
    <n v="70"/>
    <n v="0"/>
    <n v="0"/>
    <n v="0"/>
    <n v="0"/>
    <n v="0"/>
    <n v="0"/>
    <n v="180"/>
    <n v="70"/>
    <n v="540"/>
    <n v="9"/>
    <n v="0"/>
  </r>
  <r>
    <x v="0"/>
    <x v="1"/>
    <x v="65"/>
    <x v="2"/>
    <s v="TEREX TR100A"/>
    <x v="9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n v="0"/>
    <n v="0"/>
    <n v="0"/>
    <n v="0"/>
    <s v=""/>
    <n v="0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66"/>
    <x v="2"/>
    <s v="TEREX TR100A"/>
    <x v="9"/>
    <x v="0"/>
    <x v="0"/>
    <n v="1"/>
    <m/>
    <n v="245"/>
    <n v="0"/>
    <n v="35"/>
    <n v="0"/>
    <n v="210"/>
    <s v=""/>
    <s v=""/>
    <s v=""/>
    <s v=""/>
    <s v=""/>
    <s v=""/>
    <s v=""/>
    <n v="210"/>
    <n v="0"/>
    <n v="0"/>
    <n v="35"/>
    <n v="0"/>
    <n v="0"/>
    <n v="0"/>
    <n v="1878"/>
    <n v="1886"/>
    <n v="8"/>
    <n v="454577"/>
    <n v="454691"/>
    <n v="114"/>
    <n v="7"/>
    <n v="0"/>
    <n v="1"/>
    <n v="0"/>
    <n v="6"/>
    <n v="8.1428571428571423"/>
    <n v="617.02"/>
    <n v="0.86805555555555558"/>
    <n v="0.752"/>
    <n v="0.752"/>
    <n v="10.000000000000018"/>
    <n v="720"/>
    <n v="12"/>
    <n v="35"/>
    <n v="0"/>
    <n v="0"/>
    <n v="0"/>
    <n v="0"/>
    <n v="120"/>
    <n v="0"/>
    <n v="0"/>
    <n v="95"/>
    <n v="0"/>
    <n v="0"/>
    <n v="0"/>
    <n v="0"/>
    <n v="0"/>
    <n v="0"/>
    <n v="0"/>
    <n v="155"/>
    <n v="0"/>
    <n v="470"/>
    <n v="7.833333333333333"/>
    <s v="Хөдөлгүүрийн шар ассан хааз авахгүй "/>
  </r>
  <r>
    <x v="0"/>
    <x v="1"/>
    <x v="67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2597"/>
    <n v="22597"/>
    <n v="0"/>
    <n v="495443"/>
    <n v="495443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 A frame bearing хагарсан "/>
  </r>
  <r>
    <x v="0"/>
    <x v="1"/>
    <x v="68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4074"/>
    <n v="24074"/>
    <n v="0"/>
    <n v="491096"/>
    <n v="491096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Brake зуурсан "/>
  </r>
  <r>
    <x v="0"/>
    <x v="1"/>
    <x v="69"/>
    <x v="2"/>
    <s v="TEREX TR100A"/>
    <x v="9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941"/>
    <n v="18941"/>
    <n v="0"/>
    <n v="400821"/>
    <n v="400821"/>
    <n v="0"/>
    <n v="0"/>
    <n v="0"/>
    <n v="0"/>
    <n v="0"/>
    <n v="0"/>
    <s v=""/>
    <n v="539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n v="0"/>
  </r>
  <r>
    <x v="0"/>
    <x v="1"/>
    <x v="70"/>
    <x v="2"/>
    <s v="TEREX TR100A"/>
    <x v="9"/>
    <x v="0"/>
    <x v="0"/>
    <n v="1"/>
    <m/>
    <n v="350"/>
    <n v="0"/>
    <n v="70"/>
    <n v="0"/>
    <n v="280"/>
    <s v=""/>
    <s v=""/>
    <s v=""/>
    <s v=""/>
    <s v=""/>
    <s v=""/>
    <s v=""/>
    <n v="280"/>
    <n v="0"/>
    <n v="0"/>
    <n v="70"/>
    <n v="0"/>
    <n v="0"/>
    <n v="0"/>
    <n v="726.3"/>
    <n v="726.3"/>
    <n v="0"/>
    <n v="557348"/>
    <n v="557493"/>
    <n v="145"/>
    <n v="10"/>
    <n v="0"/>
    <n v="2"/>
    <n v="0"/>
    <n v="8"/>
    <n v="7.25"/>
    <n v="715.11"/>
    <n v="1"/>
    <n v="0.93055555555555558"/>
    <n v="0.93055555555555558"/>
    <s v=""/>
    <n v="720"/>
    <n v="12"/>
    <n v="20"/>
    <n v="0"/>
    <n v="0"/>
    <n v="0"/>
    <n v="0"/>
    <n v="30"/>
    <n v="0"/>
    <n v="0"/>
    <n v="0"/>
    <n v="0"/>
    <n v="0"/>
    <n v="0"/>
    <n v="0"/>
    <n v="0"/>
    <n v="0"/>
    <n v="0"/>
    <n v="50"/>
    <n v="0"/>
    <n v="670"/>
    <n v="11.166666666666666"/>
    <n v="0"/>
  </r>
  <r>
    <x v="0"/>
    <x v="1"/>
    <x v="71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8617"/>
    <n v="28617"/>
    <n v="0"/>
    <n v="445998"/>
    <n v="445998"/>
    <n v="0"/>
    <n v="0"/>
    <n v="0"/>
    <n v="0"/>
    <n v="0"/>
    <n v="0"/>
    <s v=""/>
    <n v="160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Вилл мотор ротор засвар "/>
  </r>
  <r>
    <x v="0"/>
    <x v="1"/>
    <x v="72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9833"/>
    <n v="29843"/>
    <n v="10"/>
    <n v="465233"/>
    <n v="465412"/>
    <n v="179"/>
    <n v="13"/>
    <n v="0"/>
    <n v="0"/>
    <n v="0"/>
    <n v="13"/>
    <n v="6.884615384615385"/>
    <n v="2110"/>
    <n v="1"/>
    <n v="0.86111111111111116"/>
    <n v="0.83333333333333337"/>
    <n v="0"/>
    <n v="720"/>
    <n v="12"/>
    <n v="10"/>
    <n v="0"/>
    <n v="0"/>
    <n v="20"/>
    <n v="0"/>
    <n v="90"/>
    <n v="0"/>
    <n v="0"/>
    <n v="0"/>
    <n v="0"/>
    <n v="0"/>
    <n v="0"/>
    <n v="0"/>
    <n v="0"/>
    <n v="0"/>
    <n v="20"/>
    <n v="100"/>
    <n v="0"/>
    <n v="600"/>
    <n v="10"/>
    <n v="0"/>
  </r>
  <r>
    <x v="0"/>
    <x v="1"/>
    <x v="73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9847"/>
    <n v="29857"/>
    <n v="10"/>
    <n v="468897"/>
    <n v="469078"/>
    <n v="181"/>
    <n v="13"/>
    <n v="0"/>
    <n v="0"/>
    <n v="0"/>
    <n v="13"/>
    <n v="6.9615384615384617"/>
    <n v="3969"/>
    <n v="0.97083333333333333"/>
    <n v="0.84263233190271813"/>
    <n v="0.79971387696709584"/>
    <n v="41.000000000000014"/>
    <n v="720"/>
    <n v="12"/>
    <n v="20"/>
    <n v="0"/>
    <n v="0"/>
    <n v="30"/>
    <n v="0"/>
    <n v="90"/>
    <n v="0"/>
    <n v="0"/>
    <n v="21"/>
    <n v="0"/>
    <n v="0"/>
    <n v="0"/>
    <n v="0"/>
    <n v="0"/>
    <n v="0"/>
    <n v="30"/>
    <n v="110"/>
    <n v="0"/>
    <n v="559"/>
    <n v="9.3166666666666664"/>
    <s v="Хойд подвескны хязгаарлагч тасарсан "/>
  </r>
  <r>
    <x v="0"/>
    <x v="1"/>
    <x v="74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8399"/>
    <n v="28409"/>
    <n v="10"/>
    <n v="442258"/>
    <n v="442421"/>
    <n v="163"/>
    <n v="12"/>
    <n v="0"/>
    <n v="0"/>
    <n v="0"/>
    <n v="12"/>
    <n v="6.791666666666667"/>
    <n v="0"/>
    <n v="0.97222222222222221"/>
    <n v="0.84285714285714286"/>
    <n v="0.8"/>
    <n v="39.999999999999964"/>
    <n v="720"/>
    <n v="12"/>
    <n v="20"/>
    <n v="0"/>
    <n v="0"/>
    <n v="30"/>
    <n v="0"/>
    <n v="90"/>
    <n v="0"/>
    <n v="0"/>
    <n v="20"/>
    <n v="0"/>
    <n v="0"/>
    <n v="0"/>
    <n v="0"/>
    <n v="0"/>
    <n v="0"/>
    <n v="30"/>
    <n v="110"/>
    <n v="0"/>
    <n v="560"/>
    <n v="9.3333333333333339"/>
    <s v="Буруу талын ойрын гэрэл асахгүй "/>
  </r>
  <r>
    <x v="0"/>
    <x v="1"/>
    <x v="75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062"/>
    <n v="27062"/>
    <n v="0"/>
    <n v="420631"/>
    <n v="420631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кабин засварлах өмчийн эвдрэл "/>
  </r>
  <r>
    <x v="0"/>
    <x v="1"/>
    <x v="76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0624"/>
    <n v="20633"/>
    <n v="9"/>
    <n v="320436"/>
    <n v="320598"/>
    <n v="162"/>
    <n v="12"/>
    <n v="0"/>
    <n v="0"/>
    <n v="0"/>
    <n v="12"/>
    <n v="6.75"/>
    <n v="2283"/>
    <n v="0.98611111111111116"/>
    <n v="0.76056338028169013"/>
    <n v="0.76056338028169013"/>
    <n v="0"/>
    <n v="720"/>
    <n v="12"/>
    <n v="30"/>
    <n v="0"/>
    <n v="0"/>
    <n v="0"/>
    <n v="0"/>
    <n v="90"/>
    <n v="0"/>
    <n v="0"/>
    <n v="10"/>
    <n v="50"/>
    <n v="0"/>
    <n v="0"/>
    <n v="0"/>
    <n v="0"/>
    <n v="0"/>
    <n v="0"/>
    <n v="170"/>
    <n v="50"/>
    <n v="540"/>
    <n v="9"/>
    <s v="Хөдөлгүүрийн тос нэмэх "/>
  </r>
  <r>
    <x v="0"/>
    <x v="1"/>
    <x v="77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30572"/>
    <n v="30582"/>
    <n v="10"/>
    <n v="473604"/>
    <n v="473778"/>
    <n v="174"/>
    <n v="13"/>
    <n v="0"/>
    <n v="0"/>
    <n v="0"/>
    <n v="13"/>
    <n v="6.6923076923076925"/>
    <n v="1883"/>
    <n v="1"/>
    <n v="0.83333333333333337"/>
    <n v="0.83333333333333337"/>
    <n v="0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78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8986"/>
    <n v="28997"/>
    <n v="11"/>
    <n v="441470"/>
    <n v="441642"/>
    <n v="172"/>
    <n v="13"/>
    <n v="0"/>
    <n v="0"/>
    <n v="0"/>
    <n v="13"/>
    <n v="6.615384615384615"/>
    <n v="1808"/>
    <n v="0.95972222222222225"/>
    <n v="0.84081041968162085"/>
    <n v="0.84081041968162085"/>
    <n v="78.999999999999986"/>
    <n v="720"/>
    <n v="12"/>
    <n v="20"/>
    <n v="0"/>
    <n v="0"/>
    <n v="0"/>
    <n v="0"/>
    <n v="90"/>
    <n v="0"/>
    <n v="0"/>
    <n v="29.000000000000057"/>
    <n v="0"/>
    <n v="0"/>
    <n v="0"/>
    <n v="0"/>
    <n v="0"/>
    <n v="0"/>
    <n v="0"/>
    <n v="110"/>
    <n v="0"/>
    <n v="581"/>
    <n v="9.6833333333333336"/>
    <n v="0"/>
  </r>
  <r>
    <x v="0"/>
    <x v="1"/>
    <x v="79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7304"/>
    <n v="27315"/>
    <n v="11"/>
    <n v="420230"/>
    <n v="420413"/>
    <n v="183"/>
    <n v="13"/>
    <n v="0"/>
    <n v="0"/>
    <n v="0"/>
    <n v="13"/>
    <n v="7.0384615384615383"/>
    <n v="3762.06"/>
    <n v="0.97222222222222221"/>
    <n v="0.8"/>
    <n v="0.8"/>
    <n v="99.999999999999972"/>
    <n v="720"/>
    <n v="12"/>
    <n v="50"/>
    <n v="0"/>
    <n v="0"/>
    <n v="0"/>
    <n v="0"/>
    <n v="90"/>
    <n v="0"/>
    <n v="0"/>
    <n v="20"/>
    <n v="0"/>
    <n v="0"/>
    <n v="0"/>
    <n v="0"/>
    <n v="0"/>
    <n v="0"/>
    <n v="0"/>
    <n v="140"/>
    <n v="0"/>
    <n v="560"/>
    <n v="9.3333333333333339"/>
    <n v="0"/>
  </r>
  <r>
    <x v="0"/>
    <x v="1"/>
    <x v="80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9107"/>
    <n v="29119"/>
    <n v="12"/>
    <n v="455992"/>
    <n v="456136"/>
    <n v="144"/>
    <n v="10"/>
    <n v="0"/>
    <n v="0"/>
    <n v="0"/>
    <n v="10"/>
    <n v="7.2"/>
    <n v="1161"/>
    <n v="0.98611111111111116"/>
    <n v="0.6901408450704225"/>
    <n v="0.6901408450704225"/>
    <n v="230.00000000000003"/>
    <n v="720"/>
    <n v="12"/>
    <n v="60"/>
    <n v="0"/>
    <n v="0"/>
    <n v="0"/>
    <n v="0"/>
    <n v="90"/>
    <n v="0"/>
    <n v="0"/>
    <n v="10"/>
    <n v="70"/>
    <n v="0"/>
    <n v="0"/>
    <n v="0"/>
    <n v="0"/>
    <n v="0"/>
    <n v="0"/>
    <n v="220"/>
    <n v="70"/>
    <n v="490"/>
    <n v="8.1666666666666661"/>
    <s v="3-р подвеск пайлц сугарсан "/>
  </r>
  <r>
    <x v="0"/>
    <x v="1"/>
    <x v="81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29081"/>
    <n v="29090"/>
    <n v="9"/>
    <n v="441427"/>
    <n v="441564"/>
    <n v="137"/>
    <n v="9"/>
    <n v="0"/>
    <n v="0"/>
    <n v="0"/>
    <n v="9"/>
    <n v="7.6111111111111107"/>
    <n v="3481.42"/>
    <n v="1"/>
    <n v="0.75"/>
    <n v="0.75"/>
    <n v="0"/>
    <n v="720"/>
    <n v="12"/>
    <n v="20"/>
    <n v="0"/>
    <n v="0"/>
    <n v="0"/>
    <n v="0"/>
    <n v="90"/>
    <n v="0"/>
    <n v="0"/>
    <n v="0"/>
    <n v="70"/>
    <n v="0"/>
    <n v="0"/>
    <n v="0"/>
    <n v="0"/>
    <n v="0"/>
    <n v="0"/>
    <n v="180"/>
    <n v="70"/>
    <n v="540"/>
    <n v="9"/>
    <n v="0"/>
  </r>
  <r>
    <x v="0"/>
    <x v="1"/>
    <x v="82"/>
    <x v="2"/>
    <s v="HITACHI EH4000AC-3"/>
    <x v="11"/>
    <x v="0"/>
    <x v="0"/>
    <n v="1"/>
    <m/>
    <n v="850"/>
    <n v="425"/>
    <n v="0"/>
    <n v="0"/>
    <n v="425"/>
    <s v=""/>
    <s v=""/>
    <s v=""/>
    <s v=""/>
    <s v=""/>
    <s v=""/>
    <s v=""/>
    <n v="425"/>
    <n v="0"/>
    <n v="425"/>
    <n v="0"/>
    <n v="0"/>
    <n v="0"/>
    <n v="0"/>
    <n v="25514"/>
    <n v="25523"/>
    <n v="9"/>
    <n v="398757"/>
    <n v="398837"/>
    <n v="80"/>
    <n v="10"/>
    <n v="5"/>
    <n v="0"/>
    <n v="0"/>
    <n v="5"/>
    <n v="4"/>
    <n v="1321"/>
    <n v="0.95694444444444449"/>
    <n v="0.76777939042089982"/>
    <n v="0.76777939042089982"/>
    <n v="11.000000000000014"/>
    <n v="720"/>
    <n v="12"/>
    <n v="70"/>
    <n v="0"/>
    <n v="0"/>
    <n v="0"/>
    <n v="0"/>
    <n v="90"/>
    <n v="0"/>
    <n v="0"/>
    <n v="31"/>
    <n v="0"/>
    <n v="0"/>
    <n v="0"/>
    <n v="0"/>
    <n v="0"/>
    <n v="0"/>
    <n v="0"/>
    <n v="160"/>
    <n v="0"/>
    <n v="529"/>
    <n v="8.8166666666666664"/>
    <s v="Тосолгоны анхааруулга ассан "/>
  </r>
  <r>
    <x v="0"/>
    <x v="1"/>
    <x v="83"/>
    <x v="2"/>
    <s v="HITACHI EH4000AC-3"/>
    <x v="11"/>
    <x v="0"/>
    <x v="0"/>
    <n v="1"/>
    <m/>
    <n v="935"/>
    <n v="255"/>
    <n v="0"/>
    <n v="0"/>
    <n v="680"/>
    <s v=""/>
    <s v=""/>
    <s v=""/>
    <s v=""/>
    <s v=""/>
    <s v=""/>
    <s v=""/>
    <n v="680"/>
    <n v="0"/>
    <n v="255"/>
    <n v="0"/>
    <n v="0"/>
    <n v="0"/>
    <n v="0"/>
    <n v="25842.9"/>
    <n v="25852.2"/>
    <n v="9.2999999999992724"/>
    <n v="394524"/>
    <n v="394615"/>
    <n v="91"/>
    <n v="11"/>
    <n v="3"/>
    <n v="0"/>
    <n v="0"/>
    <n v="8"/>
    <n v="4.1363636363636367"/>
    <n v="1760"/>
    <n v="1"/>
    <n v="0.77777777777777779"/>
    <n v="0.77777777777777779"/>
    <n v="0"/>
    <n v="720"/>
    <n v="12"/>
    <n v="30"/>
    <n v="0"/>
    <n v="0"/>
    <n v="0"/>
    <n v="0"/>
    <n v="90"/>
    <n v="0"/>
    <n v="0"/>
    <n v="0"/>
    <n v="40"/>
    <n v="0"/>
    <n v="0"/>
    <n v="0"/>
    <n v="0"/>
    <n v="0"/>
    <n v="0"/>
    <n v="160"/>
    <n v="40"/>
    <n v="560"/>
    <n v="9.3333333333333339"/>
    <n v="0"/>
  </r>
  <r>
    <x v="0"/>
    <x v="1"/>
    <x v="84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0015.599999999999"/>
    <n v="20015.599999999999"/>
    <n v="0"/>
    <n v="306788.3"/>
    <n v="306788.3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Генератор засварт "/>
  </r>
  <r>
    <x v="0"/>
    <x v="1"/>
    <x v="85"/>
    <x v="2"/>
    <s v="HITACHI EH4000AC-3"/>
    <x v="11"/>
    <x v="0"/>
    <x v="0"/>
    <n v="1"/>
    <m/>
    <n v="1020"/>
    <n v="340"/>
    <n v="0"/>
    <n v="0"/>
    <n v="680"/>
    <s v=""/>
    <s v=""/>
    <s v=""/>
    <s v=""/>
    <s v=""/>
    <s v=""/>
    <s v=""/>
    <n v="680"/>
    <n v="0"/>
    <n v="340"/>
    <n v="0"/>
    <n v="0"/>
    <n v="0"/>
    <n v="0"/>
    <n v="21351"/>
    <n v="21361.1"/>
    <n v="10.099999999998545"/>
    <n v="330633"/>
    <n v="330731.5"/>
    <n v="98.5"/>
    <n v="12"/>
    <n v="4"/>
    <n v="0"/>
    <n v="0"/>
    <n v="8"/>
    <n v="4.104166666666667"/>
    <n v="3267"/>
    <n v="0.97222222222222221"/>
    <n v="0.7"/>
    <n v="0.7"/>
    <n v="115.99999999991272"/>
    <n v="720"/>
    <n v="12"/>
    <n v="10"/>
    <n v="0"/>
    <n v="0"/>
    <n v="0"/>
    <n v="0"/>
    <n v="80"/>
    <n v="0"/>
    <n v="0"/>
    <n v="20"/>
    <n v="120"/>
    <n v="0"/>
    <n v="0"/>
    <n v="0"/>
    <n v="0"/>
    <n v="0"/>
    <n v="0"/>
    <n v="210"/>
    <n v="120"/>
    <n v="490"/>
    <n v="8.1666666666666661"/>
    <n v="0"/>
  </r>
  <r>
    <x v="0"/>
    <x v="1"/>
    <x v="86"/>
    <x v="2"/>
    <s v="HITACHI EH4000AC-3"/>
    <x v="11"/>
    <x v="0"/>
    <x v="0"/>
    <n v="1"/>
    <m/>
    <n v="680"/>
    <n v="0"/>
    <n v="0"/>
    <n v="0"/>
    <n v="680"/>
    <s v=""/>
    <s v=""/>
    <s v=""/>
    <s v=""/>
    <s v=""/>
    <s v=""/>
    <s v=""/>
    <n v="680"/>
    <n v="0"/>
    <n v="0"/>
    <n v="0"/>
    <n v="0"/>
    <n v="0"/>
    <n v="0"/>
    <n v="27820.9"/>
    <n v="27829.9"/>
    <n v="9"/>
    <n v="361724"/>
    <n v="361847.6"/>
    <n v="123.59999999997672"/>
    <n v="8"/>
    <n v="0"/>
    <n v="0"/>
    <n v="0"/>
    <n v="8"/>
    <n v="7.7249999999985448"/>
    <n v="525"/>
    <n v="0.93611111111111112"/>
    <n v="0.73293768545994065"/>
    <n v="0.73293768545994065"/>
    <n v="46.00000000000005"/>
    <n v="720"/>
    <n v="12"/>
    <n v="20"/>
    <n v="0"/>
    <n v="0"/>
    <n v="0"/>
    <n v="0"/>
    <n v="90"/>
    <n v="0"/>
    <n v="0"/>
    <n v="46.000000000000007"/>
    <n v="70"/>
    <n v="0"/>
    <n v="0"/>
    <n v="0"/>
    <n v="0"/>
    <n v="0"/>
    <n v="0"/>
    <n v="180"/>
    <n v="70"/>
    <n v="494"/>
    <n v="8.2333333333333325"/>
    <s v="Гидро халсан "/>
  </r>
  <r>
    <x v="0"/>
    <x v="1"/>
    <x v="87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7928.3"/>
    <n v="27928.3"/>
    <n v="0"/>
    <n v="385777"/>
    <n v="385777"/>
    <n v="0"/>
    <n v="0"/>
    <n v="0"/>
    <n v="0"/>
    <n v="0"/>
    <n v="0"/>
    <s v=""/>
    <n v="0"/>
    <n v="1"/>
    <n v="0"/>
    <s v=""/>
    <s v=""/>
    <n v="720"/>
    <n v="12"/>
    <n v="0"/>
    <n v="0"/>
    <n v="0"/>
    <n v="0"/>
    <n v="0"/>
    <n v="0"/>
    <n v="0"/>
    <n v="0"/>
    <n v="0"/>
    <n v="720"/>
    <n v="0"/>
    <n v="0"/>
    <n v="0"/>
    <n v="0"/>
    <n v="0"/>
    <n v="0"/>
    <n v="720"/>
    <n v="720"/>
    <n v="0"/>
    <n v="0"/>
    <n v="0"/>
  </r>
  <r>
    <x v="0"/>
    <x v="1"/>
    <x v="88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266.5"/>
    <n v="18266.5"/>
    <n v="0"/>
    <n v="274530"/>
    <n v="274530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ай "/>
  </r>
  <r>
    <x v="0"/>
    <x v="1"/>
    <x v="89"/>
    <x v="2"/>
    <s v="HITACHI EH4000AC-3"/>
    <x v="11"/>
    <x v="0"/>
    <x v="0"/>
    <n v="1"/>
    <m/>
    <n v="595"/>
    <n v="255"/>
    <n v="0"/>
    <n v="0"/>
    <n v="340"/>
    <s v=""/>
    <s v=""/>
    <s v=""/>
    <s v=""/>
    <s v=""/>
    <s v=""/>
    <s v=""/>
    <n v="340"/>
    <n v="0"/>
    <n v="255"/>
    <n v="0"/>
    <n v="0"/>
    <n v="0"/>
    <n v="0"/>
    <n v="19415.7"/>
    <n v="19425"/>
    <n v="9.2999999999992724"/>
    <n v="305064"/>
    <n v="305167"/>
    <n v="103"/>
    <n v="7"/>
    <n v="3"/>
    <n v="0"/>
    <n v="0"/>
    <n v="4"/>
    <n v="7.3571428571428568"/>
    <n v="1509"/>
    <n v="0.97222222222222221"/>
    <n v="0.8"/>
    <n v="0.8"/>
    <n v="0"/>
    <n v="720"/>
    <n v="12"/>
    <n v="50"/>
    <n v="0"/>
    <n v="0"/>
    <n v="0"/>
    <n v="0"/>
    <n v="90"/>
    <n v="0"/>
    <n v="0"/>
    <n v="20"/>
    <n v="0"/>
    <n v="0"/>
    <n v="0"/>
    <n v="0"/>
    <n v="0"/>
    <n v="0"/>
    <n v="0"/>
    <n v="140"/>
    <n v="0"/>
    <n v="560"/>
    <n v="9.3333333333333339"/>
    <s v="Body шланг шалгуулах "/>
  </r>
  <r>
    <x v="0"/>
    <x v="1"/>
    <x v="90"/>
    <x v="2"/>
    <s v="HITACHI EH4000AC-3"/>
    <x v="11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18905"/>
    <n v="18914.8"/>
    <n v="9.7999999999992724"/>
    <n v="292099"/>
    <n v="292261.59999999998"/>
    <n v="162.59999999997672"/>
    <n v="11"/>
    <n v="0"/>
    <n v="0"/>
    <n v="0"/>
    <n v="11"/>
    <n v="7.3909090909080328"/>
    <n v="1635"/>
    <n v="1"/>
    <n v="0.72222222222222221"/>
    <n v="0.69444444444444442"/>
    <n v="87.999999999956316"/>
    <n v="720"/>
    <n v="12"/>
    <n v="60"/>
    <n v="0"/>
    <n v="0"/>
    <n v="20"/>
    <n v="0"/>
    <n v="90"/>
    <n v="0"/>
    <n v="0"/>
    <n v="0"/>
    <n v="50"/>
    <n v="0"/>
    <n v="0"/>
    <n v="0"/>
    <n v="0"/>
    <n v="0"/>
    <n v="20"/>
    <n v="200"/>
    <n v="50"/>
    <n v="500"/>
    <n v="8.3333333333333339"/>
    <n v="0"/>
  </r>
  <r>
    <x v="0"/>
    <x v="1"/>
    <x v="91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683.3"/>
    <n v="18683.3"/>
    <n v="0"/>
    <n v="292824.09999999998"/>
    <n v="292824.09999999998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болон генератор засварт "/>
  </r>
  <r>
    <x v="0"/>
    <x v="1"/>
    <x v="92"/>
    <x v="2"/>
    <s v="HITACHI EH4000AC-3"/>
    <x v="11"/>
    <x v="0"/>
    <x v="0"/>
    <n v="1"/>
    <m/>
    <n v="680"/>
    <n v="255"/>
    <n v="0"/>
    <n v="0"/>
    <n v="425"/>
    <s v=""/>
    <s v=""/>
    <s v=""/>
    <s v=""/>
    <s v=""/>
    <s v=""/>
    <s v=""/>
    <n v="425"/>
    <n v="0"/>
    <n v="255"/>
    <n v="0"/>
    <n v="0"/>
    <n v="0"/>
    <n v="0"/>
    <n v="19132.3"/>
    <n v="19142.099999999999"/>
    <n v="9.7999999999992724"/>
    <n v="299008"/>
    <n v="299128"/>
    <n v="120"/>
    <n v="8"/>
    <n v="3"/>
    <n v="0"/>
    <n v="0"/>
    <n v="5"/>
    <n v="7.5"/>
    <n v="1196"/>
    <n v="1"/>
    <n v="0.80555555555555558"/>
    <n v="0.80555555555555558"/>
    <n v="7.9999999999563798"/>
    <n v="720"/>
    <n v="12"/>
    <n v="20"/>
    <n v="0"/>
    <n v="0"/>
    <n v="0"/>
    <n v="0"/>
    <n v="90"/>
    <n v="0"/>
    <n v="0"/>
    <n v="0"/>
    <n v="30"/>
    <n v="0"/>
    <n v="0"/>
    <n v="0"/>
    <n v="0"/>
    <n v="0"/>
    <n v="0"/>
    <n v="140"/>
    <n v="30"/>
    <n v="580"/>
    <n v="9.6666666666666661"/>
    <n v="0"/>
  </r>
  <r>
    <x v="0"/>
    <x v="1"/>
    <x v="93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18551"/>
    <n v="18551"/>
    <n v="0"/>
    <n v="284285"/>
    <n v="284285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 "/>
  </r>
  <r>
    <x v="0"/>
    <x v="1"/>
    <x v="94"/>
    <x v="2"/>
    <s v="HITACHI EH4000AC-3"/>
    <x v="11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0553"/>
    <n v="20553"/>
    <n v="0"/>
    <n v="314984"/>
    <n v="314984"/>
    <n v="0"/>
    <n v="0"/>
    <n v="0"/>
    <n v="0"/>
    <n v="0"/>
    <n v="0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Гидро памп солих"/>
  </r>
  <r>
    <x v="0"/>
    <x v="1"/>
    <x v="95"/>
    <x v="2"/>
    <s v="HITACHI EH4000AC-3"/>
    <x v="11"/>
    <x v="0"/>
    <x v="0"/>
    <n v="1"/>
    <m/>
    <n v="680"/>
    <n v="85"/>
    <n v="0"/>
    <n v="0"/>
    <n v="595"/>
    <s v=""/>
    <s v=""/>
    <s v=""/>
    <s v=""/>
    <s v=""/>
    <s v=""/>
    <s v=""/>
    <n v="595"/>
    <n v="0"/>
    <n v="85"/>
    <n v="0"/>
    <n v="0"/>
    <n v="0"/>
    <n v="0"/>
    <n v="20021.599999999999"/>
    <n v="20031"/>
    <n v="9.4000000000014552"/>
    <n v="305006"/>
    <n v="305119.90000000002"/>
    <n v="113.90000000002328"/>
    <n v="8"/>
    <n v="1"/>
    <n v="0"/>
    <n v="0"/>
    <n v="7"/>
    <n v="7.1187500000014552"/>
    <n v="2443"/>
    <n v="0.93055555555555558"/>
    <n v="0.82089552238805974"/>
    <n v="0.59701492537313428"/>
    <n v="164.00000000008728"/>
    <n v="720"/>
    <n v="12"/>
    <n v="30"/>
    <n v="0"/>
    <n v="0"/>
    <n v="150"/>
    <n v="0"/>
    <n v="90"/>
    <n v="0"/>
    <n v="0"/>
    <n v="50"/>
    <n v="0"/>
    <n v="0"/>
    <n v="0"/>
    <n v="0"/>
    <n v="0"/>
    <n v="0"/>
    <n v="150"/>
    <n v="120"/>
    <n v="0"/>
    <n v="400"/>
    <n v="6.666666666666667"/>
    <n v="0"/>
  </r>
  <r>
    <x v="0"/>
    <x v="1"/>
    <x v="96"/>
    <x v="2"/>
    <s v="HITACHI EH4000AC-3"/>
    <x v="11"/>
    <x v="0"/>
    <x v="0"/>
    <n v="1"/>
    <m/>
    <n v="510"/>
    <n v="85"/>
    <n v="0"/>
    <n v="0"/>
    <n v="425"/>
    <s v=""/>
    <s v=""/>
    <s v=""/>
    <s v=""/>
    <s v=""/>
    <s v=""/>
    <s v=""/>
    <n v="425"/>
    <n v="0"/>
    <n v="85"/>
    <n v="0"/>
    <n v="0"/>
    <n v="0"/>
    <n v="0"/>
    <n v="18798"/>
    <n v="18806"/>
    <n v="8"/>
    <n v="291235"/>
    <n v="291338"/>
    <n v="103"/>
    <n v="6"/>
    <n v="1"/>
    <n v="0"/>
    <n v="0"/>
    <n v="5"/>
    <n v="8.5833333333333339"/>
    <n v="1840"/>
    <n v="1"/>
    <n v="0.4861111111111111"/>
    <n v="0.4861111111111111"/>
    <n v="130.00000000000003"/>
    <n v="720"/>
    <n v="12"/>
    <n v="30"/>
    <n v="0"/>
    <n v="0"/>
    <n v="0"/>
    <n v="0"/>
    <n v="100"/>
    <n v="0"/>
    <n v="0"/>
    <n v="0"/>
    <n v="240"/>
    <n v="0"/>
    <n v="0"/>
    <n v="0"/>
    <n v="0"/>
    <n v="0"/>
    <n v="0"/>
    <n v="370"/>
    <n v="240"/>
    <n v="350"/>
    <n v="5.833333333333333"/>
    <n v="0"/>
  </r>
  <r>
    <x v="0"/>
    <x v="1"/>
    <x v="97"/>
    <x v="2"/>
    <s v="HITACHI EH4000AC-3"/>
    <x v="11"/>
    <x v="0"/>
    <x v="0"/>
    <n v="1"/>
    <m/>
    <n v="510"/>
    <n v="170"/>
    <n v="0"/>
    <n v="0"/>
    <n v="340"/>
    <s v=""/>
    <s v=""/>
    <s v=""/>
    <s v=""/>
    <s v=""/>
    <s v=""/>
    <s v=""/>
    <n v="340"/>
    <n v="0"/>
    <n v="170"/>
    <n v="0"/>
    <n v="0"/>
    <n v="0"/>
    <n v="0"/>
    <n v="20483.5"/>
    <n v="20493"/>
    <n v="9.5"/>
    <n v="309165"/>
    <n v="309268"/>
    <n v="103"/>
    <n v="6"/>
    <n v="2"/>
    <n v="0"/>
    <n v="0"/>
    <n v="4"/>
    <n v="8.5833333333333339"/>
    <n v="1910"/>
    <n v="1"/>
    <n v="0.72222222222222221"/>
    <n v="0.72222222222222221"/>
    <n v="50.000000000000036"/>
    <n v="720"/>
    <n v="12"/>
    <n v="20"/>
    <n v="0"/>
    <n v="0"/>
    <n v="0"/>
    <n v="0"/>
    <n v="120"/>
    <n v="10"/>
    <n v="0"/>
    <n v="0"/>
    <n v="50"/>
    <n v="0"/>
    <n v="0"/>
    <n v="0"/>
    <n v="0"/>
    <n v="0"/>
    <n v="0"/>
    <n v="200"/>
    <n v="60"/>
    <n v="520"/>
    <n v="8.6666666666666661"/>
    <n v="0"/>
  </r>
  <r>
    <x v="0"/>
    <x v="1"/>
    <x v="98"/>
    <x v="2"/>
    <s v="HITACHI EH4000AC-3"/>
    <x v="11"/>
    <x v="0"/>
    <x v="0"/>
    <n v="1"/>
    <m/>
    <n v="850"/>
    <n v="170"/>
    <n v="0"/>
    <n v="0"/>
    <n v="680"/>
    <s v=""/>
    <s v=""/>
    <s v=""/>
    <s v=""/>
    <s v=""/>
    <s v=""/>
    <s v=""/>
    <n v="680"/>
    <n v="0"/>
    <n v="170"/>
    <n v="0"/>
    <n v="0"/>
    <n v="0"/>
    <n v="0"/>
    <n v="19433"/>
    <n v="19442"/>
    <n v="9"/>
    <n v="301146"/>
    <n v="301240"/>
    <n v="94"/>
    <n v="10"/>
    <n v="2"/>
    <n v="0"/>
    <n v="0"/>
    <n v="8"/>
    <n v="4.7"/>
    <n v="1915"/>
    <n v="0.88472222222222219"/>
    <n v="0.78021978021978022"/>
    <n v="0.71742543171114603"/>
    <n v="83.000000000000028"/>
    <n v="720"/>
    <n v="12"/>
    <n v="50"/>
    <n v="0"/>
    <n v="0"/>
    <n v="40"/>
    <n v="0"/>
    <n v="90"/>
    <n v="0"/>
    <n v="0"/>
    <n v="83"/>
    <n v="0"/>
    <n v="0"/>
    <n v="0"/>
    <n v="0"/>
    <n v="0"/>
    <n v="0"/>
    <n v="40"/>
    <n v="140"/>
    <n v="0"/>
    <n v="457"/>
    <n v="7.6166666666666663"/>
    <s v="Хэвийн бус дуутай шалгуулах "/>
  </r>
  <r>
    <x v="0"/>
    <x v="1"/>
    <x v="99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4614"/>
    <n v="24624"/>
    <n v="10"/>
    <n v="380345"/>
    <n v="380504"/>
    <n v="159"/>
    <n v="11"/>
    <n v="0"/>
    <n v="0"/>
    <n v="0"/>
    <n v="11"/>
    <n v="7.2272727272727275"/>
    <n v="2388"/>
    <n v="1"/>
    <n v="0.84722222222222221"/>
    <n v="0.77777777777777779"/>
    <n v="39.999999999999964"/>
    <n v="720"/>
    <n v="12"/>
    <n v="20"/>
    <n v="0"/>
    <n v="0"/>
    <n v="50"/>
    <n v="0"/>
    <n v="90"/>
    <n v="0"/>
    <n v="0"/>
    <n v="0"/>
    <n v="0"/>
    <n v="0"/>
    <n v="0"/>
    <n v="0"/>
    <n v="0"/>
    <n v="0"/>
    <n v="50"/>
    <n v="110"/>
    <n v="0"/>
    <n v="560"/>
    <n v="9.3333333333333339"/>
    <n v="0"/>
  </r>
  <r>
    <x v="0"/>
    <x v="1"/>
    <x v="100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6857"/>
    <n v="26866"/>
    <n v="9"/>
    <n v="419167"/>
    <n v="419315"/>
    <n v="148"/>
    <n v="10"/>
    <n v="0"/>
    <n v="0"/>
    <n v="0"/>
    <n v="10"/>
    <n v="7.4"/>
    <n v="1400"/>
    <n v="1"/>
    <n v="0.80555555555555558"/>
    <n v="0.75"/>
    <n v="0"/>
    <n v="720"/>
    <n v="12"/>
    <n v="30"/>
    <n v="0"/>
    <n v="0"/>
    <n v="40"/>
    <n v="0"/>
    <n v="90"/>
    <n v="0"/>
    <n v="0"/>
    <n v="0"/>
    <n v="20"/>
    <n v="0"/>
    <n v="0"/>
    <n v="0"/>
    <n v="0"/>
    <n v="0"/>
    <n v="40"/>
    <n v="140"/>
    <n v="20"/>
    <n v="540"/>
    <n v="9"/>
    <n v="0"/>
  </r>
  <r>
    <x v="0"/>
    <x v="1"/>
    <x v="101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7970"/>
    <n v="27981"/>
    <n v="11"/>
    <n v="442043"/>
    <n v="442203"/>
    <n v="160"/>
    <n v="10"/>
    <n v="0"/>
    <n v="0"/>
    <n v="0"/>
    <n v="10"/>
    <n v="8"/>
    <n v="1500"/>
    <n v="0.95833333333333337"/>
    <n v="0.84057971014492749"/>
    <n v="0.79710144927536231"/>
    <n v="110.00000000000003"/>
    <n v="720"/>
    <n v="12"/>
    <n v="20"/>
    <n v="0"/>
    <n v="0"/>
    <n v="30"/>
    <n v="0"/>
    <n v="90"/>
    <n v="0"/>
    <n v="0"/>
    <n v="30"/>
    <n v="0"/>
    <n v="0"/>
    <n v="0"/>
    <n v="0"/>
    <n v="0"/>
    <n v="0"/>
    <n v="30"/>
    <n v="110"/>
    <n v="0"/>
    <n v="550"/>
    <n v="9.1666666666666661"/>
    <s v="Хөдөлгүүрийн тос нэмэх "/>
  </r>
  <r>
    <x v="0"/>
    <x v="1"/>
    <x v="102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6629"/>
    <n v="26641"/>
    <n v="12"/>
    <n v="422008"/>
    <n v="422166"/>
    <n v="158"/>
    <n v="12"/>
    <n v="0"/>
    <n v="0"/>
    <n v="0"/>
    <n v="12"/>
    <n v="6.583333333333333"/>
    <n v="2226"/>
    <n v="0.96805555555555556"/>
    <n v="0.84218077474892394"/>
    <n v="0.84218077474892394"/>
    <n v="133"/>
    <n v="720"/>
    <n v="12"/>
    <n v="20"/>
    <n v="0"/>
    <n v="0"/>
    <n v="0"/>
    <n v="0"/>
    <n v="90"/>
    <n v="0"/>
    <n v="0"/>
    <n v="23"/>
    <n v="0"/>
    <n v="0"/>
    <n v="0"/>
    <n v="0"/>
    <n v="0"/>
    <n v="0"/>
    <n v="0"/>
    <n v="110"/>
    <n v="0"/>
    <n v="587"/>
    <n v="9.7833333333333332"/>
    <s v="Асахгүй "/>
  </r>
  <r>
    <x v="0"/>
    <x v="1"/>
    <x v="103"/>
    <x v="2"/>
    <s v="NHL NTE240AC"/>
    <x v="10"/>
    <x v="0"/>
    <x v="0"/>
    <n v="1"/>
    <m/>
    <n v="850"/>
    <n v="0"/>
    <n v="0"/>
    <n v="0"/>
    <n v="850"/>
    <s v=""/>
    <s v=""/>
    <s v=""/>
    <s v=""/>
    <s v=""/>
    <s v=""/>
    <s v=""/>
    <n v="850"/>
    <n v="0"/>
    <n v="0"/>
    <n v="0"/>
    <n v="0"/>
    <n v="0"/>
    <n v="0"/>
    <n v="25201"/>
    <n v="25211"/>
    <n v="10"/>
    <n v="397450"/>
    <n v="397599"/>
    <n v="149"/>
    <n v="10"/>
    <n v="0"/>
    <n v="0"/>
    <n v="0"/>
    <n v="10"/>
    <n v="7.45"/>
    <n v="2000"/>
    <n v="1"/>
    <n v="0.81944444444444442"/>
    <n v="0.81944444444444442"/>
    <n v="9.9999999999999645"/>
    <n v="720"/>
    <n v="12"/>
    <n v="20"/>
    <n v="0"/>
    <n v="0"/>
    <n v="0"/>
    <n v="0"/>
    <n v="90"/>
    <n v="20"/>
    <n v="0"/>
    <n v="0"/>
    <n v="0"/>
    <n v="0"/>
    <n v="0"/>
    <n v="0"/>
    <n v="0"/>
    <n v="0"/>
    <n v="0"/>
    <n v="130"/>
    <n v="20"/>
    <n v="590"/>
    <n v="9.8333333333333339"/>
    <n v="0"/>
  </r>
  <r>
    <x v="0"/>
    <x v="1"/>
    <x v="104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6609"/>
    <n v="26621"/>
    <n v="12"/>
    <n v="430142"/>
    <n v="430304"/>
    <n v="162"/>
    <n v="11"/>
    <n v="0"/>
    <n v="0"/>
    <n v="0"/>
    <n v="11"/>
    <n v="7.3636363636363633"/>
    <n v="680"/>
    <n v="1"/>
    <n v="0.75"/>
    <n v="0.75"/>
    <n v="180"/>
    <n v="720"/>
    <n v="12"/>
    <n v="40"/>
    <n v="0"/>
    <n v="0"/>
    <n v="0"/>
    <n v="0"/>
    <n v="90"/>
    <n v="10"/>
    <n v="0"/>
    <n v="0"/>
    <n v="40"/>
    <n v="0"/>
    <n v="0"/>
    <n v="0"/>
    <n v="0"/>
    <n v="0"/>
    <n v="0"/>
    <n v="180"/>
    <n v="50"/>
    <n v="540"/>
    <n v="9"/>
    <n v="0"/>
  </r>
  <r>
    <x v="0"/>
    <x v="1"/>
    <x v="105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6157"/>
    <n v="26167"/>
    <n v="10"/>
    <n v="419868"/>
    <n v="420040"/>
    <n v="172"/>
    <n v="13"/>
    <n v="0"/>
    <n v="0"/>
    <n v="0"/>
    <n v="13"/>
    <n v="6.615384615384615"/>
    <n v="2921"/>
    <n v="1"/>
    <n v="0.81944444444444442"/>
    <n v="0.81944444444444442"/>
    <n v="9.9999999999999645"/>
    <n v="720"/>
    <n v="12"/>
    <n v="10"/>
    <n v="0"/>
    <n v="0"/>
    <n v="0"/>
    <n v="0"/>
    <n v="120"/>
    <n v="0"/>
    <n v="0"/>
    <n v="0"/>
    <n v="0"/>
    <n v="0"/>
    <n v="0"/>
    <n v="0"/>
    <n v="0"/>
    <n v="0"/>
    <n v="0"/>
    <n v="130"/>
    <n v="0"/>
    <n v="590"/>
    <n v="9.8333333333333339"/>
    <n v="0"/>
  </r>
  <r>
    <x v="0"/>
    <x v="1"/>
    <x v="106"/>
    <x v="2"/>
    <s v="NHL NTE240AC"/>
    <x v="10"/>
    <x v="0"/>
    <x v="0"/>
    <n v="1"/>
    <m/>
    <n v="765"/>
    <n v="0"/>
    <n v="0"/>
    <n v="0"/>
    <n v="765"/>
    <s v=""/>
    <s v=""/>
    <s v=""/>
    <s v=""/>
    <s v=""/>
    <s v=""/>
    <s v=""/>
    <n v="765"/>
    <n v="0"/>
    <n v="0"/>
    <n v="0"/>
    <n v="0"/>
    <n v="0"/>
    <n v="0"/>
    <n v="24969"/>
    <n v="24976"/>
    <n v="7"/>
    <n v="396716"/>
    <n v="396856"/>
    <n v="140"/>
    <n v="9"/>
    <n v="0"/>
    <n v="0"/>
    <n v="0"/>
    <n v="9"/>
    <n v="7.7777777777777777"/>
    <n v="2617"/>
    <n v="0.81388888888888888"/>
    <n v="0.7337883959044369"/>
    <n v="0.69965870307167233"/>
    <n v="10.000000000000018"/>
    <n v="720"/>
    <n v="12"/>
    <n v="30"/>
    <n v="0"/>
    <n v="0"/>
    <n v="20"/>
    <n v="0"/>
    <n v="90"/>
    <n v="0"/>
    <n v="0"/>
    <n v="134"/>
    <n v="36"/>
    <n v="0"/>
    <n v="0"/>
    <n v="0"/>
    <n v="0"/>
    <n v="0"/>
    <n v="20"/>
    <n v="156"/>
    <n v="36"/>
    <n v="410"/>
    <n v="6.833333333333333"/>
    <s v="1-р подвеск тос хаясан "/>
  </r>
  <r>
    <x v="0"/>
    <x v="1"/>
    <x v="107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2567"/>
    <n v="22578"/>
    <n v="11"/>
    <n v="363707"/>
    <n v="363884"/>
    <n v="177"/>
    <n v="12"/>
    <n v="0"/>
    <n v="0"/>
    <n v="0"/>
    <n v="12"/>
    <n v="7.375"/>
    <n v="2061.7600000000002"/>
    <n v="1"/>
    <n v="0.80555555555555558"/>
    <n v="0.80555555555555558"/>
    <n v="80.000000000000028"/>
    <n v="720"/>
    <n v="12"/>
    <n v="20"/>
    <n v="0"/>
    <n v="0"/>
    <n v="0"/>
    <n v="0"/>
    <n v="90"/>
    <n v="0"/>
    <n v="0"/>
    <n v="0"/>
    <n v="30"/>
    <n v="0"/>
    <n v="0"/>
    <n v="0"/>
    <n v="0"/>
    <n v="0"/>
    <n v="0"/>
    <n v="140"/>
    <n v="30"/>
    <n v="580"/>
    <n v="9.6666666666666661"/>
    <n v="0"/>
  </r>
  <r>
    <x v="0"/>
    <x v="1"/>
    <x v="108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3615"/>
    <n v="23625"/>
    <n v="10"/>
    <n v="382566"/>
    <n v="382735"/>
    <n v="169"/>
    <n v="11"/>
    <n v="0"/>
    <n v="0"/>
    <n v="0"/>
    <n v="11"/>
    <n v="7.6818181818181817"/>
    <n v="1752"/>
    <n v="1"/>
    <n v="0.84722222222222221"/>
    <n v="0.81944444444444442"/>
    <n v="9.9999999999999645"/>
    <n v="720"/>
    <n v="12"/>
    <n v="20"/>
    <n v="0"/>
    <n v="0"/>
    <n v="20"/>
    <n v="0"/>
    <n v="90"/>
    <n v="0"/>
    <n v="0"/>
    <n v="0"/>
    <n v="0"/>
    <n v="0"/>
    <n v="0"/>
    <n v="0"/>
    <n v="0"/>
    <n v="0"/>
    <n v="20"/>
    <n v="110"/>
    <n v="0"/>
    <n v="590"/>
    <n v="9.8333333333333339"/>
    <n v="0"/>
  </r>
  <r>
    <x v="0"/>
    <x v="1"/>
    <x v="109"/>
    <x v="2"/>
    <s v="NHL NTE240AC"/>
    <x v="10"/>
    <x v="0"/>
    <x v="0"/>
    <n v="1"/>
    <m/>
    <n v="1190"/>
    <n v="0"/>
    <n v="0"/>
    <n v="0"/>
    <n v="1190"/>
    <s v=""/>
    <s v=""/>
    <s v=""/>
    <s v=""/>
    <s v=""/>
    <s v=""/>
    <s v=""/>
    <n v="1190"/>
    <n v="0"/>
    <n v="0"/>
    <n v="0"/>
    <n v="0"/>
    <n v="0"/>
    <n v="0"/>
    <n v="22333"/>
    <n v="22345"/>
    <n v="12"/>
    <n v="360787"/>
    <n v="360942"/>
    <n v="155"/>
    <n v="14"/>
    <n v="0"/>
    <n v="0"/>
    <n v="0"/>
    <n v="14"/>
    <n v="5.5357142857142856"/>
    <n v="2086"/>
    <n v="1"/>
    <n v="0.83333333333333337"/>
    <n v="0.83333333333333337"/>
    <n v="120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110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3163"/>
    <n v="23174"/>
    <n v="11"/>
    <n v="372947"/>
    <n v="373129"/>
    <n v="182"/>
    <n v="17"/>
    <n v="0"/>
    <n v="0"/>
    <n v="0"/>
    <n v="17"/>
    <n v="5.3529411764705879"/>
    <n v="0"/>
    <n v="1"/>
    <n v="0.84722222222222221"/>
    <n v="0.81944444444444442"/>
    <n v="69.999999999999972"/>
    <n v="720"/>
    <n v="12"/>
    <n v="20"/>
    <n v="0"/>
    <n v="0"/>
    <n v="20"/>
    <n v="0"/>
    <n v="90"/>
    <n v="0"/>
    <n v="0"/>
    <n v="0"/>
    <n v="0"/>
    <n v="0"/>
    <n v="0"/>
    <n v="0"/>
    <n v="0"/>
    <n v="0"/>
    <n v="20"/>
    <n v="110"/>
    <n v="0"/>
    <n v="590"/>
    <n v="9.8333333333333339"/>
    <n v="0"/>
  </r>
  <r>
    <x v="0"/>
    <x v="1"/>
    <x v="111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3483"/>
    <n v="23493"/>
    <n v="10"/>
    <n v="371977"/>
    <n v="372152"/>
    <n v="175"/>
    <n v="17"/>
    <n v="0"/>
    <n v="0"/>
    <n v="0"/>
    <n v="17"/>
    <n v="5.1470588235294121"/>
    <n v="2390"/>
    <n v="1"/>
    <n v="0.81944444444444442"/>
    <n v="0.81944444444444442"/>
    <n v="9.9999999999999645"/>
    <n v="720"/>
    <n v="12"/>
    <n v="40"/>
    <n v="0"/>
    <n v="0"/>
    <n v="0"/>
    <n v="0"/>
    <n v="90"/>
    <n v="0"/>
    <n v="0"/>
    <n v="0"/>
    <n v="0"/>
    <n v="0"/>
    <n v="0"/>
    <n v="0"/>
    <n v="0"/>
    <n v="0"/>
    <n v="0"/>
    <n v="130"/>
    <n v="0"/>
    <n v="590"/>
    <n v="9.8333333333333339"/>
    <n v="0"/>
  </r>
  <r>
    <x v="0"/>
    <x v="1"/>
    <x v="112"/>
    <x v="2"/>
    <s v="NHL NTE240AC"/>
    <x v="10"/>
    <x v="0"/>
    <x v="0"/>
    <n v="1"/>
    <m/>
    <n v="1105"/>
    <n v="0"/>
    <n v="0"/>
    <n v="0"/>
    <n v="1105"/>
    <s v=""/>
    <s v=""/>
    <s v=""/>
    <s v=""/>
    <s v=""/>
    <s v=""/>
    <s v=""/>
    <n v="1105"/>
    <n v="0"/>
    <n v="0"/>
    <n v="0"/>
    <n v="0"/>
    <n v="0"/>
    <n v="0"/>
    <n v="22703"/>
    <n v="22714"/>
    <n v="11"/>
    <n v="364426"/>
    <n v="364562"/>
    <n v="136"/>
    <n v="13"/>
    <n v="0"/>
    <n v="0"/>
    <n v="0"/>
    <n v="13"/>
    <n v="5.2307692307692308"/>
    <n v="1810"/>
    <n v="0.96666666666666667"/>
    <n v="0.84195402298850575"/>
    <n v="0.84195402298850575"/>
    <n v="73.999999999999943"/>
    <n v="720"/>
    <n v="12"/>
    <n v="20"/>
    <n v="0"/>
    <n v="0"/>
    <n v="0"/>
    <n v="0"/>
    <n v="90"/>
    <n v="0"/>
    <n v="0"/>
    <n v="24"/>
    <n v="0"/>
    <n v="0"/>
    <n v="0"/>
    <n v="0"/>
    <n v="0"/>
    <n v="0"/>
    <n v="0"/>
    <n v="110"/>
    <n v="0"/>
    <n v="586"/>
    <n v="9.7666666666666675"/>
    <s v="Хөдөлгүүрийн шар ассан "/>
  </r>
  <r>
    <x v="0"/>
    <x v="1"/>
    <x v="113"/>
    <x v="2"/>
    <s v="NHL NTE240AC"/>
    <x v="10"/>
    <x v="0"/>
    <x v="0"/>
    <n v="1"/>
    <m/>
    <n v="1020"/>
    <n v="85"/>
    <n v="0"/>
    <n v="0"/>
    <n v="935"/>
    <s v=""/>
    <s v=""/>
    <s v=""/>
    <s v=""/>
    <s v=""/>
    <s v=""/>
    <s v=""/>
    <n v="935"/>
    <n v="0"/>
    <n v="85"/>
    <n v="0"/>
    <n v="0"/>
    <n v="0"/>
    <n v="0"/>
    <n v="23158"/>
    <n v="23168"/>
    <n v="10"/>
    <n v="370565"/>
    <n v="370735"/>
    <n v="170"/>
    <n v="12"/>
    <n v="1"/>
    <n v="0"/>
    <n v="0"/>
    <n v="11"/>
    <n v="7.083333333333333"/>
    <n v="2118"/>
    <n v="1"/>
    <n v="0.83333333333333337"/>
    <n v="0.83333333333333337"/>
    <n v="0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114"/>
    <x v="2"/>
    <s v="NHL NTE240AC"/>
    <x v="10"/>
    <x v="0"/>
    <x v="0"/>
    <n v="1"/>
    <m/>
    <n v="1020"/>
    <n v="0"/>
    <n v="170"/>
    <n v="0"/>
    <n v="850"/>
    <s v=""/>
    <s v=""/>
    <s v=""/>
    <s v=""/>
    <s v=""/>
    <s v=""/>
    <s v=""/>
    <n v="850"/>
    <n v="0"/>
    <n v="0"/>
    <n v="170"/>
    <n v="0"/>
    <n v="0"/>
    <n v="0"/>
    <n v="22978"/>
    <n v="22988"/>
    <n v="10"/>
    <n v="379554"/>
    <n v="379728"/>
    <n v="174"/>
    <n v="12"/>
    <n v="0"/>
    <n v="2"/>
    <n v="0"/>
    <n v="10"/>
    <n v="7.25"/>
    <n v="2230"/>
    <n v="1"/>
    <n v="0.80555555555555558"/>
    <n v="0.80555555555555558"/>
    <n v="20.000000000000036"/>
    <n v="720"/>
    <n v="12"/>
    <n v="20"/>
    <n v="0"/>
    <n v="0"/>
    <n v="0"/>
    <n v="0"/>
    <n v="90"/>
    <n v="0"/>
    <n v="0"/>
    <n v="0"/>
    <n v="30"/>
    <n v="0"/>
    <n v="0"/>
    <n v="0"/>
    <n v="0"/>
    <n v="0"/>
    <n v="0"/>
    <n v="140"/>
    <n v="30"/>
    <n v="580"/>
    <n v="9.6666666666666661"/>
    <n v="0"/>
  </r>
  <r>
    <x v="0"/>
    <x v="1"/>
    <x v="115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22699"/>
    <n v="22709"/>
    <n v="10"/>
    <n v="378712"/>
    <n v="378888"/>
    <n v="176"/>
    <n v="12"/>
    <n v="0"/>
    <n v="0"/>
    <n v="0"/>
    <n v="12"/>
    <n v="7.333333333333333"/>
    <n v="1765"/>
    <n v="0.96388888888888891"/>
    <n v="0.84149855907780979"/>
    <n v="0.84149855907780979"/>
    <n v="16.00000000000005"/>
    <n v="720"/>
    <n v="12"/>
    <n v="20"/>
    <n v="0"/>
    <n v="0"/>
    <n v="0"/>
    <n v="0"/>
    <n v="90"/>
    <n v="0"/>
    <n v="0"/>
    <n v="26"/>
    <n v="0"/>
    <n v="0"/>
    <n v="0"/>
    <n v="0"/>
    <n v="0"/>
    <n v="0"/>
    <n v="0"/>
    <n v="110"/>
    <n v="0"/>
    <n v="584"/>
    <n v="9.7333333333333325"/>
    <s v="Гидро халсан "/>
  </r>
  <r>
    <x v="0"/>
    <x v="1"/>
    <x v="116"/>
    <x v="2"/>
    <s v="NHL NTE240AC"/>
    <x v="10"/>
    <x v="0"/>
    <x v="0"/>
    <n v="1"/>
    <m/>
    <n v="1445"/>
    <n v="0"/>
    <n v="0"/>
    <n v="0"/>
    <n v="1445"/>
    <s v=""/>
    <s v=""/>
    <s v=""/>
    <s v=""/>
    <s v=""/>
    <s v=""/>
    <s v=""/>
    <n v="1445"/>
    <n v="0"/>
    <n v="0"/>
    <n v="0"/>
    <n v="0"/>
    <n v="0"/>
    <n v="0"/>
    <n v="23518"/>
    <n v="23528"/>
    <n v="10"/>
    <n v="372210"/>
    <n v="372381"/>
    <n v="171"/>
    <n v="17"/>
    <n v="0"/>
    <n v="0"/>
    <n v="0"/>
    <n v="17"/>
    <n v="5.0294117647058822"/>
    <n v="2917"/>
    <n v="1"/>
    <n v="0.83333333333333337"/>
    <n v="0.83333333333333337"/>
    <n v="0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117"/>
    <x v="2"/>
    <s v="NHL NTE240AC"/>
    <x v="10"/>
    <x v="0"/>
    <x v="0"/>
    <n v="1"/>
    <m/>
    <n v="1020"/>
    <n v="0"/>
    <n v="85"/>
    <n v="0"/>
    <n v="935"/>
    <s v=""/>
    <s v=""/>
    <s v=""/>
    <s v=""/>
    <s v=""/>
    <s v=""/>
    <s v=""/>
    <n v="935"/>
    <n v="0"/>
    <n v="0"/>
    <n v="85"/>
    <n v="0"/>
    <n v="0"/>
    <n v="0"/>
    <n v="23104"/>
    <n v="23114"/>
    <n v="10"/>
    <n v="368397"/>
    <n v="368565"/>
    <n v="168"/>
    <n v="12"/>
    <n v="0"/>
    <n v="1"/>
    <n v="0"/>
    <n v="11"/>
    <n v="7"/>
    <n v="0"/>
    <n v="1"/>
    <n v="0.83333333333333337"/>
    <n v="0.83333333333333337"/>
    <n v="0"/>
    <n v="720"/>
    <n v="12"/>
    <n v="30"/>
    <n v="0"/>
    <n v="0"/>
    <n v="0"/>
    <n v="0"/>
    <n v="90"/>
    <n v="0"/>
    <n v="0"/>
    <n v="0"/>
    <n v="0"/>
    <n v="0"/>
    <n v="0"/>
    <n v="0"/>
    <n v="0"/>
    <n v="0"/>
    <n v="0"/>
    <n v="120"/>
    <n v="0"/>
    <n v="600"/>
    <n v="10"/>
    <n v="0"/>
  </r>
  <r>
    <x v="0"/>
    <x v="1"/>
    <x v="118"/>
    <x v="2"/>
    <s v="NHL NTE240AC"/>
    <x v="10"/>
    <x v="0"/>
    <x v="0"/>
    <n v="0"/>
    <m/>
    <n v="0"/>
    <n v="0"/>
    <n v="0"/>
    <n v="0"/>
    <n v="0"/>
    <s v=""/>
    <s v=""/>
    <s v=""/>
    <s v=""/>
    <s v=""/>
    <s v=""/>
    <s v=""/>
    <n v="0"/>
    <n v="0"/>
    <n v="0"/>
    <n v="0"/>
    <n v="0"/>
    <n v="0"/>
    <n v="0"/>
    <n v="22925"/>
    <n v="22925"/>
    <n v="0"/>
    <n v="366156"/>
    <n v="366156"/>
    <n v="0"/>
    <n v="0"/>
    <n v="0"/>
    <n v="0"/>
    <n v="0"/>
    <n v="0"/>
    <s v=""/>
    <n v="1807"/>
    <n v="0"/>
    <n v="0"/>
    <s v=""/>
    <s v=""/>
    <n v="720"/>
    <n v="12"/>
    <n v="0"/>
    <n v="0"/>
    <n v="0"/>
    <n v="0"/>
    <n v="0"/>
    <n v="0"/>
    <n v="0"/>
    <n v="600"/>
    <n v="120"/>
    <n v="0"/>
    <n v="0"/>
    <n v="0"/>
    <n v="0"/>
    <n v="0"/>
    <n v="0"/>
    <n v="0"/>
    <n v="0"/>
    <n v="0"/>
    <n v="0"/>
    <n v="0"/>
    <s v="250 мот цагийн ТҮ "/>
  </r>
  <r>
    <x v="0"/>
    <x v="1"/>
    <x v="119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22594"/>
    <n v="22604"/>
    <n v="10"/>
    <n v="365132"/>
    <n v="365292"/>
    <n v="160"/>
    <n v="11"/>
    <n v="0"/>
    <n v="0"/>
    <n v="0"/>
    <n v="11"/>
    <n v="7.2727272727272725"/>
    <n v="2488"/>
    <n v="1"/>
    <n v="0.77777777777777779"/>
    <n v="0.77777777777777779"/>
    <n v="39.999999999999964"/>
    <n v="720"/>
    <n v="12"/>
    <n v="20"/>
    <n v="0"/>
    <n v="0"/>
    <n v="0"/>
    <n v="0"/>
    <n v="90"/>
    <n v="0"/>
    <n v="0"/>
    <n v="0"/>
    <n v="50"/>
    <n v="0"/>
    <n v="0"/>
    <n v="0"/>
    <n v="0"/>
    <n v="0"/>
    <n v="0"/>
    <n v="160"/>
    <n v="50"/>
    <n v="560"/>
    <n v="9.3333333333333339"/>
    <n v="0"/>
  </r>
  <r>
    <x v="0"/>
    <x v="1"/>
    <x v="120"/>
    <x v="2"/>
    <s v="NHL NTE240AC"/>
    <x v="10"/>
    <x v="0"/>
    <x v="0"/>
    <n v="1"/>
    <m/>
    <n v="1190"/>
    <n v="0"/>
    <n v="0"/>
    <n v="0"/>
    <n v="1190"/>
    <s v=""/>
    <s v=""/>
    <s v=""/>
    <s v=""/>
    <s v=""/>
    <s v=""/>
    <s v=""/>
    <n v="1190"/>
    <n v="0"/>
    <n v="0"/>
    <n v="0"/>
    <n v="0"/>
    <n v="0"/>
    <n v="0"/>
    <n v="23634"/>
    <n v="23643"/>
    <n v="9"/>
    <n v="357985"/>
    <n v="358138"/>
    <n v="153"/>
    <n v="14"/>
    <n v="0"/>
    <n v="0"/>
    <n v="0"/>
    <n v="14"/>
    <n v="5.4642857142857144"/>
    <n v="1830"/>
    <n v="1"/>
    <n v="0.75"/>
    <n v="0.75"/>
    <n v="0"/>
    <n v="720"/>
    <n v="12"/>
    <n v="20"/>
    <n v="0"/>
    <n v="0"/>
    <n v="0"/>
    <n v="0"/>
    <n v="90"/>
    <n v="20"/>
    <n v="0"/>
    <n v="0"/>
    <n v="50"/>
    <n v="0"/>
    <n v="0"/>
    <n v="0"/>
    <n v="0"/>
    <n v="0"/>
    <n v="0"/>
    <n v="180"/>
    <n v="70"/>
    <n v="540"/>
    <n v="9"/>
    <n v="0"/>
  </r>
  <r>
    <x v="0"/>
    <x v="1"/>
    <x v="121"/>
    <x v="2"/>
    <s v="XDM10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2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3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4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5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6"/>
    <x v="2"/>
    <s v="XDE12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7"/>
    <x v="2"/>
    <s v="XDE130 XD"/>
    <x v="12"/>
    <x v="0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8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29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0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1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2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3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4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5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6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7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8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39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40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41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42"/>
    <x v="2"/>
    <s v="Terex 60"/>
    <x v="8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  <r>
    <x v="0"/>
    <x v="1"/>
    <x v="143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5319"/>
    <n v="5328"/>
    <n v="9"/>
    <n v="82195"/>
    <n v="82359"/>
    <n v="164"/>
    <n v="11"/>
    <n v="0"/>
    <n v="0"/>
    <n v="0"/>
    <n v="11"/>
    <n v="7.4545454545454541"/>
    <n v="2351"/>
    <n v="1"/>
    <n v="0.79166666666666663"/>
    <n v="0.75"/>
    <n v="0"/>
    <n v="720"/>
    <n v="12"/>
    <n v="30"/>
    <n v="0"/>
    <n v="0"/>
    <n v="30"/>
    <n v="0"/>
    <n v="90"/>
    <n v="0"/>
    <n v="0"/>
    <n v="0"/>
    <n v="30"/>
    <n v="0"/>
    <n v="0"/>
    <n v="0"/>
    <n v="0"/>
    <n v="0"/>
    <n v="30"/>
    <n v="150"/>
    <n v="30"/>
    <n v="540"/>
    <n v="9"/>
    <n v="0"/>
  </r>
  <r>
    <x v="0"/>
    <x v="1"/>
    <x v="144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5395"/>
    <n v="5405"/>
    <n v="10"/>
    <n v="83173"/>
    <n v="83351"/>
    <n v="178"/>
    <n v="12"/>
    <n v="0"/>
    <n v="0"/>
    <n v="0"/>
    <n v="12"/>
    <n v="7.416666666666667"/>
    <n v="2004"/>
    <n v="1"/>
    <n v="0.81944444444444442"/>
    <n v="0.70833333333333337"/>
    <n v="90"/>
    <n v="720"/>
    <n v="12"/>
    <n v="30"/>
    <n v="0"/>
    <n v="0"/>
    <n v="80"/>
    <n v="0"/>
    <n v="90"/>
    <n v="10"/>
    <n v="0"/>
    <n v="0"/>
    <n v="0"/>
    <n v="0"/>
    <n v="0"/>
    <n v="0"/>
    <n v="0"/>
    <n v="0"/>
    <n v="80"/>
    <n v="130"/>
    <n v="10"/>
    <n v="510"/>
    <n v="8.5"/>
    <n v="0"/>
  </r>
  <r>
    <x v="0"/>
    <x v="1"/>
    <x v="145"/>
    <x v="1"/>
    <s v="TEREX TR100W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3558.5"/>
    <n v="3558.5"/>
    <n v="0"/>
    <s v=""/>
    <s v=""/>
    <s v=""/>
    <s v=""/>
    <s v=""/>
    <s v=""/>
    <s v=""/>
    <s v=""/>
    <s v=""/>
    <n v="4369.1900000000005"/>
    <n v="1"/>
    <n v="0.55555555555555558"/>
    <n v="0.55555555555555558"/>
    <s v=""/>
    <n v="720"/>
    <n v="12"/>
    <n v="20"/>
    <n v="0"/>
    <n v="0"/>
    <n v="0"/>
    <n v="0"/>
    <n v="60"/>
    <n v="0"/>
    <n v="0"/>
    <n v="0"/>
    <n v="0"/>
    <n v="0"/>
    <n v="0"/>
    <n v="240"/>
    <n v="0"/>
    <n v="0"/>
    <n v="0"/>
    <n v="320"/>
    <n v="240"/>
    <n v="400"/>
    <n v="6.666666666666667"/>
    <n v="0"/>
  </r>
  <r>
    <x v="0"/>
    <x v="1"/>
    <x v="146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5397"/>
    <n v="5407"/>
    <n v="10"/>
    <n v="84480"/>
    <n v="84645"/>
    <n v="165"/>
    <n v="11"/>
    <n v="0"/>
    <n v="0"/>
    <n v="0"/>
    <n v="11"/>
    <n v="7.5"/>
    <n v="4369.1900000000005"/>
    <n v="1"/>
    <n v="0.66666666666666663"/>
    <n v="0.66666666666666663"/>
    <n v="120"/>
    <n v="720"/>
    <n v="12"/>
    <n v="60"/>
    <n v="0"/>
    <n v="0"/>
    <n v="0"/>
    <n v="0"/>
    <n v="90"/>
    <n v="0"/>
    <n v="0"/>
    <n v="0"/>
    <n v="90"/>
    <n v="0"/>
    <n v="0"/>
    <n v="0"/>
    <n v="0"/>
    <n v="0"/>
    <n v="0"/>
    <n v="240"/>
    <n v="90"/>
    <n v="480"/>
    <n v="8"/>
    <n v="0"/>
  </r>
  <r>
    <x v="0"/>
    <x v="1"/>
    <x v="147"/>
    <x v="1"/>
    <s v="TEREX TR100W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3794.5"/>
    <n v="13794.5"/>
    <n v="0"/>
    <s v=""/>
    <s v=""/>
    <s v=""/>
    <s v=""/>
    <s v=""/>
    <s v=""/>
    <s v=""/>
    <s v=""/>
    <s v=""/>
    <n v="0"/>
    <n v="0"/>
    <n v="0"/>
    <s v=""/>
    <s v=""/>
    <n v="720"/>
    <n v="12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s v="Хөдөлгүүр засварт "/>
  </r>
  <r>
    <x v="0"/>
    <x v="1"/>
    <x v="148"/>
    <x v="1"/>
    <s v="TEREX TR100W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16538"/>
    <n v="16538"/>
    <n v="0"/>
    <s v=""/>
    <s v=""/>
    <s v=""/>
    <s v=""/>
    <s v=""/>
    <s v=""/>
    <s v=""/>
    <s v=""/>
    <s v=""/>
    <n v="520"/>
    <n v="1"/>
    <n v="0.45833333333333331"/>
    <n v="0.45833333333333331"/>
    <s v=""/>
    <n v="720"/>
    <n v="12"/>
    <n v="20"/>
    <n v="0"/>
    <n v="0"/>
    <n v="0"/>
    <n v="0"/>
    <n v="30"/>
    <n v="0"/>
    <n v="0"/>
    <n v="0"/>
    <n v="140"/>
    <n v="0"/>
    <n v="0"/>
    <n v="200"/>
    <n v="0"/>
    <n v="0"/>
    <n v="0"/>
    <n v="390"/>
    <n v="340"/>
    <n v="330"/>
    <n v="5.5"/>
    <n v="0"/>
  </r>
  <r>
    <x v="0"/>
    <x v="1"/>
    <x v="149"/>
    <x v="1"/>
    <s v="W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4824"/>
    <n v="4824"/>
    <n v="0"/>
    <s v=""/>
    <s v=""/>
    <s v=""/>
    <s v=""/>
    <s v=""/>
    <s v=""/>
    <s v=""/>
    <s v=""/>
    <s v=""/>
    <n v="0"/>
    <n v="0.29166666666666669"/>
    <n v="0"/>
    <s v=""/>
    <s v=""/>
    <n v="720"/>
    <n v="12"/>
    <n v="0"/>
    <n v="0"/>
    <n v="0"/>
    <n v="0"/>
    <n v="0"/>
    <n v="0"/>
    <n v="0"/>
    <n v="0"/>
    <n v="510"/>
    <n v="210"/>
    <n v="0"/>
    <n v="0"/>
    <n v="0"/>
    <n v="0"/>
    <n v="0"/>
    <n v="0"/>
    <n v="210"/>
    <n v="210"/>
    <n v="0"/>
    <n v="0"/>
    <s v="Насос салгадаг редуктор хагарсан "/>
  </r>
  <r>
    <x v="0"/>
    <x v="1"/>
    <x v="150"/>
    <x v="1"/>
    <s v="WT"/>
    <x v="3"/>
    <x v="2"/>
    <x v="0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749"/>
    <n v="749"/>
    <n v="0"/>
    <s v=""/>
    <s v=""/>
    <s v=""/>
    <s v=""/>
    <s v=""/>
    <s v=""/>
    <s v=""/>
    <s v=""/>
    <s v=""/>
    <n v="0"/>
    <n v="0.25416666666666665"/>
    <n v="0"/>
    <s v=""/>
    <s v=""/>
    <n v="720"/>
    <n v="12"/>
    <n v="0"/>
    <n v="0"/>
    <n v="0"/>
    <n v="0"/>
    <n v="0"/>
    <n v="0"/>
    <n v="0"/>
    <n v="0"/>
    <n v="537"/>
    <n v="183"/>
    <n v="0"/>
    <n v="0"/>
    <n v="0"/>
    <n v="0"/>
    <n v="0"/>
    <n v="0"/>
    <n v="183"/>
    <n v="183"/>
    <n v="0"/>
    <n v="0"/>
    <s v="2-р дугуйн цап шариг нурсан "/>
  </r>
  <r>
    <x v="0"/>
    <x v="1"/>
    <x v="155"/>
    <x v="1"/>
    <s v="LONKING"/>
    <x v="3"/>
    <x v="2"/>
    <x v="0"/>
    <n v="1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n v="2485.1999999999998"/>
    <n v="2487.6"/>
    <n v="2.4000000000000909"/>
    <s v=""/>
    <s v=""/>
    <s v=""/>
    <s v=""/>
    <s v=""/>
    <s v=""/>
    <s v=""/>
    <s v=""/>
    <s v=""/>
    <n v="186"/>
    <n v="1"/>
    <n v="0.16666666666666666"/>
    <n v="0.16666666666666666"/>
    <n v="24.000000000005457"/>
    <n v="720"/>
    <n v="12"/>
    <n v="30"/>
    <n v="0"/>
    <n v="0"/>
    <n v="0"/>
    <n v="0"/>
    <n v="60"/>
    <n v="0"/>
    <n v="0"/>
    <n v="0"/>
    <n v="510"/>
    <n v="0"/>
    <n v="0"/>
    <n v="0"/>
    <n v="0"/>
    <n v="0"/>
    <n v="0"/>
    <n v="600"/>
    <n v="510"/>
    <n v="120"/>
    <n v="2"/>
    <n v="0"/>
  </r>
  <r>
    <x v="0"/>
    <x v="1"/>
    <x v="151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4896"/>
    <n v="4905"/>
    <n v="9"/>
    <n v="75785"/>
    <n v="75951"/>
    <n v="166"/>
    <n v="11"/>
    <n v="0"/>
    <n v="0"/>
    <n v="0"/>
    <n v="11"/>
    <n v="7.5454545454545459"/>
    <n v="1607"/>
    <n v="1"/>
    <n v="0.84722222222222221"/>
    <n v="0.73611111111111116"/>
    <n v="9.9999999999999645"/>
    <n v="720"/>
    <n v="12"/>
    <n v="20"/>
    <n v="0"/>
    <n v="0"/>
    <n v="80"/>
    <n v="0"/>
    <n v="90"/>
    <n v="0"/>
    <n v="0"/>
    <n v="0"/>
    <n v="0"/>
    <n v="0"/>
    <n v="0"/>
    <n v="0"/>
    <n v="0"/>
    <n v="0"/>
    <n v="80"/>
    <n v="110"/>
    <n v="0"/>
    <n v="530"/>
    <n v="8.8333333333333339"/>
    <n v="0"/>
  </r>
  <r>
    <x v="0"/>
    <x v="1"/>
    <x v="152"/>
    <x v="2"/>
    <s v="NHL NTE240AC"/>
    <x v="10"/>
    <x v="0"/>
    <x v="0"/>
    <n v="1"/>
    <m/>
    <n v="1020"/>
    <n v="0"/>
    <n v="0"/>
    <n v="0"/>
    <n v="1020"/>
    <s v=""/>
    <s v=""/>
    <s v=""/>
    <s v=""/>
    <s v=""/>
    <s v=""/>
    <s v=""/>
    <n v="1020"/>
    <n v="0"/>
    <n v="0"/>
    <n v="0"/>
    <n v="0"/>
    <n v="0"/>
    <n v="0"/>
    <n v="4998"/>
    <n v="5008"/>
    <n v="10"/>
    <n v="76991"/>
    <n v="77167"/>
    <n v="176"/>
    <n v="12"/>
    <n v="0"/>
    <n v="0"/>
    <n v="0"/>
    <n v="12"/>
    <n v="7.333333333333333"/>
    <n v="1900"/>
    <n v="1"/>
    <n v="0.86111111111111116"/>
    <n v="0.80555555555555558"/>
    <n v="20.000000000000036"/>
    <n v="720"/>
    <n v="12"/>
    <n v="10"/>
    <n v="0"/>
    <n v="0"/>
    <n v="40"/>
    <n v="0"/>
    <n v="90"/>
    <n v="0"/>
    <n v="0"/>
    <n v="0"/>
    <n v="0"/>
    <n v="0"/>
    <n v="0"/>
    <n v="0"/>
    <n v="0"/>
    <n v="0"/>
    <n v="40"/>
    <n v="100"/>
    <n v="0"/>
    <n v="580"/>
    <n v="9.6666666666666661"/>
    <n v="0"/>
  </r>
  <r>
    <x v="0"/>
    <x v="1"/>
    <x v="153"/>
    <x v="2"/>
    <s v="NHL NTE240AC"/>
    <x v="10"/>
    <x v="0"/>
    <x v="0"/>
    <n v="1"/>
    <m/>
    <n v="935"/>
    <n v="0"/>
    <n v="0"/>
    <n v="0"/>
    <n v="935"/>
    <s v=""/>
    <s v=""/>
    <s v=""/>
    <s v=""/>
    <s v=""/>
    <s v=""/>
    <s v=""/>
    <n v="935"/>
    <n v="0"/>
    <n v="0"/>
    <n v="0"/>
    <n v="0"/>
    <n v="0"/>
    <n v="0"/>
    <n v="4893"/>
    <n v="4902"/>
    <n v="9"/>
    <n v="76235"/>
    <n v="76394"/>
    <n v="159"/>
    <n v="11"/>
    <n v="0"/>
    <n v="0"/>
    <n v="0"/>
    <n v="11"/>
    <n v="7.2272727272727275"/>
    <n v="3223.05"/>
    <n v="1"/>
    <n v="0.77777777777777779"/>
    <n v="0.75"/>
    <n v="0"/>
    <n v="720"/>
    <n v="12"/>
    <n v="40"/>
    <n v="0"/>
    <n v="0"/>
    <n v="20"/>
    <n v="0"/>
    <n v="90"/>
    <n v="0"/>
    <n v="0"/>
    <n v="0"/>
    <n v="30"/>
    <n v="0"/>
    <n v="0"/>
    <n v="0"/>
    <n v="0"/>
    <n v="0"/>
    <n v="20"/>
    <n v="160"/>
    <n v="30"/>
    <n v="540"/>
    <n v="9"/>
    <n v="0"/>
  </r>
  <r>
    <x v="0"/>
    <x v="1"/>
    <x v="154"/>
    <x v="1"/>
    <s v="LBR754-DZ192"/>
    <x v="7"/>
    <x v="1"/>
    <x v="1"/>
    <n v="0"/>
    <m/>
    <n v="0"/>
    <n v="0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VALUE!"/>
    <n v="0"/>
    <s v=""/>
    <s v=""/>
    <n v="720"/>
    <n v="12"/>
    <s v=""/>
    <s v=""/>
    <s v=""/>
    <s v=""/>
    <s v=""/>
    <s v=""/>
    <s v=""/>
    <s v=""/>
    <s v=""/>
    <s v=""/>
    <s v=""/>
    <s v=""/>
    <s v=""/>
    <s v=""/>
    <s v=""/>
    <e v="#VALUE!"/>
    <e v="#VALUE!"/>
    <e v="#VALUE!"/>
    <n v="720"/>
    <n v="1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数据透视表1" cacheId="10" applyNumberFormats="0" applyBorderFormats="0" applyFontFormats="0" applyPatternFormats="0" applyAlignmentFormats="0" applyWidthHeightFormats="1" dataCaption="值" updatedVersion="8" minRefreshableVersion="3" showDrill="0" createdVersion="8" indent="0" compact="0" compactData="0" multipleFieldFilters="0">
  <location ref="A3:T13" firstHeaderRow="0" firstDataRow="1" firstDataCol="3" rowPageCount="1" colPageCount="1"/>
  <pivotFields count="72">
    <pivotField axis="axisRow" compact="0" numFmtId="14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13">
        <item x="11"/>
        <item x="5"/>
        <item x="2"/>
        <item x="1"/>
        <item x="0"/>
        <item x="10"/>
        <item x="9"/>
        <item x="7"/>
        <item x="8"/>
        <item x="6"/>
        <item x="1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4">
        <item h="1" m="1" x="3"/>
        <item h="1" m="1" x="2"/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5"/>
  </rowFields>
  <rowItems count="10">
    <i>
      <x/>
      <x/>
      <x v="1"/>
    </i>
    <i r="2">
      <x v="2"/>
    </i>
    <i r="2">
      <x v="3"/>
    </i>
    <i r="2">
      <x v="4"/>
    </i>
    <i r="2">
      <x v="11"/>
    </i>
    <i r="1">
      <x v="1"/>
      <x/>
    </i>
    <i r="2">
      <x v="5"/>
    </i>
    <i r="2">
      <x v="6"/>
    </i>
    <i r="1">
      <x v="2"/>
      <x v="12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pageFields count="1">
    <pageField fld="7" hier="0"/>
  </pageFields>
  <dataFields count="17">
    <dataField name="求和项:产量（M3）_x000a_Production(M3)" fld="10" baseField="0" baseItem="0"/>
    <dataField name="求和项:焦煤+动力煤" fld="69" baseField="0" baseItem="0"/>
    <dataField name="求和项:废石(M3)_x000a_Waste" fld="14" baseField="0" baseItem="0"/>
    <dataField name="求和项:工程作业(M3)_x000a_Engineering Work_x000a_И.А " fld="13" baseField="0" baseItem="0"/>
    <dataField name="求和项:设备运行小时数" fld="31" baseField="0" baseItem="0"/>
    <dataField name="求和项:趟数" fld="35" baseField="0" baseItem="0"/>
    <dataField name="求和项:运行里程" fld="34" baseField="0" baseItem="0"/>
    <dataField name="求和项:能耗(升/度)_x000a_Energy consumption_x000a_(L/kilowatt-hour)" fld="41" baseField="0" baseItem="0"/>
    <dataField name="求和项:出勤_x000a_On Duty" fld="8" baseField="0" baseItem="0"/>
    <dataField name="求和项:可动时间" fld="70" baseField="0" baseItem="0"/>
    <dataField name="求和项:发动机怠速时间_x000a_Idle time" fld="45" baseField="0" baseItem="0"/>
    <dataField name="求和项:挖机场地推土 /清理墙壁_x000a_Ул талбай түрүүлэх/Ханын цэвэрлэгээ/" fld="50" baseField="0" baseItem="0"/>
    <dataField name="求和项:转移+等待装货" fld="71" baseField="0" baseItem="0"/>
    <dataField name="求和项:总产量生产运行分钟_x000a_Нийт бүтээлтэй ажилласан мин" fld="66" baseField="0" baseItem="0"/>
    <dataField name="平均值项:设备可动率_x000a_Availability" fld="42" subtotal="average" baseField="0" baseItem="0" numFmtId="10"/>
    <dataField name="平均值项:设备利用率_x000a_Use of Avaiability" fld="43" subtotal="average" baseField="0" baseItem="0" numFmtId="10"/>
    <dataField name="求和项:延迟时间" fld="63" baseField="5" baseItem="0"/>
  </dataFields>
  <formats count="8">
    <format dxfId="86">
      <pivotArea field="0" type="button" dataOnly="0" labelOnly="1" outline="0" axis="axisRow" fieldPosition="0"/>
    </format>
    <format dxfId="85">
      <pivotArea field="3" type="button" dataOnly="0" labelOnly="1" outline="0" axis="axisRow" fieldPosition="1"/>
    </format>
    <format dxfId="84">
      <pivotArea field="5" type="button" dataOnly="0" labelOnly="1" outline="0" axis="axisRow" fieldPosition="2"/>
    </format>
    <format dxfId="83">
      <pivotArea outline="0" fieldPosition="0">
        <references count="4">
          <reference field="4294967294" count="1" selected="0">
            <x v="10"/>
          </reference>
          <reference field="0" count="0" selected="0"/>
          <reference field="3" count="0" selected="0"/>
          <reference field="5" count="0" selected="0"/>
        </references>
      </pivotArea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80">
      <pivotArea outline="0" fieldPosition="0">
        <references count="1">
          <reference field="4294967294" count="2" selected="0">
            <x v="14"/>
            <x v="15"/>
          </reference>
        </references>
      </pivotArea>
    </format>
    <format dxfId="79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464F37-3336-444E-AA35-2463B3F9310C}" name="数据透视表1" cacheId="10" applyNumberFormats="0" applyBorderFormats="0" applyFontFormats="0" applyPatternFormats="0" applyAlignmentFormats="0" applyWidthHeightFormats="1" dataCaption="值" updatedVersion="8" minRefreshableVersion="3" useAutoFormatting="1" rowGrandTotals="0" colGrandTotals="0" createdVersion="8" indent="0" compact="0" compactData="0" multipleFieldFilters="0">
  <location ref="A6:H18" firstHeaderRow="0" firstDataRow="1" firstDataCol="2" rowPageCount="3" colPageCount="1"/>
  <pivotFields count="72">
    <pivotField compact="0" numFmtId="14" outline="0" showAll="0" defaultSubtotal="0"/>
    <pivotField compact="0" outline="0" showAll="0" defaultSubtotal="0"/>
    <pivotField axis="axisRow" compact="0" outline="0" showAll="0" defaultSubtotal="0">
      <items count="156">
        <item x="40"/>
        <item x="13"/>
        <item x="24"/>
        <item x="25"/>
        <item x="26"/>
        <item x="27"/>
        <item x="28"/>
        <item x="34"/>
        <item x="35"/>
        <item x="9"/>
        <item x="10"/>
        <item x="29"/>
        <item x="30"/>
        <item x="31"/>
        <item x="32"/>
        <item x="33"/>
        <item x="12"/>
        <item x="3"/>
        <item x="4"/>
        <item x="5"/>
        <item x="11"/>
        <item x="1"/>
        <item x="0"/>
        <item x="2"/>
        <item x="6"/>
        <item x="7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39"/>
        <item x="154"/>
        <item x="22"/>
        <item x="38"/>
        <item x="20"/>
        <item x="21"/>
        <item x="15"/>
        <item x="51"/>
        <item x="52"/>
        <item x="53"/>
        <item x="54"/>
        <item x="55"/>
        <item x="56"/>
        <item x="57"/>
        <item x="58"/>
        <item x="59"/>
        <item x="60"/>
        <item x="71"/>
        <item x="72"/>
        <item x="73"/>
        <item x="74"/>
        <item x="75"/>
        <item x="76"/>
        <item x="77"/>
        <item x="78"/>
        <item x="79"/>
        <item x="80"/>
        <item x="81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43"/>
        <item x="144"/>
        <item x="146"/>
        <item x="151"/>
        <item x="152"/>
        <item x="153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41"/>
        <item x="42"/>
        <item x="43"/>
        <item x="44"/>
        <item x="45"/>
        <item x="46"/>
        <item x="47"/>
        <item x="48"/>
        <item x="49"/>
        <item x="50"/>
        <item x="61"/>
        <item x="62"/>
        <item x="63"/>
        <item x="64"/>
        <item x="65"/>
        <item x="66"/>
        <item x="67"/>
        <item x="68"/>
        <item x="69"/>
        <item x="70"/>
        <item x="145"/>
        <item x="147"/>
        <item x="148"/>
        <item x="23"/>
        <item x="149"/>
        <item x="36"/>
        <item x="37"/>
        <item x="14"/>
        <item x="17"/>
        <item x="122"/>
        <item x="123"/>
        <item x="124"/>
        <item x="125"/>
        <item x="126"/>
        <item x="127"/>
        <item x="121"/>
        <item x="18"/>
        <item x="19"/>
        <item x="16"/>
        <item x="8"/>
        <item x="150"/>
        <item x="155"/>
      </items>
    </pivotField>
    <pivotField axis="axisPage" compact="0" outline="0" multipleItemSelectionAllowed="1" showAll="0" defaultSubtotal="0">
      <items count="3">
        <item h="1" x="1"/>
        <item h="1" x="2"/>
        <item x="0"/>
      </items>
    </pivotField>
    <pivotField compact="0" outline="0" showAll="0" defaultSubtotal="0"/>
    <pivotField axis="axisRow" compact="0" outline="0" showAll="0" defaultSubtotal="0">
      <items count="13">
        <item x="11"/>
        <item x="5"/>
        <item x="2"/>
        <item x="1"/>
        <item x="0"/>
        <item x="10"/>
        <item x="9"/>
        <item x="7"/>
        <item x="8"/>
        <item x="6"/>
        <item x="12"/>
        <item x="4"/>
        <item x="3"/>
      </items>
    </pivotField>
    <pivotField axis="axisPage" compact="0" outline="0" multipleItemSelectionAllowed="1" showAll="0" defaultSubtotal="0">
      <items count="3">
        <item x="0"/>
        <item x="2"/>
        <item h="1" x="1"/>
      </items>
    </pivotField>
    <pivotField axis="axisPage" compact="0" outline="0" multipleItemSelectionAllowed="1" showAll="0" defaultSubtotal="0">
      <items count="4">
        <item h="1" m="1" x="3"/>
        <item h="1" m="1" x="2"/>
        <item x="0"/>
        <item h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0" outline="0" showAll="0" defaultSubtotal="0"/>
    <pivotField compact="0" numFmtId="1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numFmtId="178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5"/>
    <field x="2"/>
  </rowFields>
  <rowItems count="12">
    <i>
      <x v="1"/>
      <x v="16"/>
    </i>
    <i>
      <x v="2"/>
      <x v="17"/>
    </i>
    <i r="1">
      <x v="18"/>
    </i>
    <i r="1">
      <x v="19"/>
    </i>
    <i r="1">
      <x v="20"/>
    </i>
    <i>
      <x v="3"/>
      <x v="21"/>
    </i>
    <i>
      <x v="4"/>
      <x v="22"/>
    </i>
    <i r="1">
      <x v="23"/>
    </i>
    <i r="1">
      <x v="24"/>
    </i>
    <i r="1">
      <x v="25"/>
    </i>
    <i>
      <x v="11"/>
      <x v="9"/>
    </i>
    <i r="1">
      <x v="10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7" hier="0"/>
    <pageField fld="6" hier="0"/>
    <pageField fld="3" hier="0"/>
  </pageFields>
  <dataFields count="6">
    <dataField name="求和项:计划维修/润滑_x000a_Tөлөвлөсөн засвар / тосолгоо " fld="55" baseField="0" baseItem="0"/>
    <dataField name="求和项:未计划/故障" fld="56" baseField="5" baseItem="2"/>
    <dataField name="求和项:因天气：大风暴，雨，雪" fld="58" baseField="1" baseItem="0"/>
    <dataField name="求和项:扬尘：洒水车不足" fld="59" baseField="1" baseItem="0"/>
    <dataField name="求和项:因电力原因停车/未计划" fld="62" baseField="5" baseItem="1"/>
    <dataField name="求和项:因电力原因停车/计划" fld="61" baseField="5" baseItem="1"/>
  </dataFields>
  <formats count="2">
    <format dxfId="74">
      <pivotArea field="5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</formats>
  <conditionalFormats count="2">
    <conditionalFormat priority="3">
      <pivotAreas count="1">
        <pivotArea outline="0" fieldPosition="0">
          <references count="1">
            <reference field="4294967294" count="2">
              <x v="2"/>
              <x v="3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数据透视表1" cacheId="10" applyNumberFormats="0" applyBorderFormats="0" applyFontFormats="0" applyPatternFormats="0" applyAlignmentFormats="0" applyWidthHeightFormats="1" dataCaption="值" updatedVersion="8" minRefreshableVersion="3" useAutoFormatting="1" rowGrandTotals="0" colGrandTotals="0" createdVersion="8" indent="0" outline="1" outlineData="1" multipleFieldFilters="0">
  <location ref="A6:K47" firstHeaderRow="0" firstDataRow="1" firstDataCol="1" rowPageCount="3" colPageCount="1"/>
  <pivotFields count="72">
    <pivotField numFmtId="1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56">
        <item x="40"/>
        <item x="13"/>
        <item x="24"/>
        <item x="25"/>
        <item x="26"/>
        <item x="27"/>
        <item x="28"/>
        <item x="34"/>
        <item x="35"/>
        <item x="9"/>
        <item x="10"/>
        <item x="29"/>
        <item x="30"/>
        <item x="31"/>
        <item x="32"/>
        <item x="33"/>
        <item x="12"/>
        <item x="3"/>
        <item x="4"/>
        <item x="5"/>
        <item x="11"/>
        <item x="1"/>
        <item x="0"/>
        <item x="2"/>
        <item x="6"/>
        <item x="7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39"/>
        <item x="154"/>
        <item x="22"/>
        <item x="38"/>
        <item x="20"/>
        <item x="21"/>
        <item x="15"/>
        <item x="51"/>
        <item x="52"/>
        <item x="53"/>
        <item x="54"/>
        <item x="55"/>
        <item x="56"/>
        <item x="57"/>
        <item x="58"/>
        <item x="59"/>
        <item x="60"/>
        <item x="71"/>
        <item x="72"/>
        <item x="73"/>
        <item x="74"/>
        <item x="75"/>
        <item x="76"/>
        <item x="77"/>
        <item x="78"/>
        <item x="79"/>
        <item x="80"/>
        <item x="81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43"/>
        <item x="144"/>
        <item x="146"/>
        <item x="151"/>
        <item x="152"/>
        <item x="153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41"/>
        <item x="42"/>
        <item x="43"/>
        <item x="44"/>
        <item x="45"/>
        <item x="46"/>
        <item x="47"/>
        <item x="48"/>
        <item x="49"/>
        <item x="50"/>
        <item x="61"/>
        <item x="62"/>
        <item x="63"/>
        <item x="64"/>
        <item x="65"/>
        <item x="66"/>
        <item x="67"/>
        <item x="68"/>
        <item x="69"/>
        <item x="70"/>
        <item x="145"/>
        <item x="147"/>
        <item x="148"/>
        <item x="23"/>
        <item x="149"/>
        <item x="36"/>
        <item x="37"/>
        <item x="14"/>
        <item x="17"/>
        <item x="122"/>
        <item x="123"/>
        <item x="124"/>
        <item x="125"/>
        <item x="126"/>
        <item x="127"/>
        <item x="121"/>
        <item x="18"/>
        <item x="19"/>
        <item x="16"/>
        <item x="8"/>
        <item x="150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defaultSubtotal="0">
      <items count="3">
        <item h="1" x="1"/>
        <item h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3">
        <item x="11"/>
        <item x="5"/>
        <item x="2"/>
        <item x="1"/>
        <item x="0"/>
        <item x="10"/>
        <item x="9"/>
        <item x="7"/>
        <item x="8"/>
        <item x="6"/>
        <item x="1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defaultSubtotal="0">
      <items count="3">
        <item x="0"/>
        <item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defaultSubtotal="0">
      <items count="4">
        <item h="1" m="1" x="3"/>
        <item h="1" m="1" x="2"/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1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8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2"/>
    <field x="1"/>
  </rowFields>
  <rowItems count="41">
    <i>
      <x v="1"/>
    </i>
    <i r="1">
      <x v="16"/>
    </i>
    <i r="2">
      <x/>
    </i>
    <i r="2">
      <x v="1"/>
    </i>
    <i>
      <x v="2"/>
    </i>
    <i r="1">
      <x v="17"/>
    </i>
    <i r="2">
      <x/>
    </i>
    <i r="2">
      <x v="1"/>
    </i>
    <i r="1">
      <x v="18"/>
    </i>
    <i r="2">
      <x/>
    </i>
    <i r="2">
      <x v="1"/>
    </i>
    <i r="1">
      <x v="19"/>
    </i>
    <i r="2">
      <x/>
    </i>
    <i r="2">
      <x v="1"/>
    </i>
    <i r="1">
      <x v="20"/>
    </i>
    <i r="2">
      <x/>
    </i>
    <i r="2">
      <x v="1"/>
    </i>
    <i>
      <x v="3"/>
    </i>
    <i r="1">
      <x v="21"/>
    </i>
    <i r="2">
      <x/>
    </i>
    <i r="2">
      <x v="1"/>
    </i>
    <i>
      <x v="4"/>
    </i>
    <i r="1">
      <x v="22"/>
    </i>
    <i r="2">
      <x/>
    </i>
    <i r="2">
      <x v="1"/>
    </i>
    <i r="1">
      <x v="23"/>
    </i>
    <i r="2">
      <x/>
    </i>
    <i r="2">
      <x v="1"/>
    </i>
    <i r="1">
      <x v="24"/>
    </i>
    <i r="2">
      <x/>
    </i>
    <i r="2">
      <x v="1"/>
    </i>
    <i r="1">
      <x v="25"/>
    </i>
    <i r="2">
      <x/>
    </i>
    <i r="2">
      <x v="1"/>
    </i>
    <i>
      <x v="11"/>
    </i>
    <i r="1">
      <x v="9"/>
    </i>
    <i r="2">
      <x/>
    </i>
    <i r="2">
      <x v="1"/>
    </i>
    <i r="1">
      <x v="10"/>
    </i>
    <i r="2">
      <x/>
    </i>
    <i r="2">
      <x v="1"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7" hier="0"/>
    <pageField fld="6" hier="0"/>
    <pageField fld="3" hier="0"/>
  </pageFields>
  <dataFields count="10">
    <dataField name="求和项:计划维修/润滑_x000a_Tөлөвлөсөн засвар / тосолгоо " fld="55" baseField="0" baseItem="0"/>
    <dataField name="求和项:未计划/故障" fld="56" baseField="5" baseItem="2"/>
    <dataField name="求和项:因天气：大风暴，雨，雪" fld="58" baseField="1" baseItem="0"/>
    <dataField name="求和项:扬尘：洒水车不足" fld="59" baseField="1" baseItem="0"/>
    <dataField name="求和项:因电力原因停车/未计划" fld="62" baseField="5" baseItem="1"/>
    <dataField name="求和项:因电力原因停车/计划" fld="61" baseField="5" baseItem="1"/>
    <dataField name="求和项:总产量生产运行分钟_x000a_Нийт бүтээлтэй ажилласан мин" fld="66" baseField="0" baseItem="0"/>
    <dataField name="求和项:待机时间_x000a_Standby Time" fld="64" baseField="0" baseItem="0"/>
    <dataField name="平均值项:设备利用率_x000a_Use of Avaiability" fld="43" subtotal="average" baseField="0" baseItem="0" numFmtId="10"/>
    <dataField name="平均值项:设备可动率_x000a_Availability" fld="42" subtotal="average" baseField="0" baseItem="0" numFmtId="10"/>
  </dataFields>
  <formats count="7">
    <format dxfId="67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65">
      <pivotArea dataOnly="0" labelOnly="1" outline="0" fieldPosition="0">
        <references count="1">
          <reference field="4294967294" count="7">
            <x v="1"/>
            <x v="2"/>
            <x v="3"/>
            <x v="6"/>
            <x v="7"/>
            <x v="8"/>
            <x v="9"/>
          </reference>
        </references>
      </pivotArea>
    </format>
    <format dxfId="64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63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62">
      <pivotArea field="5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conditionalFormats count="3">
    <conditionalFormat priority="2">
      <pivotAreas count="29">
        <pivotArea type="data" collapsedLevelsAreSubtotals="1" fieldPosition="0">
          <references count="2">
            <reference field="4294967294" count="1" selected="0">
              <x v="0"/>
            </reference>
            <reference field="5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16"/>
            </reference>
            <reference field="5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16"/>
            </reference>
            <reference field="5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5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17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17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18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18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19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19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0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0"/>
            </reference>
            <reference field="5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5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1"/>
            </reference>
            <reference field="5" count="1" selected="0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1"/>
            </reference>
            <reference field="5" count="1" selected="0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5" count="1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2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2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3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3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4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4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25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25"/>
            </reference>
            <reference field="5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5" count="1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9"/>
            </reference>
            <reference field="5" count="1" selected="0">
              <x v="1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9"/>
            </reference>
            <reference field="5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2" count="1">
              <x v="10"/>
            </reference>
            <reference field="5" count="1" selected="0">
              <x v="1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1" count="2">
              <x v="0"/>
              <x v="1"/>
            </reference>
            <reference field="2" count="1" selected="0">
              <x v="10"/>
            </reference>
            <reference field="5" count="1" selected="0">
              <x v="11"/>
            </reference>
          </references>
        </pivotArea>
      </pivotAreas>
    </conditionalFormat>
    <conditionalFormat priority="3">
      <pivotAreas count="1">
        <pivotArea outline="0" fieldPosition="0">
          <references count="1">
            <reference field="4294967294" count="2">
              <x v="2"/>
              <x v="3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BQ313" totalsRowShown="0">
  <autoFilter ref="A1:BQ313" xr:uid="{00000000-0009-0000-0100-000001000000}"/>
  <tableColumns count="69">
    <tableColumn id="1" xr3:uid="{00000000-0010-0000-0000-000001000000}" name="日期_x000a_Date" dataDxfId="155">
      <calculatedColumnFormula>A1</calculatedColumnFormula>
    </tableColumn>
    <tableColumn id="2" xr3:uid="{00000000-0010-0000-0000-000002000000}" name="班次_x000a_Shift" dataDxfId="154"/>
    <tableColumn id="3" xr3:uid="{00000000-0010-0000-0000-000003000000}" name="设备种类_x000a_Техникийн төрөл " dataDxfId="153"/>
    <tableColumn id="4" xr3:uid="{00000000-0010-0000-0000-000004000000}" name="设备分类_x000a_Equipment Type" dataDxfId="152">
      <calculatedColumnFormula>_xlfn.XLOOKUP(C2,辅助表Auxiliary!$A$3:$A$192,辅助表Auxiliary!$C$3:$C$192)</calculatedColumnFormula>
    </tableColumn>
    <tableColumn id="5" xr3:uid="{00000000-0010-0000-0000-000005000000}" name="设备型号_x000a_Model" dataDxfId="151">
      <calculatedColumnFormula>_xlfn.XLOOKUP(C2,辅助表Auxiliary!$A$3:$A$192,辅助表Auxiliary!$D$3:$D$192)</calculatedColumnFormula>
    </tableColumn>
    <tableColumn id="6" xr3:uid="{00000000-0010-0000-0000-000006000000}" name="型号类型_x000a_Model Type" dataDxfId="150">
      <calculatedColumnFormula>_xlfn.XLOOKUP(C2,辅助表Auxiliary!$A$3:$A$192,辅助表Auxiliary!$E$3:$E$192)</calculatedColumnFormula>
    </tableColumn>
    <tableColumn id="7" xr3:uid="{00000000-0010-0000-0000-000007000000}" name="公司_x000a_Company" dataDxfId="149"/>
    <tableColumn id="8" xr3:uid="{00000000-0010-0000-0000-000008000000}" name="使用中_x000a_In Use" dataDxfId="148">
      <calculatedColumnFormula>IF(ISERROR(AQ2),FALSE,TRUE)</calculatedColumnFormula>
    </tableColumn>
    <tableColumn id="45" xr3:uid="{00000000-0010-0000-0000-00002D000000}" name="出勤_x000a_On Duty" dataDxfId="147">
      <calculatedColumnFormula>IF(AND(BO2&gt;0,H2),1,0)</calculatedColumnFormula>
    </tableColumn>
    <tableColumn id="43" xr3:uid="{00000000-0010-0000-0000-00002B000000}" name="计划产量_x000a_Production Plan" dataDxfId="146"/>
    <tableColumn id="9" xr3:uid="{00000000-0010-0000-0000-000009000000}" name="产量（M3）_x000a_Production(M3)" dataDxfId="145">
      <calculatedColumnFormula>_xlfn.AGGREGATE(9,4,表1[[#This Row],[Хө]:[Б.н]])+_xlfn.AGGREGATE(9,4,表1[[#This Row],[Хө土壤]:[Б.н 脏煤]],表1[[#This Row],[Ш.х 沃土]])</calculatedColumnFormula>
    </tableColumn>
    <tableColumn id="72" xr3:uid="{AF20F4CB-A913-A549-A395-D13B99391525}" name="焦煤（M3）_x000a_Coking coal_x000a_Нү" dataDxfId="144">
      <calculatedColumnFormula>_xlfn.AGGREGATE(9,4,表1[[#This Row],[Нү]],表1[[#This Row],[Нү 煤炭]])</calculatedColumnFormula>
    </tableColumn>
    <tableColumn id="71" xr3:uid="{E956D0B4-EC32-564F-96A0-7CF74317BB54}" name="动力煤（M3）_x000a_Thermal coal_x000a_oxid" dataDxfId="143">
      <calculatedColumnFormula>_xlfn.AGGREGATE(9,4,表1[[#This Row],[oxid]],表1[[#This Row],[oxid 氧化]])</calculatedColumnFormula>
    </tableColumn>
    <tableColumn id="70" xr3:uid="{77BD3063-DAFF-0B41-91C0-DF953C834CC2}" name="工程作业(M3)_x000a_Engineering Work_x000a_И.А " dataDxfId="142">
      <calculatedColumnFormula>_xlfn.AGGREGATE(9,4,表1[[#This Row],[И.А]],表1[[#This Row],[И.А 
工程工作]])</calculatedColumnFormula>
    </tableColumn>
    <tableColumn id="69" xr3:uid="{35620B5A-0760-2246-910A-3E299F41FD6C}" name="废石(M3)_x000a_Waste" dataDxfId="141">
      <calculatedColumnFormula>表1[[#This Row],[产量（M3）
Production(M3)]]-表1[[#This Row],[焦煤（M3）
Coking coal
Нү]]-表1[[#This Row],[动力煤（M3）
Thermal coal
oxid]]</calculatedColumnFormula>
    </tableColumn>
    <tableColumn id="51" xr3:uid="{309C2637-C793-C847-B647-95459DE2BF33}" name="Хө" dataDxfId="140">
      <calculatedColumnFormula array="1">_xlfn.LET(
    _xlpm.hCond,
    $H2,
    _xlpm.dType,
    $D2,
    _xlpm.res_type_1,
    P$1,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Бүтээл,м3"&amp;P$1,_xlfn.SCAN(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1" xr3:uid="{3169832D-86FB-1C4B-AF6A-99C962C412F6}" name="Ш.Х" dataDxfId="139">
      <calculatedColumnFormula array="1">_xlfn.LET(
    _xlpm.hCond,
    $H2,
    _xlpm.dType,
    $D2,
    _xlpm.res_type_1,
    Q$1,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Бүтээл,м3"&amp;Q$1,_xlfn.SCAN(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0" xr3:uid="{1BFD3C48-1B23-BC4E-8810-3466A597C182}" name="Шг.х" dataDxfId="138">
      <calculatedColumnFormula array="1">_xlfn.LET(
    _xlpm.hCond,
    $H2,
    _xlpm.dType,
    $D2,
    _xlpm.res_type_1,
    R$1,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Бүтээл,м3"&amp;R$1,_xlfn.SCAN(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59" xr3:uid="{1ECFCEA4-27DA-3446-9FB4-0DC1E8801295}" name="Нү" dataDxfId="137">
      <calculatedColumnFormula array="1">_xlfn.LET(
    _xlpm.hCond,
    $H2,
    _xlpm.dType,
    $D2,
    _xlpm.res_type_1,
    S$1,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Бүтээл,м3"&amp;S$1,_xlfn.SCAN(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58" xr3:uid="{2D373555-B2D3-6046-89A5-77828773C3D6}" name="oxid" dataDxfId="136">
      <calculatedColumnFormula array="1">_xlfn.LET(
    _xlpm.hCond,
    $H2,
    _xlpm.dType,
    $D2,
    _xlpm.res_type_1,
    T$1,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Бүтээл,м3"&amp;T$1,_xlfn.SCAN(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57" xr3:uid="{EC9A3F73-B393-1941-B96F-84DC3864CE4F}" name="Б.н" dataDxfId="135">
      <calculatedColumnFormula array="1">_xlfn.LET(
    _xlpm.hCond,
    $H2,
    _xlpm.dType,
    $D2,
    _xlpm.res_type_1,
    U$1,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Бүтээл,м3"&amp;U$1,_xlfn.SCAN(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56" xr3:uid="{9C3AC61C-3262-7844-A872-EEF4DDB05BEC}" name="И.А" dataDxfId="134">
      <calculatedColumnFormula array="1">_xlfn.LET(
    _xlpm.hCond,
    $H2,
    _xlpm.dType,
    $D2,
    _xlpm.res_type_1,
    V$1,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Бүтээл,м3"&amp;V$1,_xlfn.SCAN(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4" xr3:uid="{91BDDCF3-4A87-7C42-9FD7-A646E853E230}" name="Хө土壤" dataDxfId="133">
      <calculatedColumnFormula array="1">_xlfn.LET(
    _xlpm.hCond,
    $H2,
    _xlpm.dType,
    $D2,
    _xlpm.res_type_1,
    W$1,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Бүтээл,м3"&amp;W$1,_xlfn.SCAN(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8" xr3:uid="{C1C7D784-C76F-804A-9751-BA2626A902DC}" name="Шг.х 沃土性土" dataDxfId="132">
      <calculatedColumnFormula array="1">_xlfn.LET(
    _xlpm.hCond,
    $H2,
    _xlpm.dType,
    $D2,
    _xlpm.res_type_1,
    X$1,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Бүтээл,м3"&amp;X$1,_xlfn.SCAN(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7" xr3:uid="{EF982A89-B2FE-484C-9336-FDD85846CB8E}" name="Нү 煤炭" dataDxfId="131">
      <calculatedColumnFormula array="1">_xlfn.LET(
    _xlpm.hCond,
    $H2,
    _xlpm.dType,
    $D2,
    _xlpm.res_type_1,
    Y$1,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Бүтээл,м3"&amp;Y$1,_xlfn.SCAN(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6" xr3:uid="{575985BB-18DB-8F43-8557-B2BB832FC484}" name="oxid 氧化" dataDxfId="130">
      <calculatedColumnFormula array="1">_xlfn.LET(
    _xlpm.hCond,
    $H2,
    _xlpm.dType,
    $D2,
    _xlpm.res_type_1,
    Z$1,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Бүтээл,м3"&amp;Z$1,_xlfn.SCAN(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5" xr3:uid="{8274FED8-D1C9-084E-B878-E76A25B9CDDE}" name="Б.н 脏煤" dataDxfId="129">
      <calculatedColumnFormula array="1">_xlfn.LET(
    _xlpm.hCond,
    $H2,
    _xlpm.dType,
    $D2,
    _xlpm.res_type_1,
    AA$1,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Бүтээл,м3"&amp;AA$1,_xlfn.SCAN(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3" xr3:uid="{C571A3DC-2E3A-B04D-9E14-4395AC2011E0}" name="И.А _x000a_工程工作" dataDxfId="128">
      <calculatedColumnFormula array="1">_xlfn.LET(
    _xlpm.hCond,
    $H2,
    _xlpm.dType,
    $D2,
    _xlpm.res_type_1,
    AB$1,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Бүтээл,м3"&amp;AB$1,_xlfn.SCAN(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62" xr3:uid="{D0E6DAB6-DA4C-CA49-91D0-5A03A4FC34C7}" name="Ш.х 沃土" dataDxfId="127">
      <calculatedColumnFormula array="1">_xlfn.LET(
    _xlpm.hCond,
    $H2,
    _xlpm.dType,
    $D2,
    _xlpm.res_type_1,
    AC$1,
    _xlpm.num,
    --_xlfn.TEXTAFTER($C2, {"#","/","-"}, - 1),
    _xlpm.sht,
    IF($B2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Бүтээл,м3"&amp;AC$1,_xlfn.SCAN(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calculatedColumnFormula>
    </tableColumn>
    <tableColumn id="10" xr3:uid="{00000000-0010-0000-0000-00000A000000}" name="设备开始运行小时数_x000a_Start of equipment operation hours" dataDxfId="126">
      <calculatedColumnFormula array="1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calculatedColumnFormula>
    </tableColumn>
    <tableColumn id="11" xr3:uid="{00000000-0010-0000-0000-00000B000000}" name="设备结束运行小时_x000a_End of equipment operation hours" dataDxfId="125">
      <calculatedColumnFormula array="1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calculatedColumnFormula>
    </tableColumn>
    <tableColumn id="12" xr3:uid="{00000000-0010-0000-0000-00000C000000}" name="设备运行小时数_x000a_Equipment Operation Hours" dataDxfId="124">
      <calculatedColumnFormula>IFERROR(AE2-AD2,"")</calculatedColumnFormula>
    </tableColumn>
    <tableColumn id="13" xr3:uid="{00000000-0010-0000-0000-00000D000000}" name="设备开始运行里程数_x000a_Starting mileage of the equipment" dataDxfId="123">
      <calculatedColumnFormula array="1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calculatedColumnFormula>
    </tableColumn>
    <tableColumn id="14" xr3:uid="{00000000-0010-0000-0000-00000E000000}" name="设备结束运行里程数_x000a_Ending mileage of the equipment" dataDxfId="122">
      <calculatedColumnFormula array="1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calculatedColumnFormula>
    </tableColumn>
    <tableColumn id="15" xr3:uid="{00000000-0010-0000-0000-00000F000000}" name="运行里程_x000a_Milage" dataDxfId="121">
      <calculatedColumnFormula>IFERROR(AH2-AG2,"")</calculatedColumnFormula>
    </tableColumn>
    <tableColumn id="16" xr3:uid="{00000000-0010-0000-0000-000010000000}" name="趟数_x000a_Trips" dataDxfId="120">
      <calculatedColumnFormula>_xlfn.LET(_xlpm.v,_xlfn.XLOOKUP(表1[[#This Row],[型号类型
Model Type]],辅助表Auxiliary!$P$2:$P$6,辅助表Auxiliary!$Q$2:$Q$6),_xlpm.target,表1[[#This Row],[产量（M3）
Production(M3)]],IFERROR(_xlpm.target/_xlpm.v,""))</calculatedColumnFormula>
    </tableColumn>
    <tableColumn id="49" xr3:uid="{00000000-0010-0000-0000-000031000000}" name="焦煤_x000a_Coking coal_x000a_Нү" dataDxfId="119">
      <calculatedColumnFormula>_xlfn.LET(_xlpm.v,_xlfn.XLOOKUP(表1[[#This Row],[型号类型
Model Type]],辅助表Auxiliary!$P$2:$P$6,辅助表Auxiliary!$Q$2:$Q$6),_xlpm.target,_xlfn.AGGREGATE(9,4,表1[[#This Row],[Нү 煤炭]]),IFERROR(_xlpm.target/_xlpm.v,""))</calculatedColumnFormula>
    </tableColumn>
    <tableColumn id="55" xr3:uid="{00000000-0010-0000-0000-000037000000}" name="动力煤_x000a_Thermal coal_x000a_oxid" dataDxfId="118">
      <calculatedColumnFormula>_xlfn.LET(_xlpm.v,_xlfn.XLOOKUP(表1[[#This Row],[型号类型
Model Type]],辅助表Auxiliary!$P$2:$P$6,辅助表Auxiliary!$Q$2:$Q$6),_xlpm.target,_xlfn.AGGREGATE(9,4,表1[[#This Row],[oxid 氧化]]),IFERROR(_xlpm.target/_xlpm.v,""))</calculatedColumnFormula>
    </tableColumn>
    <tableColumn id="50" xr3:uid="{00000000-0010-0000-0000-000032000000}" name="工程作业_x000a_Engineering Work" dataDxfId="117">
      <calculatedColumnFormula>_xlfn.LET(_xlpm.v,_xlfn.XLOOKUP(表1[[#This Row],[型号类型
Model Type]],辅助表Auxiliary!$P$2:$P$6,辅助表Auxiliary!$Q$2:$Q$6),_xlpm.target,_xlfn.AGGREGATE(9,4,表1[[#This Row],[И.А 
工程工作]]),IFERROR(_xlpm.target/_xlpm.v,""))</calculatedColumnFormula>
    </tableColumn>
    <tableColumn id="54" xr3:uid="{00000000-0010-0000-0000-000036000000}" name="废石_x000a_Waste" dataDxfId="116">
      <calculatedColumnFormula>IFERROR(AJ2-AK2-AL2-AM2,"")</calculatedColumnFormula>
    </tableColumn>
    <tableColumn id="17" xr3:uid="{00000000-0010-0000-0000-000011000000}" name="平均运距_x000a_Average Transport Distance" dataDxfId="115">
      <calculatedColumnFormula>IFERROR(AI2/AJ2/2,"")</calculatedColumnFormula>
    </tableColumn>
    <tableColumn id="18" xr3:uid="{00000000-0010-0000-0000-000012000000}" name="能耗(升/度)_x000a_Energy consumption_x000a_(L/kilowatt-hour)" dataDxfId="114">
      <calculatedColumnFormula array="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B2="Night", IF(
            (F2="EX5600")+(F2="EX3600"),
            _xlfn.XLOOKUP(--_xlfn.TEXTAFTER($C2,{"#","/","-"},-1), --_xlfn.TEXTAFTER('Electrical Excavator'!$A$4:$A$23,{"#","/","-"},-1), _xlfn.XLOOKUP(A2,'Electrical Excavator'!$E$3:$AI$3,'Electrical Excavator'!$E$4:$AI$23)),
            _xlfn.XLOOKUP(--_xlfn.TEXTAFTER($C2,{"#","/","-"},-1), --_xlfn.REGEXEXTRACT(_xlpm.c_rng,"\d+"), _xlfn.XLOOKUP(A2, _xlpm.header_rng, _xlpm.data_rng))
        ),
        B2="Day", ""
    ),
    IFERROR(_xlpm.result, "")
)</calculatedColumnFormula>
    </tableColumn>
    <tableColumn id="19" xr3:uid="{00000000-0010-0000-0000-000013000000}" name="设备可动率_x000a_Availability" dataDxfId="113">
      <calculatedColumnFormula>($AU2-$BE2-$BD2)/($AU2)</calculatedColumnFormula>
    </tableColumn>
    <tableColumn id="20" xr3:uid="{00000000-0010-0000-0000-000014000000}" name="设备利用率_x000a_Use of Avaiability" dataDxfId="112">
      <calculatedColumnFormula>IFERROR((BL2+BO2)/(AU2-BD2-BE2),0)</calculatedColumnFormula>
    </tableColumn>
    <tableColumn id="47" xr3:uid="{00000000-0010-0000-0000-00002F000000}" name="工作时间利用率_x000a_Work time utilization rate" dataDxfId="111">
      <calculatedColumnFormula>IF(I2&gt;0,BO2/(AU2-BD2-BE2),"")</calculatedColumnFormula>
    </tableColumn>
    <tableColumn id="48" xr3:uid="{00000000-0010-0000-0000-000030000000}" name="发动机怠速时间_x000a_Idle time" dataDxfId="110">
      <calculatedColumnFormula>_xlfn.LET(_xlpm.res,IF(AND(I2&gt;0,AF2&gt;0),AF2-BP2,""),IFERROR(IF(_xlpm.res&lt;0,0,_xlpm.res*60),""))</calculatedColumnFormula>
    </tableColumn>
    <tableColumn id="21" xr3:uid="{00000000-0010-0000-0000-000015000000}" name="应运行分钟_x000a_Ажиллах мин" dataDxfId="109"/>
    <tableColumn id="22" xr3:uid="{00000000-0010-0000-0000-000016000000}" name="应运行小时数_x000a_Ажиллах мот цаг" dataDxfId="108">
      <calculatedColumnFormula>$AU2/60</calculatedColumnFormula>
    </tableColumn>
    <tableColumn id="23" xr3:uid="{00000000-0010-0000-0000-000017000000}" name="停车/换班_x000a_Сул Зогсолт /Ээлж солигдох /" dataDxfId="107">
      <calculatedColumnFormula>IF($B2="Day",_xlfn.XLOOKUP(CLEAN($C2),效率表!$B$4:$B$500,效率表!G$4:G$500,""),_xlfn.XLOOKUP(CLEAN($C2),效率表!$B$4:$B$500,效率表!G$4:G$500,"",,-1))</calculatedColumnFormula>
    </tableColumn>
    <tableColumn id="24" xr3:uid="{00000000-0010-0000-0000-000018000000}" name="转移_x000a_Шилжих_x000a_хөдөлгөөн " dataDxfId="106">
      <calculatedColumnFormula>IF($B2="Day",_xlfn.XLOOKUP(CLEAN($C2),效率表!$B$4:$B$500,效率表!H$4:H$500,""),_xlfn.XLOOKUP(CLEAN($C2),效率表!$B$4:$B$500,效率表!H$4:H$500,"",,-1))</calculatedColumnFormula>
    </tableColumn>
    <tableColumn id="25" xr3:uid="{00000000-0010-0000-0000-000019000000}" name="挖机场地推土 /清理墙壁_x000a_Ул талбай түрүүлэх/Ханын цэвэрлэгээ/" dataDxfId="105">
      <calculatedColumnFormula>IF($B2="Day",_xlfn.XLOOKUP(CLEAN($C2),效率表!$B$4:$B$500,效率表!I$4:I$500,""),_xlfn.XLOOKUP(CLEAN($C2),效率表!$B$4:$B$500,效率表!I$4:I$500,"",,-1))</calculatedColumnFormula>
    </tableColumn>
    <tableColumn id="26" xr3:uid="{00000000-0010-0000-0000-00001A000000}" name="等待装货_x000a_Ачилт хүлээх " dataDxfId="104">
      <calculatedColumnFormula>IF($B2="Day",_xlfn.XLOOKUP(CLEAN($C2),效率表!$B$4:$B$500,效率表!J$4:J$500,""),_xlfn.XLOOKUP(CLEAN($C2),效率表!$B$4:$B$500,效率表!J$4:J$500,"",,-1))</calculatedColumnFormula>
    </tableColumn>
    <tableColumn id="27" xr3:uid="{00000000-0010-0000-0000-00001B000000}" name="爆破_x000a_Тэсэлгээ" dataDxfId="103">
      <calculatedColumnFormula>IF($B2="Day",_xlfn.XLOOKUP(CLEAN($C2),效率表!$B$4:$B$500,效率表!K$4:K$500,""),_xlfn.XLOOKUP(CLEAN($C2),效率表!$B$4:$B$500,效率表!K$4:K$500,"",,-1))</calculatedColumnFormula>
    </tableColumn>
    <tableColumn id="28" xr3:uid="{00000000-0010-0000-0000-00001C000000}" name="就餐、早晨休息时间_x000a_Хоолны цаг.Шөнийн цаг " dataDxfId="102">
      <calculatedColumnFormula>IF($B2="Day",_xlfn.XLOOKUP(CLEAN($C2),效率表!$B$4:$B$500,效率表!L$4:L$500,""),_xlfn.XLOOKUP(CLEAN($C2),效率表!$B$4:$B$500,效率表!L$4:L$500,"",,-1))</calculatedColumnFormula>
    </tableColumn>
    <tableColumn id="29" xr3:uid="{00000000-0010-0000-0000-00001D000000}" name="柴油_x000a_Түлш_x000a_Fuel" dataDxfId="101">
      <calculatedColumnFormula>IF($B2="Day",_xlfn.XLOOKUP(CLEAN($C2),效率表!$B$4:$B$500,效率表!M$4:M$500,""),_xlfn.XLOOKUP(CLEAN($C2),效率表!$B$4:$B$500,效率表!M$4:M$500,"",,-1))</calculatedColumnFormula>
    </tableColumn>
    <tableColumn id="30" xr3:uid="{00000000-0010-0000-0000-00001E000000}" name="计划维修/润滑_x000a_Tөлөвлөсөн засвар / тосолгоо " dataDxfId="100">
      <calculatedColumnFormula>IF($B2="Day",_xlfn.XLOOKUP(CLEAN($C2),效率表!$B$4:$B$500,效率表!N$4:N$500,""),_xlfn.XLOOKUP(CLEAN($C2),效率表!$B$4:$B$500,效率表!N$4:N$500,"",,-1))</calculatedColumnFormula>
    </tableColumn>
    <tableColumn id="31" xr3:uid="{00000000-0010-0000-0000-00001F000000}" name="未计划/故障_x000a_Төлөвлөгөөт бус/эвдрэл" dataDxfId="99">
      <calculatedColumnFormula>IF($B2="Day",_xlfn.XLOOKUP(CLEAN($C2),效率表!$B$4:$B$500,效率表!O$4:O$500,""),_xlfn.XLOOKUP(CLEAN($C2),效率表!$B$4:$B$500,效率表!O$4:O$500,"",,-1))</calculatedColumnFormula>
    </tableColumn>
    <tableColumn id="32" xr3:uid="{00000000-0010-0000-0000-000020000000}" name="待命_x000a_Бэлэн байдалд" dataDxfId="98">
      <calculatedColumnFormula>IF($B2="Day",_xlfn.XLOOKUP(CLEAN($C2),效率表!$B$4:$B$500,效率表!P$4:P$500,""),_xlfn.XLOOKUP(CLEAN($C2),效率表!$B$4:$B$500,效率表!P$4:P$500,"",,-1))</calculatedColumnFormula>
    </tableColumn>
    <tableColumn id="33" xr3:uid="{00000000-0010-0000-0000-000021000000}" name="因天气：大风暴，雨，雪_x000a_Цаг агаар: Хүчтэй салхи. Бороо.Цас" dataDxfId="97">
      <calculatedColumnFormula>IF($B2="Day",_xlfn.XLOOKUP(CLEAN($C2),效率表!$B$4:$B$500,效率表!Q$4:Q$500,""),_xlfn.XLOOKUP(CLEAN($C2),效率表!$B$4:$B$500,效率表!Q$4:Q$500,"",,-1))</calculatedColumnFormula>
    </tableColumn>
    <tableColumn id="34" xr3:uid="{00000000-0010-0000-0000-000022000000}" name="扬尘：洒水车不足_x000a_Тоосжилт: Усны машин хангалтгүй " dataDxfId="96">
      <calculatedColumnFormula>IF($B2="Day",_xlfn.XLOOKUP(CLEAN($C2),效率表!$B$4:$B$500,效率表!R$4:R$500,""),_xlfn.XLOOKUP(CLEAN($C2),效率表!$B$4:$B$500,效率表!R$4:R$500,"",,-1))</calculatedColumnFormula>
    </tableColumn>
    <tableColumn id="35" xr3:uid="{00000000-0010-0000-0000-000023000000}" name="排队/装水_x000a_Дараалалд зогсох /Ус дүүргэх/" dataDxfId="95">
      <calculatedColumnFormula>IF($B2="Day",_xlfn.XLOOKUP(CLEAN($C2),效率表!$B$4:$B$500,效率表!S$4:S$500,""),_xlfn.XLOOKUP(CLEAN($C2),效率表!$B$4:$B$500,效率表!S$4:S$500,"",,-1))</calculatedColumnFormula>
    </tableColumn>
    <tableColumn id="36" xr3:uid="{00000000-0010-0000-0000-000024000000}" name="因电力原因停车/计划_x000a_Цахилгаанаас шалтгаалсан зогсолт ./Төлөвлөсөн/" dataDxfId="94">
      <calculatedColumnFormula>IF($B2="Day",_xlfn.XLOOKUP(CLEAN($C2),效率表!$B$4:$B$500,效率表!U$4:U$500,""),_xlfn.XLOOKUP(CLEAN($C2),效率表!$B$4:$B$500,效率表!U$4:U$500,"",,-1))</calculatedColumnFormula>
    </tableColumn>
    <tableColumn id="37" xr3:uid="{00000000-0010-0000-0000-000025000000}" name="因电力原因停车/未计划_x000a_Цахилгаанаас шалтгаалсан зогсолт /Төлөвлөгөөт бус/" dataDxfId="93">
      <calculatedColumnFormula>IF($B2="Day",_xlfn.XLOOKUP(CLEAN($C2),效率表!$B$4:$B$500,效率表!V$4:V$500,""),_xlfn.XLOOKUP(CLEAN($C2),效率表!$B$4:$B$500,效率表!V$4:V$500,"",,-1))</calculatedColumnFormula>
    </tableColumn>
    <tableColumn id="38" xr3:uid="{00000000-0010-0000-0000-000026000000}" name="延迟时间_x000a_Delay Time" dataDxfId="92">
      <calculatedColumnFormula>AX2+AY2+AZ2</calculatedColumnFormula>
    </tableColumn>
    <tableColumn id="39" xr3:uid="{00000000-0010-0000-0000-000027000000}" name="待机时间_x000a_Standby Time" dataDxfId="91">
      <calculatedColumnFormula>$BA2+$BC2+$BG2+$BH2+$BI2+$BJ2+$BK2+$BF2+$AW2+$BB2</calculatedColumnFormula>
    </tableColumn>
    <tableColumn id="44" xr3:uid="{6D3FBC08-C8CE-B147-BB33-485518B98AF0}" name="待机时间(不含换班/就餐)_x000a_Standby Time" dataDxfId="90">
      <calculatedColumnFormula>$BA2+$BC2+$BG2+$BH2+$BI2+$BJ2+$BK2+$BF2</calculatedColumnFormula>
    </tableColumn>
    <tableColumn id="40" xr3:uid="{00000000-0010-0000-0000-000028000000}" name="总产量生产运行分钟_x000a_Нийт бүтээлтэй ажилласан мин" dataDxfId="89">
      <calculatedColumnFormula>AU2-SUM($AW2:$BK2)</calculatedColumnFormula>
    </tableColumn>
    <tableColumn id="41" xr3:uid="{00000000-0010-0000-0000-000029000000}" name="总产量生产运行小时_x000a_Нийт бүтээлтэй ажилласан цаг" dataDxfId="88">
      <calculatedColumnFormula>$BO2/60</calculatedColumnFormula>
    </tableColumn>
    <tableColumn id="42" xr3:uid="{00000000-0010-0000-0000-00002A000000}" name="注释_x000a_Тайлбар" dataDxfId="87">
      <calculatedColumnFormula>IF($B2="Day",_xlfn.XLOOKUP(CLEAN($C2),效率表!$B$4:$B$200,效率表!X$4:X$200,""),_xlfn.XLOOKUP($C2,效率表!$B$4:$B$200,效率表!X$4:X$200,"",,-1))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T42"/>
  <sheetViews>
    <sheetView zoomScale="55" zoomScaleNormal="55" workbookViewId="0">
      <selection activeCell="C38" sqref="C38"/>
    </sheetView>
  </sheetViews>
  <sheetFormatPr defaultColWidth="8.75" defaultRowHeight="17.399999999999999"/>
  <cols>
    <col min="1" max="1" width="13.1640625" customWidth="1"/>
    <col min="2" max="2" width="27" customWidth="1"/>
    <col min="3" max="3" width="15.75" bestFit="1" customWidth="1"/>
    <col min="4" max="4" width="16.1640625" style="48" bestFit="1" customWidth="1"/>
    <col min="5" max="5" width="11.83203125" style="48" customWidth="1"/>
    <col min="6" max="6" width="9" style="48" bestFit="1" customWidth="1"/>
    <col min="7" max="7" width="19.25" style="48" bestFit="1" customWidth="1"/>
    <col min="8" max="8" width="8.58203125" style="48" bestFit="1" customWidth="1"/>
    <col min="9" max="9" width="5.83203125" style="48" bestFit="1" customWidth="1"/>
    <col min="10" max="10" width="8.58203125" style="48" bestFit="1" customWidth="1"/>
    <col min="11" max="11" width="20.75" style="48" bestFit="1" customWidth="1"/>
    <col min="12" max="12" width="8.75" style="48" bestFit="1" customWidth="1"/>
    <col min="13" max="13" width="8.58203125" style="48" bestFit="1" customWidth="1"/>
    <col min="14" max="14" width="10.83203125" style="48" bestFit="1" customWidth="1"/>
    <col min="15" max="15" width="28" style="48" bestFit="1" customWidth="1"/>
    <col min="16" max="16" width="9.25" style="48" bestFit="1" customWidth="1"/>
    <col min="17" max="17" width="24.4140625" style="48" bestFit="1" customWidth="1"/>
    <col min="18" max="18" width="13.1640625" style="48" bestFit="1" customWidth="1"/>
    <col min="19" max="19" width="18" style="48" bestFit="1" customWidth="1"/>
    <col min="20" max="20" width="10.58203125" style="48" customWidth="1"/>
  </cols>
  <sheetData>
    <row r="1" spans="1:20">
      <c r="A1" s="80" t="s">
        <v>0</v>
      </c>
      <c r="B1" t="s">
        <v>1</v>
      </c>
    </row>
    <row r="2" spans="1:20">
      <c r="A2" s="48"/>
    </row>
    <row r="3" spans="1:20" s="48" customFormat="1" ht="52.2">
      <c r="A3" s="81" t="s">
        <v>2</v>
      </c>
      <c r="B3" s="81" t="s">
        <v>3</v>
      </c>
      <c r="C3" s="81" t="s">
        <v>4</v>
      </c>
      <c r="D3" s="48" t="s">
        <v>5</v>
      </c>
      <c r="E3" s="48" t="s">
        <v>6</v>
      </c>
      <c r="F3" s="48" t="s">
        <v>7</v>
      </c>
      <c r="G3" s="48" t="s">
        <v>8</v>
      </c>
      <c r="H3" s="48" t="s">
        <v>9</v>
      </c>
      <c r="I3" s="48" t="s">
        <v>10</v>
      </c>
      <c r="J3" s="48" t="s">
        <v>11</v>
      </c>
      <c r="K3" s="48" t="s">
        <v>12</v>
      </c>
      <c r="L3" s="48" t="s">
        <v>13</v>
      </c>
      <c r="M3" s="48" t="s">
        <v>14</v>
      </c>
      <c r="N3" s="48" t="s">
        <v>15</v>
      </c>
      <c r="O3" s="48" t="s">
        <v>16</v>
      </c>
      <c r="P3" s="48" t="s">
        <v>17</v>
      </c>
      <c r="Q3" s="48" t="s">
        <v>18</v>
      </c>
      <c r="R3" s="101" t="s">
        <v>19</v>
      </c>
      <c r="S3" s="101" t="s">
        <v>20</v>
      </c>
      <c r="T3" t="s">
        <v>986</v>
      </c>
    </row>
    <row r="4" spans="1:20">
      <c r="A4" s="49">
        <v>46244</v>
      </c>
      <c r="B4" t="s">
        <v>21</v>
      </c>
      <c r="C4" t="s">
        <v>22</v>
      </c>
      <c r="D4" s="902">
        <v>6760</v>
      </c>
      <c r="E4" s="902">
        <v>2680</v>
      </c>
      <c r="F4" s="902">
        <v>4080</v>
      </c>
      <c r="G4" s="902">
        <v>0</v>
      </c>
      <c r="H4" s="902">
        <v>19</v>
      </c>
      <c r="I4" s="902">
        <v>0</v>
      </c>
      <c r="J4" s="902">
        <v>0</v>
      </c>
      <c r="K4" s="902">
        <v>2201</v>
      </c>
      <c r="L4" s="902">
        <v>2</v>
      </c>
      <c r="M4" s="902">
        <v>1428</v>
      </c>
      <c r="N4" s="102">
        <v>110.00000000000004</v>
      </c>
      <c r="O4" s="902">
        <v>90</v>
      </c>
      <c r="P4" s="902">
        <v>58</v>
      </c>
      <c r="Q4" s="902">
        <v>1030</v>
      </c>
      <c r="R4" s="101">
        <v>0.9916666666666667</v>
      </c>
      <c r="S4" s="101">
        <v>0.82492997198879547</v>
      </c>
      <c r="T4" s="902">
        <v>148</v>
      </c>
    </row>
    <row r="5" spans="1:20">
      <c r="A5" s="49">
        <v>46244</v>
      </c>
      <c r="B5" t="s">
        <v>21</v>
      </c>
      <c r="C5" t="s">
        <v>23</v>
      </c>
      <c r="D5" s="902">
        <v>26860</v>
      </c>
      <c r="E5" s="902">
        <v>7820</v>
      </c>
      <c r="F5" s="902">
        <v>19040</v>
      </c>
      <c r="G5" s="902">
        <v>0</v>
      </c>
      <c r="H5" s="902">
        <v>59.399999999998727</v>
      </c>
      <c r="I5" s="902">
        <v>0</v>
      </c>
      <c r="J5" s="902">
        <v>0</v>
      </c>
      <c r="K5" s="902">
        <v>10471</v>
      </c>
      <c r="L5" s="902">
        <v>6</v>
      </c>
      <c r="M5" s="902">
        <v>4434</v>
      </c>
      <c r="N5" s="102">
        <v>575.9999999999236</v>
      </c>
      <c r="O5" s="902">
        <v>289</v>
      </c>
      <c r="P5" s="902">
        <v>65</v>
      </c>
      <c r="Q5" s="902">
        <v>2988</v>
      </c>
      <c r="R5" s="101">
        <v>0.76979166666666665</v>
      </c>
      <c r="S5" s="101">
        <v>0.58105888188608779</v>
      </c>
      <c r="T5" s="902">
        <v>354</v>
      </c>
    </row>
    <row r="6" spans="1:20">
      <c r="A6" s="49">
        <v>46244</v>
      </c>
      <c r="B6" t="s">
        <v>21</v>
      </c>
      <c r="C6" t="s">
        <v>24</v>
      </c>
      <c r="D6" s="902">
        <v>9605</v>
      </c>
      <c r="E6" s="902">
        <v>0</v>
      </c>
      <c r="F6" s="902">
        <v>9605</v>
      </c>
      <c r="G6" s="902">
        <v>0</v>
      </c>
      <c r="H6" s="902">
        <v>18.099999999998545</v>
      </c>
      <c r="I6" s="902">
        <v>0</v>
      </c>
      <c r="J6" s="902">
        <v>0</v>
      </c>
      <c r="K6" s="902">
        <v>0</v>
      </c>
      <c r="L6" s="902">
        <v>2</v>
      </c>
      <c r="M6" s="902">
        <v>1285</v>
      </c>
      <c r="N6" s="102">
        <v>133.99999999991266</v>
      </c>
      <c r="O6" s="902">
        <v>50</v>
      </c>
      <c r="P6" s="902">
        <v>43</v>
      </c>
      <c r="Q6" s="902">
        <v>952</v>
      </c>
      <c r="R6" s="101">
        <v>0.89236111111111116</v>
      </c>
      <c r="S6" s="101">
        <v>0.81591205378722409</v>
      </c>
      <c r="T6" s="902">
        <v>93</v>
      </c>
    </row>
    <row r="7" spans="1:20">
      <c r="A7" s="49">
        <v>46244</v>
      </c>
      <c r="B7" t="s">
        <v>21</v>
      </c>
      <c r="C7" t="s">
        <v>25</v>
      </c>
      <c r="D7" s="902">
        <v>61880</v>
      </c>
      <c r="E7" s="902">
        <v>0</v>
      </c>
      <c r="F7" s="902">
        <v>61880</v>
      </c>
      <c r="G7" s="902">
        <v>0</v>
      </c>
      <c r="H7" s="902">
        <v>72.600000000002183</v>
      </c>
      <c r="I7" s="902">
        <v>0</v>
      </c>
      <c r="J7" s="902">
        <v>0</v>
      </c>
      <c r="K7" s="902">
        <v>0</v>
      </c>
      <c r="L7" s="902">
        <v>8</v>
      </c>
      <c r="M7" s="902">
        <v>5552</v>
      </c>
      <c r="N7" s="102">
        <v>275.00000000013097</v>
      </c>
      <c r="O7" s="902">
        <v>30</v>
      </c>
      <c r="P7" s="902">
        <v>249</v>
      </c>
      <c r="Q7" s="902">
        <v>4081</v>
      </c>
      <c r="R7" s="101">
        <v>0.9638888888888888</v>
      </c>
      <c r="S7" s="101">
        <v>0.78173374124427319</v>
      </c>
      <c r="T7" s="902">
        <v>279</v>
      </c>
    </row>
    <row r="8" spans="1:20">
      <c r="A8" s="49">
        <v>46244</v>
      </c>
      <c r="B8" t="s">
        <v>21</v>
      </c>
      <c r="C8" t="s">
        <v>27</v>
      </c>
      <c r="D8" s="902">
        <v>4165</v>
      </c>
      <c r="E8" s="902">
        <v>840</v>
      </c>
      <c r="F8" s="902">
        <v>3325</v>
      </c>
      <c r="G8" s="902">
        <v>0</v>
      </c>
      <c r="H8" s="902">
        <v>19.200000000000728</v>
      </c>
      <c r="I8" s="902">
        <v>0</v>
      </c>
      <c r="J8" s="902">
        <v>0</v>
      </c>
      <c r="K8" s="902">
        <v>1094</v>
      </c>
      <c r="L8" s="902">
        <v>2</v>
      </c>
      <c r="M8" s="902">
        <v>1546</v>
      </c>
      <c r="N8" s="102">
        <v>144.0000000000436</v>
      </c>
      <c r="O8" s="902">
        <v>70</v>
      </c>
      <c r="P8" s="902">
        <v>108</v>
      </c>
      <c r="Q8" s="902">
        <v>1008</v>
      </c>
      <c r="R8" s="101">
        <v>0.53680555555555554</v>
      </c>
      <c r="S8" s="101">
        <v>0.41556499842618821</v>
      </c>
      <c r="T8" s="902">
        <v>178</v>
      </c>
    </row>
    <row r="9" spans="1:20">
      <c r="A9" s="49">
        <v>46244</v>
      </c>
      <c r="B9" t="s">
        <v>28</v>
      </c>
      <c r="C9" t="s">
        <v>29</v>
      </c>
      <c r="D9" s="902">
        <v>20145</v>
      </c>
      <c r="E9" s="902">
        <v>6885</v>
      </c>
      <c r="F9" s="902">
        <v>13260</v>
      </c>
      <c r="G9" s="902">
        <v>0</v>
      </c>
      <c r="H9" s="902">
        <v>209</v>
      </c>
      <c r="I9" s="902">
        <v>237</v>
      </c>
      <c r="J9" s="902">
        <v>2687.1999999999534</v>
      </c>
      <c r="K9" s="902">
        <v>19321</v>
      </c>
      <c r="L9" s="902">
        <v>22</v>
      </c>
      <c r="M9" s="902">
        <v>16220</v>
      </c>
      <c r="N9" s="102">
        <v>1214.9999999999998</v>
      </c>
      <c r="O9" s="902">
        <v>0</v>
      </c>
      <c r="P9" s="902">
        <v>250</v>
      </c>
      <c r="Q9" s="902">
        <v>11360</v>
      </c>
      <c r="R9" s="101">
        <v>0.66258169934640521</v>
      </c>
      <c r="S9" s="101">
        <v>0.50603160864192276</v>
      </c>
      <c r="T9" s="902">
        <v>250</v>
      </c>
    </row>
    <row r="10" spans="1:20">
      <c r="A10" s="49">
        <v>46244</v>
      </c>
      <c r="B10" t="s">
        <v>28</v>
      </c>
      <c r="C10" t="s">
        <v>30</v>
      </c>
      <c r="D10" s="902">
        <v>84830</v>
      </c>
      <c r="E10" s="902">
        <v>1445</v>
      </c>
      <c r="F10" s="902">
        <v>83385</v>
      </c>
      <c r="G10" s="902">
        <v>0</v>
      </c>
      <c r="H10" s="902">
        <v>866</v>
      </c>
      <c r="I10" s="902">
        <v>998</v>
      </c>
      <c r="J10" s="902">
        <v>14172</v>
      </c>
      <c r="K10" s="902">
        <v>99029.7</v>
      </c>
      <c r="L10" s="902">
        <v>87</v>
      </c>
      <c r="M10" s="902">
        <v>61797</v>
      </c>
      <c r="N10" s="102">
        <v>5280</v>
      </c>
      <c r="O10" s="902">
        <v>30</v>
      </c>
      <c r="P10" s="902">
        <v>1865</v>
      </c>
      <c r="Q10" s="902">
        <v>46752</v>
      </c>
      <c r="R10" s="101">
        <v>0.87580782312925198</v>
      </c>
      <c r="S10" s="101">
        <v>0.70547597200636614</v>
      </c>
      <c r="T10" s="902">
        <v>1895</v>
      </c>
    </row>
    <row r="11" spans="1:20">
      <c r="A11" s="49">
        <v>46244</v>
      </c>
      <c r="B11" t="s">
        <v>28</v>
      </c>
      <c r="C11" t="s">
        <v>31</v>
      </c>
      <c r="D11" s="902">
        <v>9030</v>
      </c>
      <c r="E11" s="902">
        <v>3220</v>
      </c>
      <c r="F11" s="902">
        <v>5810</v>
      </c>
      <c r="G11" s="902">
        <v>875</v>
      </c>
      <c r="H11" s="902">
        <v>193.3000000000028</v>
      </c>
      <c r="I11" s="902">
        <v>258</v>
      </c>
      <c r="J11" s="902">
        <v>3376.7000000000116</v>
      </c>
      <c r="K11" s="902">
        <v>10897.800000000001</v>
      </c>
      <c r="L11" s="902">
        <v>28</v>
      </c>
      <c r="M11" s="902">
        <v>18775</v>
      </c>
      <c r="N11" s="102">
        <v>1373.0000000002115</v>
      </c>
      <c r="O11" s="902">
        <v>50</v>
      </c>
      <c r="P11" s="902">
        <v>270</v>
      </c>
      <c r="Q11" s="902">
        <v>13914</v>
      </c>
      <c r="R11" s="101">
        <v>0.68622076023391809</v>
      </c>
      <c r="S11" s="101">
        <v>0.56580556067291776</v>
      </c>
      <c r="T11" s="902">
        <v>320</v>
      </c>
    </row>
    <row r="12" spans="1:20">
      <c r="A12" s="49">
        <v>46244</v>
      </c>
      <c r="B12" t="s">
        <v>34</v>
      </c>
      <c r="C12" t="s">
        <v>36</v>
      </c>
      <c r="D12" s="902">
        <v>0</v>
      </c>
      <c r="E12" s="902">
        <v>0</v>
      </c>
      <c r="F12" s="902">
        <v>0</v>
      </c>
      <c r="G12" s="902">
        <v>0</v>
      </c>
      <c r="H12" s="902">
        <v>211.50000000000091</v>
      </c>
      <c r="I12" s="902">
        <v>0</v>
      </c>
      <c r="J12" s="902">
        <v>0</v>
      </c>
      <c r="K12" s="902">
        <v>10354.030000000001</v>
      </c>
      <c r="L12" s="902">
        <v>29</v>
      </c>
      <c r="M12" s="902">
        <v>20353</v>
      </c>
      <c r="N12" s="102">
        <v>577.00000000027285</v>
      </c>
      <c r="O12" s="902">
        <v>180</v>
      </c>
      <c r="P12" s="902">
        <v>160</v>
      </c>
      <c r="Q12" s="902">
        <v>14075</v>
      </c>
      <c r="R12" s="101">
        <v>0.58891782407407411</v>
      </c>
      <c r="S12" s="101">
        <v>0.44000946913950528</v>
      </c>
      <c r="T12" s="902">
        <v>340</v>
      </c>
    </row>
    <row r="13" spans="1:20">
      <c r="A13" s="49" t="s">
        <v>37</v>
      </c>
      <c r="D13" s="902">
        <v>223275</v>
      </c>
      <c r="E13" s="902">
        <v>22890</v>
      </c>
      <c r="F13" s="902">
        <v>200385</v>
      </c>
      <c r="G13" s="902">
        <v>875</v>
      </c>
      <c r="H13" s="902">
        <v>1668.100000000004</v>
      </c>
      <c r="I13" s="902">
        <v>1493</v>
      </c>
      <c r="J13" s="902">
        <v>20235.899999999965</v>
      </c>
      <c r="K13" s="902">
        <v>153368.52999999994</v>
      </c>
      <c r="L13" s="902">
        <v>186</v>
      </c>
      <c r="M13" s="902">
        <v>131390</v>
      </c>
      <c r="N13" s="902">
        <v>9684.0000000004948</v>
      </c>
      <c r="O13" s="902">
        <v>789</v>
      </c>
      <c r="P13" s="902">
        <v>3068</v>
      </c>
      <c r="Q13" s="902">
        <v>96160</v>
      </c>
      <c r="R13" s="101">
        <v>0.75407483930211194</v>
      </c>
      <c r="S13" s="101">
        <v>0.59838459010337219</v>
      </c>
      <c r="T13" s="902">
        <v>3857</v>
      </c>
    </row>
    <row r="14" spans="1:20"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3:20"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22" spans="3:20" ht="68.55" customHeight="1">
      <c r="D22" s="749" t="str">
        <f>D3</f>
        <v>求和项:产量（M3）
Production(M3)</v>
      </c>
      <c r="E22" s="749" t="str">
        <f t="shared" ref="E22:T22" si="0">E3</f>
        <v>求和项:焦煤+动力煤</v>
      </c>
      <c r="F22" s="749" t="str">
        <f t="shared" si="0"/>
        <v>求和项:废石(M3)
Waste</v>
      </c>
      <c r="G22" s="749" t="str">
        <f t="shared" si="0"/>
        <v xml:space="preserve">求和项:工程作业(M3)
Engineering Work
И.А </v>
      </c>
      <c r="H22" s="749" t="str">
        <f t="shared" si="0"/>
        <v>求和项:设备运行小时数</v>
      </c>
      <c r="I22" s="749" t="str">
        <f t="shared" si="0"/>
        <v>求和项:趟数</v>
      </c>
      <c r="J22" s="749" t="str">
        <f t="shared" si="0"/>
        <v>求和项:运行里程</v>
      </c>
      <c r="K22" s="749" t="str">
        <f t="shared" si="0"/>
        <v>求和项:能耗(升/度)
Energy consumption
(L/kilowatt-hour)</v>
      </c>
      <c r="L22" s="749" t="str">
        <f t="shared" si="0"/>
        <v>求和项:出勤
On Duty</v>
      </c>
      <c r="M22" s="749" t="str">
        <f t="shared" si="0"/>
        <v>求和项:可动时间</v>
      </c>
      <c r="N22" s="749" t="str">
        <f t="shared" si="0"/>
        <v>求和项:发动机怠速时间
Idle time</v>
      </c>
      <c r="O22" s="749" t="str">
        <f t="shared" si="0"/>
        <v>求和项:挖机场地推土 /清理墙壁
Ул талбай түрүүлэх/Ханын цэвэрлэгээ/</v>
      </c>
      <c r="P22" s="749" t="str">
        <f t="shared" si="0"/>
        <v>求和项:转移+等待装货</v>
      </c>
      <c r="Q22" s="749" t="str">
        <f t="shared" si="0"/>
        <v>求和项:总产量生产运行分钟
Нийт бүтээлтэй ажилласан мин</v>
      </c>
      <c r="R22" s="749" t="str">
        <f t="shared" si="0"/>
        <v>平均值项:设备可动率
Availability</v>
      </c>
      <c r="S22" s="749" t="str">
        <f t="shared" si="0"/>
        <v>平均值项:设备利用率
Use of Avaiability</v>
      </c>
      <c r="T22" s="749" t="str">
        <f t="shared" si="0"/>
        <v>求和项:延迟时间</v>
      </c>
    </row>
    <row r="23" spans="3:20">
      <c r="C23" t="s">
        <v>22</v>
      </c>
      <c r="D23" s="48">
        <f>IFERROR(_xlfn.XLOOKUP($C23,$C$4:$C$17,D$4:D$17),0)</f>
        <v>6760</v>
      </c>
      <c r="E23" s="48">
        <f t="shared" ref="E23:T35" si="1">IFERROR(_xlfn.XLOOKUP($C23,$C$4:$C$17,E$4:E$17),0)</f>
        <v>2680</v>
      </c>
      <c r="F23" s="48">
        <f t="shared" si="1"/>
        <v>4080</v>
      </c>
      <c r="G23" s="48">
        <f t="shared" si="1"/>
        <v>0</v>
      </c>
      <c r="H23" s="48">
        <f t="shared" si="1"/>
        <v>19</v>
      </c>
      <c r="I23" s="48">
        <f t="shared" si="1"/>
        <v>0</v>
      </c>
      <c r="J23" s="48">
        <f t="shared" si="1"/>
        <v>0</v>
      </c>
      <c r="K23" s="48">
        <f t="shared" si="1"/>
        <v>2201</v>
      </c>
      <c r="L23" s="48">
        <f t="shared" si="1"/>
        <v>2</v>
      </c>
      <c r="M23" s="48">
        <f t="shared" si="1"/>
        <v>1428</v>
      </c>
      <c r="N23" s="48">
        <f t="shared" si="1"/>
        <v>110.00000000000004</v>
      </c>
      <c r="O23" s="48">
        <f t="shared" si="1"/>
        <v>90</v>
      </c>
      <c r="P23" s="48">
        <f t="shared" si="1"/>
        <v>58</v>
      </c>
      <c r="Q23" s="48">
        <f t="shared" si="1"/>
        <v>1030</v>
      </c>
      <c r="R23" s="48">
        <f t="shared" si="1"/>
        <v>0.9916666666666667</v>
      </c>
      <c r="S23" s="759">
        <f>IFERROR((Q23+T23)/(M23),0)</f>
        <v>0.82492997198879547</v>
      </c>
      <c r="T23" s="48">
        <f t="shared" si="1"/>
        <v>148</v>
      </c>
    </row>
    <row r="24" spans="3:20">
      <c r="C24" t="s">
        <v>23</v>
      </c>
      <c r="D24" s="48">
        <f t="shared" ref="D24:D35" si="2">IFERROR(_xlfn.XLOOKUP($C24,$C$4:$C$17,D$4:D$17),0)</f>
        <v>26860</v>
      </c>
      <c r="E24" s="48">
        <f t="shared" si="1"/>
        <v>7820</v>
      </c>
      <c r="F24" s="48">
        <f t="shared" si="1"/>
        <v>19040</v>
      </c>
      <c r="G24" s="48">
        <f t="shared" si="1"/>
        <v>0</v>
      </c>
      <c r="H24" s="48">
        <f t="shared" si="1"/>
        <v>59.399999999998727</v>
      </c>
      <c r="I24" s="48">
        <f t="shared" si="1"/>
        <v>0</v>
      </c>
      <c r="J24" s="48">
        <f t="shared" si="1"/>
        <v>0</v>
      </c>
      <c r="K24" s="48">
        <f t="shared" si="1"/>
        <v>10471</v>
      </c>
      <c r="L24" s="48">
        <f t="shared" si="1"/>
        <v>6</v>
      </c>
      <c r="M24" s="48">
        <f t="shared" si="1"/>
        <v>4434</v>
      </c>
      <c r="N24" s="48">
        <f t="shared" si="1"/>
        <v>575.9999999999236</v>
      </c>
      <c r="O24" s="48">
        <f t="shared" si="1"/>
        <v>289</v>
      </c>
      <c r="P24" s="48">
        <f t="shared" si="1"/>
        <v>65</v>
      </c>
      <c r="Q24" s="48">
        <f t="shared" si="1"/>
        <v>2988</v>
      </c>
      <c r="R24" s="48">
        <f t="shared" si="1"/>
        <v>0.76979166666666665</v>
      </c>
      <c r="S24" s="759">
        <f t="shared" ref="S24:S35" si="3">IFERROR((Q24+T24)/(M24),0)</f>
        <v>0.75372124492557513</v>
      </c>
      <c r="T24" s="48">
        <f t="shared" si="1"/>
        <v>354</v>
      </c>
    </row>
    <row r="25" spans="3:20">
      <c r="C25" t="s">
        <v>24</v>
      </c>
      <c r="D25" s="48">
        <f t="shared" si="2"/>
        <v>9605</v>
      </c>
      <c r="E25" s="48">
        <f t="shared" si="1"/>
        <v>0</v>
      </c>
      <c r="F25" s="48">
        <f t="shared" si="1"/>
        <v>9605</v>
      </c>
      <c r="G25" s="48">
        <f t="shared" si="1"/>
        <v>0</v>
      </c>
      <c r="H25" s="48">
        <f t="shared" si="1"/>
        <v>18.099999999998545</v>
      </c>
      <c r="I25" s="48">
        <f t="shared" si="1"/>
        <v>0</v>
      </c>
      <c r="J25" s="48">
        <f t="shared" si="1"/>
        <v>0</v>
      </c>
      <c r="K25" s="48">
        <f t="shared" si="1"/>
        <v>0</v>
      </c>
      <c r="L25" s="48">
        <f t="shared" si="1"/>
        <v>2</v>
      </c>
      <c r="M25" s="48">
        <f t="shared" si="1"/>
        <v>1285</v>
      </c>
      <c r="N25" s="48">
        <f t="shared" si="1"/>
        <v>133.99999999991266</v>
      </c>
      <c r="O25" s="48">
        <f t="shared" si="1"/>
        <v>50</v>
      </c>
      <c r="P25" s="48">
        <f t="shared" si="1"/>
        <v>43</v>
      </c>
      <c r="Q25" s="48">
        <f t="shared" si="1"/>
        <v>952</v>
      </c>
      <c r="R25" s="48">
        <f t="shared" si="1"/>
        <v>0.89236111111111116</v>
      </c>
      <c r="S25" s="759">
        <f t="shared" si="3"/>
        <v>0.8132295719844358</v>
      </c>
      <c r="T25" s="48">
        <f t="shared" si="1"/>
        <v>93</v>
      </c>
    </row>
    <row r="26" spans="3:20">
      <c r="C26" t="s">
        <v>25</v>
      </c>
      <c r="D26" s="48">
        <f t="shared" si="2"/>
        <v>61880</v>
      </c>
      <c r="E26" s="48">
        <f t="shared" si="1"/>
        <v>0</v>
      </c>
      <c r="F26" s="48">
        <f t="shared" si="1"/>
        <v>61880</v>
      </c>
      <c r="G26" s="48">
        <f t="shared" si="1"/>
        <v>0</v>
      </c>
      <c r="H26" s="48">
        <f t="shared" si="1"/>
        <v>72.600000000002183</v>
      </c>
      <c r="I26" s="48">
        <f t="shared" si="1"/>
        <v>0</v>
      </c>
      <c r="J26" s="48">
        <f t="shared" si="1"/>
        <v>0</v>
      </c>
      <c r="K26" s="48">
        <f t="shared" si="1"/>
        <v>0</v>
      </c>
      <c r="L26" s="48">
        <f t="shared" si="1"/>
        <v>8</v>
      </c>
      <c r="M26" s="48">
        <f t="shared" si="1"/>
        <v>5552</v>
      </c>
      <c r="N26" s="48">
        <f t="shared" si="1"/>
        <v>275.00000000013097</v>
      </c>
      <c r="O26" s="48">
        <f t="shared" si="1"/>
        <v>30</v>
      </c>
      <c r="P26" s="48">
        <f t="shared" si="1"/>
        <v>249</v>
      </c>
      <c r="Q26" s="48">
        <f t="shared" si="1"/>
        <v>4081</v>
      </c>
      <c r="R26" s="48">
        <f t="shared" si="1"/>
        <v>0.9638888888888888</v>
      </c>
      <c r="S26" s="759">
        <f t="shared" si="3"/>
        <v>0.78530259365994237</v>
      </c>
      <c r="T26" s="48">
        <f t="shared" si="1"/>
        <v>279</v>
      </c>
    </row>
    <row r="27" spans="3:20">
      <c r="C27" t="s">
        <v>26</v>
      </c>
      <c r="D27" s="48">
        <f t="shared" si="2"/>
        <v>0</v>
      </c>
      <c r="E27" s="48">
        <f t="shared" si="1"/>
        <v>0</v>
      </c>
      <c r="F27" s="48">
        <f t="shared" si="1"/>
        <v>0</v>
      </c>
      <c r="G27" s="48">
        <f t="shared" si="1"/>
        <v>0</v>
      </c>
      <c r="H27" s="48">
        <f t="shared" si="1"/>
        <v>0</v>
      </c>
      <c r="I27" s="48">
        <f t="shared" si="1"/>
        <v>0</v>
      </c>
      <c r="J27" s="48">
        <f t="shared" si="1"/>
        <v>0</v>
      </c>
      <c r="K27" s="48">
        <f t="shared" si="1"/>
        <v>0</v>
      </c>
      <c r="L27" s="48">
        <f t="shared" si="1"/>
        <v>0</v>
      </c>
      <c r="M27" s="48">
        <f t="shared" si="1"/>
        <v>0</v>
      </c>
      <c r="N27" s="48">
        <f t="shared" si="1"/>
        <v>0</v>
      </c>
      <c r="O27" s="48">
        <f t="shared" si="1"/>
        <v>0</v>
      </c>
      <c r="P27" s="48">
        <f t="shared" si="1"/>
        <v>0</v>
      </c>
      <c r="Q27" s="48">
        <f t="shared" si="1"/>
        <v>0</v>
      </c>
      <c r="R27" s="48">
        <f t="shared" si="1"/>
        <v>0</v>
      </c>
      <c r="S27" s="759">
        <f t="shared" si="3"/>
        <v>0</v>
      </c>
      <c r="T27" s="48">
        <f t="shared" si="1"/>
        <v>0</v>
      </c>
    </row>
    <row r="28" spans="3:20">
      <c r="C28" t="s">
        <v>27</v>
      </c>
      <c r="D28" s="48">
        <f t="shared" si="2"/>
        <v>4165</v>
      </c>
      <c r="E28" s="48">
        <f t="shared" si="1"/>
        <v>840</v>
      </c>
      <c r="F28" s="48">
        <f t="shared" si="1"/>
        <v>3325</v>
      </c>
      <c r="G28" s="48">
        <f t="shared" si="1"/>
        <v>0</v>
      </c>
      <c r="H28" s="48">
        <f t="shared" si="1"/>
        <v>19.200000000000728</v>
      </c>
      <c r="I28" s="48">
        <f t="shared" si="1"/>
        <v>0</v>
      </c>
      <c r="J28" s="48">
        <f t="shared" si="1"/>
        <v>0</v>
      </c>
      <c r="K28" s="48">
        <f t="shared" si="1"/>
        <v>1094</v>
      </c>
      <c r="L28" s="48">
        <f t="shared" si="1"/>
        <v>2</v>
      </c>
      <c r="M28" s="48">
        <f t="shared" si="1"/>
        <v>1546</v>
      </c>
      <c r="N28" s="48">
        <f t="shared" si="1"/>
        <v>144.0000000000436</v>
      </c>
      <c r="O28" s="48">
        <f t="shared" si="1"/>
        <v>70</v>
      </c>
      <c r="P28" s="48">
        <f t="shared" si="1"/>
        <v>108</v>
      </c>
      <c r="Q28" s="48">
        <f t="shared" si="1"/>
        <v>1008</v>
      </c>
      <c r="R28" s="48">
        <f t="shared" si="1"/>
        <v>0.53680555555555554</v>
      </c>
      <c r="S28" s="759">
        <f t="shared" si="3"/>
        <v>0.76714100905562743</v>
      </c>
      <c r="T28" s="48">
        <f t="shared" si="1"/>
        <v>178</v>
      </c>
    </row>
    <row r="29" spans="3:20">
      <c r="C29" t="s">
        <v>29</v>
      </c>
      <c r="D29" s="48">
        <f t="shared" si="2"/>
        <v>20145</v>
      </c>
      <c r="E29" s="48">
        <f t="shared" si="1"/>
        <v>6885</v>
      </c>
      <c r="F29" s="48">
        <f t="shared" si="1"/>
        <v>13260</v>
      </c>
      <c r="G29" s="48">
        <f t="shared" si="1"/>
        <v>0</v>
      </c>
      <c r="H29" s="48">
        <f t="shared" si="1"/>
        <v>209</v>
      </c>
      <c r="I29" s="48">
        <f t="shared" si="1"/>
        <v>237</v>
      </c>
      <c r="J29" s="48">
        <f t="shared" si="1"/>
        <v>2687.1999999999534</v>
      </c>
      <c r="K29" s="48">
        <f t="shared" si="1"/>
        <v>19321</v>
      </c>
      <c r="L29" s="48">
        <f t="shared" si="1"/>
        <v>22</v>
      </c>
      <c r="M29" s="48">
        <f t="shared" si="1"/>
        <v>16220</v>
      </c>
      <c r="N29" s="48">
        <f t="shared" si="1"/>
        <v>1214.9999999999998</v>
      </c>
      <c r="O29" s="48">
        <f t="shared" si="1"/>
        <v>0</v>
      </c>
      <c r="P29" s="48">
        <f t="shared" si="1"/>
        <v>250</v>
      </c>
      <c r="Q29" s="48">
        <f t="shared" si="1"/>
        <v>11360</v>
      </c>
      <c r="R29" s="48">
        <f t="shared" si="1"/>
        <v>0.66258169934640521</v>
      </c>
      <c r="S29" s="759">
        <f t="shared" si="3"/>
        <v>0.71578298397040685</v>
      </c>
      <c r="T29" s="48">
        <f t="shared" si="1"/>
        <v>250</v>
      </c>
    </row>
    <row r="30" spans="3:20">
      <c r="C30" t="s">
        <v>30</v>
      </c>
      <c r="D30" s="48">
        <f t="shared" si="2"/>
        <v>84830</v>
      </c>
      <c r="E30" s="48">
        <f t="shared" si="1"/>
        <v>1445</v>
      </c>
      <c r="F30" s="48">
        <f t="shared" si="1"/>
        <v>83385</v>
      </c>
      <c r="G30" s="48">
        <f t="shared" si="1"/>
        <v>0</v>
      </c>
      <c r="H30" s="48">
        <f t="shared" si="1"/>
        <v>866</v>
      </c>
      <c r="I30" s="48">
        <f t="shared" si="1"/>
        <v>998</v>
      </c>
      <c r="J30" s="48">
        <f t="shared" si="1"/>
        <v>14172</v>
      </c>
      <c r="K30" s="48">
        <f t="shared" si="1"/>
        <v>99029.7</v>
      </c>
      <c r="L30" s="48">
        <f t="shared" si="1"/>
        <v>87</v>
      </c>
      <c r="M30" s="48">
        <f t="shared" si="1"/>
        <v>61797</v>
      </c>
      <c r="N30" s="48">
        <f t="shared" si="1"/>
        <v>5280</v>
      </c>
      <c r="O30" s="48">
        <f t="shared" si="1"/>
        <v>30</v>
      </c>
      <c r="P30" s="48">
        <f t="shared" si="1"/>
        <v>1865</v>
      </c>
      <c r="Q30" s="48">
        <f t="shared" si="1"/>
        <v>46752</v>
      </c>
      <c r="R30" s="48">
        <f t="shared" si="1"/>
        <v>0.87580782312925198</v>
      </c>
      <c r="S30" s="759">
        <f t="shared" si="3"/>
        <v>0.78720649869734782</v>
      </c>
      <c r="T30" s="48">
        <f t="shared" si="1"/>
        <v>1895</v>
      </c>
    </row>
    <row r="31" spans="3:20">
      <c r="C31" t="s">
        <v>31</v>
      </c>
      <c r="D31" s="48">
        <f t="shared" si="2"/>
        <v>9030</v>
      </c>
      <c r="E31" s="48">
        <f t="shared" si="1"/>
        <v>3220</v>
      </c>
      <c r="F31" s="48">
        <f t="shared" si="1"/>
        <v>5810</v>
      </c>
      <c r="G31" s="48">
        <f t="shared" si="1"/>
        <v>875</v>
      </c>
      <c r="H31" s="48">
        <f t="shared" si="1"/>
        <v>193.3000000000028</v>
      </c>
      <c r="I31" s="48">
        <f t="shared" si="1"/>
        <v>258</v>
      </c>
      <c r="J31" s="48">
        <f t="shared" si="1"/>
        <v>3376.7000000000116</v>
      </c>
      <c r="K31" s="48">
        <f t="shared" si="1"/>
        <v>10897.800000000001</v>
      </c>
      <c r="L31" s="48">
        <f t="shared" si="1"/>
        <v>28</v>
      </c>
      <c r="M31" s="48">
        <f t="shared" si="1"/>
        <v>18775</v>
      </c>
      <c r="N31" s="48">
        <f t="shared" si="1"/>
        <v>1373.0000000002115</v>
      </c>
      <c r="O31" s="48">
        <f t="shared" si="1"/>
        <v>50</v>
      </c>
      <c r="P31" s="48">
        <f t="shared" si="1"/>
        <v>270</v>
      </c>
      <c r="Q31" s="48">
        <f t="shared" si="1"/>
        <v>13914</v>
      </c>
      <c r="R31" s="48">
        <f t="shared" si="1"/>
        <v>0.68622076023391809</v>
      </c>
      <c r="S31" s="759">
        <f t="shared" si="3"/>
        <v>0.75813581890812254</v>
      </c>
      <c r="T31" s="48">
        <f t="shared" si="1"/>
        <v>320</v>
      </c>
    </row>
    <row r="32" spans="3:20">
      <c r="C32" t="s">
        <v>32</v>
      </c>
      <c r="D32" s="48">
        <f t="shared" si="2"/>
        <v>0</v>
      </c>
      <c r="E32" s="48">
        <f t="shared" si="1"/>
        <v>0</v>
      </c>
      <c r="F32" s="48">
        <f t="shared" si="1"/>
        <v>0</v>
      </c>
      <c r="G32" s="48">
        <f t="shared" si="1"/>
        <v>0</v>
      </c>
      <c r="H32" s="48">
        <f t="shared" si="1"/>
        <v>0</v>
      </c>
      <c r="I32" s="48">
        <f t="shared" si="1"/>
        <v>0</v>
      </c>
      <c r="J32" s="48">
        <f t="shared" si="1"/>
        <v>0</v>
      </c>
      <c r="K32" s="48">
        <f t="shared" si="1"/>
        <v>0</v>
      </c>
      <c r="L32" s="48">
        <f t="shared" si="1"/>
        <v>0</v>
      </c>
      <c r="M32" s="48">
        <f t="shared" si="1"/>
        <v>0</v>
      </c>
      <c r="N32" s="48">
        <f t="shared" si="1"/>
        <v>0</v>
      </c>
      <c r="O32" s="48">
        <f t="shared" si="1"/>
        <v>0</v>
      </c>
      <c r="P32" s="48">
        <f t="shared" si="1"/>
        <v>0</v>
      </c>
      <c r="Q32" s="48">
        <f t="shared" si="1"/>
        <v>0</v>
      </c>
      <c r="R32" s="48">
        <f t="shared" si="1"/>
        <v>0</v>
      </c>
      <c r="S32" s="759">
        <f t="shared" si="3"/>
        <v>0</v>
      </c>
      <c r="T32" s="48">
        <f t="shared" si="1"/>
        <v>0</v>
      </c>
    </row>
    <row r="33" spans="2:20">
      <c r="C33" t="s">
        <v>33</v>
      </c>
      <c r="D33" s="48">
        <f t="shared" si="2"/>
        <v>0</v>
      </c>
      <c r="E33" s="48">
        <f t="shared" si="1"/>
        <v>0</v>
      </c>
      <c r="F33" s="48">
        <f t="shared" si="1"/>
        <v>0</v>
      </c>
      <c r="G33" s="48">
        <f t="shared" si="1"/>
        <v>0</v>
      </c>
      <c r="H33" s="48">
        <f t="shared" si="1"/>
        <v>0</v>
      </c>
      <c r="I33" s="48">
        <f t="shared" si="1"/>
        <v>0</v>
      </c>
      <c r="J33" s="48">
        <f t="shared" si="1"/>
        <v>0</v>
      </c>
      <c r="K33" s="48">
        <f t="shared" si="1"/>
        <v>0</v>
      </c>
      <c r="L33" s="48">
        <f t="shared" si="1"/>
        <v>0</v>
      </c>
      <c r="M33" s="48">
        <f t="shared" si="1"/>
        <v>0</v>
      </c>
      <c r="N33" s="48">
        <f t="shared" si="1"/>
        <v>0</v>
      </c>
      <c r="O33" s="48">
        <f t="shared" si="1"/>
        <v>0</v>
      </c>
      <c r="P33" s="48">
        <f t="shared" si="1"/>
        <v>0</v>
      </c>
      <c r="Q33" s="48">
        <f t="shared" si="1"/>
        <v>0</v>
      </c>
      <c r="R33" s="48">
        <f t="shared" si="1"/>
        <v>0</v>
      </c>
      <c r="S33" s="759">
        <f t="shared" si="3"/>
        <v>0</v>
      </c>
      <c r="T33" s="48">
        <f t="shared" si="1"/>
        <v>0</v>
      </c>
    </row>
    <row r="34" spans="2:20">
      <c r="C34" t="s">
        <v>35</v>
      </c>
      <c r="D34" s="48">
        <f t="shared" si="2"/>
        <v>0</v>
      </c>
      <c r="E34" s="48">
        <f t="shared" si="1"/>
        <v>0</v>
      </c>
      <c r="F34" s="48">
        <f t="shared" si="1"/>
        <v>0</v>
      </c>
      <c r="G34" s="48">
        <f t="shared" si="1"/>
        <v>0</v>
      </c>
      <c r="H34" s="48">
        <f t="shared" si="1"/>
        <v>0</v>
      </c>
      <c r="I34" s="48">
        <f t="shared" si="1"/>
        <v>0</v>
      </c>
      <c r="J34" s="48">
        <f t="shared" si="1"/>
        <v>0</v>
      </c>
      <c r="K34" s="48">
        <f t="shared" si="1"/>
        <v>0</v>
      </c>
      <c r="L34" s="48">
        <f t="shared" si="1"/>
        <v>0</v>
      </c>
      <c r="M34" s="48">
        <f t="shared" si="1"/>
        <v>0</v>
      </c>
      <c r="N34" s="48">
        <f t="shared" si="1"/>
        <v>0</v>
      </c>
      <c r="O34" s="48">
        <f t="shared" si="1"/>
        <v>0</v>
      </c>
      <c r="P34" s="48">
        <f t="shared" si="1"/>
        <v>0</v>
      </c>
      <c r="Q34" s="48">
        <f t="shared" si="1"/>
        <v>0</v>
      </c>
      <c r="R34" s="48">
        <f t="shared" si="1"/>
        <v>0</v>
      </c>
      <c r="S34" s="759">
        <f t="shared" si="3"/>
        <v>0</v>
      </c>
      <c r="T34" s="48">
        <f t="shared" si="1"/>
        <v>0</v>
      </c>
    </row>
    <row r="35" spans="2:20">
      <c r="C35" t="s">
        <v>36</v>
      </c>
      <c r="D35" s="48">
        <f t="shared" si="2"/>
        <v>0</v>
      </c>
      <c r="E35" s="48">
        <f t="shared" si="1"/>
        <v>0</v>
      </c>
      <c r="F35" s="48">
        <f t="shared" si="1"/>
        <v>0</v>
      </c>
      <c r="G35" s="48">
        <f t="shared" si="1"/>
        <v>0</v>
      </c>
      <c r="H35" s="48">
        <f t="shared" si="1"/>
        <v>211.50000000000091</v>
      </c>
      <c r="I35" s="48">
        <f t="shared" si="1"/>
        <v>0</v>
      </c>
      <c r="J35" s="48">
        <f t="shared" si="1"/>
        <v>0</v>
      </c>
      <c r="K35" s="48">
        <f t="shared" si="1"/>
        <v>10354.030000000001</v>
      </c>
      <c r="L35" s="48">
        <f t="shared" si="1"/>
        <v>29</v>
      </c>
      <c r="M35" s="48">
        <f t="shared" si="1"/>
        <v>20353</v>
      </c>
      <c r="N35" s="48">
        <f t="shared" si="1"/>
        <v>577.00000000027285</v>
      </c>
      <c r="O35" s="48">
        <f t="shared" si="1"/>
        <v>180</v>
      </c>
      <c r="P35" s="48">
        <f t="shared" si="1"/>
        <v>160</v>
      </c>
      <c r="Q35" s="48">
        <f t="shared" si="1"/>
        <v>14075</v>
      </c>
      <c r="R35" s="48">
        <f t="shared" si="1"/>
        <v>0.58891782407407411</v>
      </c>
      <c r="S35" s="759">
        <f t="shared" si="3"/>
        <v>0.70824939812312682</v>
      </c>
      <c r="T35" s="48">
        <f t="shared" si="1"/>
        <v>340</v>
      </c>
    </row>
    <row r="38" spans="2:20">
      <c r="C38" t="str">
        <f>'停机情况 (2)'!A22</f>
        <v>挖机维修情况:
EX2600-6 #120停机维修22小时
EX3600-6#112停机维修2.6小时
EX5600-6 #122停机维修2.8小时
CAT395 EX#128停机维修22小时</v>
      </c>
    </row>
    <row r="39" spans="2:20">
      <c r="C39" s="804" t="s">
        <v>997</v>
      </c>
    </row>
    <row r="40" spans="2:20">
      <c r="C40" s="804" t="s">
        <v>998</v>
      </c>
      <c r="D40" s="804" t="s">
        <v>999</v>
      </c>
      <c r="E40" s="804" t="s">
        <v>1000</v>
      </c>
      <c r="F40" s="804" t="s">
        <v>1001</v>
      </c>
    </row>
    <row r="41" spans="2:20">
      <c r="B41" s="804" t="s">
        <v>1002</v>
      </c>
      <c r="C41">
        <f>MAX('停机情况 (2)'!E7:E18)</f>
        <v>0</v>
      </c>
      <c r="D41">
        <f>MAX('停机情况 (2)'!F7:F18)</f>
        <v>0</v>
      </c>
      <c r="E41">
        <f>MAX('停机情况 (2)'!G7:G18)</f>
        <v>0</v>
      </c>
      <c r="F41">
        <f>MAX('停机情况 (2)'!H7:H18)</f>
        <v>0</v>
      </c>
    </row>
    <row r="42" spans="2:20">
      <c r="B42" s="804" t="s">
        <v>1003</v>
      </c>
      <c r="C42">
        <f>IFERROR(AVERAGEIF('停机情况 (2)'!E7:E18,"&gt;0"),0)</f>
        <v>0</v>
      </c>
      <c r="D42">
        <f>IFERROR(AVERAGEIF('停机情况 (2)'!F7:F18,"&gt;0"),0)</f>
        <v>0</v>
      </c>
      <c r="E42">
        <f>IFERROR(AVERAGEIF('停机情况 (2)'!G7:G18,"&gt;0"),0)</f>
        <v>0</v>
      </c>
      <c r="F42">
        <f>IFERROR(AVERAGEIF('停机情况 (2)'!H7:H18,"&gt;0"),0)</f>
        <v>0</v>
      </c>
    </row>
  </sheetData>
  <phoneticPr fontId="23" type="noConversion"/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7E34D-3E21-43D0-9182-B3C7B916ECFE}">
  <sheetPr codeName="Sheet12"/>
  <dimension ref="A2:K96"/>
  <sheetViews>
    <sheetView zoomScale="55" zoomScaleNormal="55" workbookViewId="0">
      <selection activeCell="G13" sqref="G13"/>
    </sheetView>
  </sheetViews>
  <sheetFormatPr defaultColWidth="10.83203125" defaultRowHeight="17.399999999999999"/>
  <cols>
    <col min="1" max="1" width="23" bestFit="1" customWidth="1"/>
    <col min="2" max="2" width="28.25" bestFit="1" customWidth="1"/>
    <col min="3" max="3" width="48.83203125" style="35" bestFit="1" customWidth="1"/>
    <col min="4" max="4" width="16.1640625" bestFit="1" customWidth="1"/>
    <col min="5" max="5" width="26.08203125" bestFit="1" customWidth="1"/>
    <col min="6" max="6" width="20.75" bestFit="1" customWidth="1"/>
    <col min="7" max="7" width="26.9140625" bestFit="1" customWidth="1"/>
    <col min="8" max="8" width="24.9140625" bestFit="1" customWidth="1"/>
    <col min="9" max="9" width="17.4140625" style="37" bestFit="1" customWidth="1"/>
    <col min="10" max="11" width="17.4140625" bestFit="1" customWidth="1"/>
  </cols>
  <sheetData>
    <row r="2" spans="1:11">
      <c r="A2" s="80" t="s">
        <v>0</v>
      </c>
      <c r="B2" t="s">
        <v>1</v>
      </c>
    </row>
    <row r="3" spans="1:11">
      <c r="A3" s="80" t="s">
        <v>236</v>
      </c>
      <c r="B3" t="s">
        <v>237</v>
      </c>
    </row>
    <row r="4" spans="1:11">
      <c r="A4" s="80" t="s">
        <v>3</v>
      </c>
      <c r="B4" t="s">
        <v>21</v>
      </c>
    </row>
    <row r="6" spans="1:11" s="48" customFormat="1" ht="34.799999999999997">
      <c r="A6" s="81" t="s">
        <v>4</v>
      </c>
      <c r="B6" s="80" t="s">
        <v>976</v>
      </c>
      <c r="C6" t="s">
        <v>354</v>
      </c>
      <c r="D6" s="48" t="s">
        <v>353</v>
      </c>
      <c r="E6" s="48" t="s">
        <v>352</v>
      </c>
      <c r="F6" s="48" t="s">
        <v>351</v>
      </c>
      <c r="G6" t="s">
        <v>975</v>
      </c>
      <c r="H6" t="s">
        <v>974</v>
      </c>
      <c r="I6"/>
      <c r="J6"/>
      <c r="K6"/>
    </row>
    <row r="7" spans="1:11">
      <c r="A7" t="s">
        <v>22</v>
      </c>
      <c r="B7" t="s">
        <v>75</v>
      </c>
      <c r="C7" s="901">
        <v>0</v>
      </c>
      <c r="D7" s="901">
        <v>12</v>
      </c>
      <c r="E7" s="901">
        <v>0</v>
      </c>
      <c r="F7" s="901">
        <v>0</v>
      </c>
      <c r="G7" s="901">
        <v>0</v>
      </c>
      <c r="H7" s="901">
        <v>0</v>
      </c>
      <c r="I7"/>
    </row>
    <row r="8" spans="1:11">
      <c r="A8" t="s">
        <v>23</v>
      </c>
      <c r="B8" t="s">
        <v>51</v>
      </c>
      <c r="C8" s="901">
        <v>0</v>
      </c>
      <c r="D8" s="901">
        <v>6</v>
      </c>
      <c r="E8" s="901">
        <v>0</v>
      </c>
      <c r="F8" s="901">
        <v>0</v>
      </c>
      <c r="G8" s="901">
        <v>0</v>
      </c>
      <c r="H8" s="901">
        <v>0</v>
      </c>
      <c r="I8"/>
    </row>
    <row r="9" spans="1:11">
      <c r="B9" t="s">
        <v>53</v>
      </c>
      <c r="C9" s="901">
        <v>0</v>
      </c>
      <c r="D9" s="901">
        <v>1320</v>
      </c>
      <c r="E9" s="901">
        <v>0</v>
      </c>
      <c r="F9" s="901">
        <v>0</v>
      </c>
      <c r="G9" s="901">
        <v>0</v>
      </c>
      <c r="H9" s="901">
        <v>0</v>
      </c>
      <c r="I9"/>
    </row>
    <row r="10" spans="1:11">
      <c r="B10" t="s">
        <v>55</v>
      </c>
      <c r="C10" s="901">
        <v>0</v>
      </c>
      <c r="D10" s="901">
        <v>0</v>
      </c>
      <c r="E10" s="901">
        <v>0</v>
      </c>
      <c r="F10" s="901">
        <v>0</v>
      </c>
      <c r="G10" s="901">
        <v>0</v>
      </c>
      <c r="H10" s="901">
        <v>0</v>
      </c>
      <c r="I10"/>
    </row>
    <row r="11" spans="1:11">
      <c r="B11" t="s">
        <v>73</v>
      </c>
      <c r="C11" s="901">
        <v>0</v>
      </c>
      <c r="D11" s="901">
        <v>0</v>
      </c>
      <c r="E11" s="901">
        <v>0</v>
      </c>
      <c r="F11" s="901">
        <v>0</v>
      </c>
      <c r="G11" s="901">
        <v>0</v>
      </c>
      <c r="H11" s="901">
        <v>0</v>
      </c>
      <c r="I11"/>
    </row>
    <row r="12" spans="1:11">
      <c r="A12" t="s">
        <v>24</v>
      </c>
      <c r="B12" t="s">
        <v>47</v>
      </c>
      <c r="C12" s="901">
        <v>0</v>
      </c>
      <c r="D12" s="901">
        <v>155</v>
      </c>
      <c r="E12" s="901">
        <v>0</v>
      </c>
      <c r="F12" s="901">
        <v>0</v>
      </c>
      <c r="G12" s="901">
        <v>0</v>
      </c>
      <c r="H12" s="901">
        <v>0</v>
      </c>
      <c r="I12"/>
    </row>
    <row r="13" spans="1:11">
      <c r="A13" t="s">
        <v>25</v>
      </c>
      <c r="B13" t="s">
        <v>45</v>
      </c>
      <c r="C13" s="901">
        <v>0</v>
      </c>
      <c r="D13" s="901">
        <v>17</v>
      </c>
      <c r="E13" s="901">
        <v>0</v>
      </c>
      <c r="F13" s="901">
        <v>0</v>
      </c>
      <c r="G13" s="901">
        <v>0</v>
      </c>
      <c r="H13" s="901">
        <v>0</v>
      </c>
      <c r="I13"/>
    </row>
    <row r="14" spans="1:11">
      <c r="B14" t="s">
        <v>49</v>
      </c>
      <c r="C14" s="901">
        <v>0</v>
      </c>
      <c r="D14" s="901">
        <v>0</v>
      </c>
      <c r="E14" s="901">
        <v>0</v>
      </c>
      <c r="F14" s="901">
        <v>0</v>
      </c>
      <c r="G14" s="901">
        <v>0</v>
      </c>
      <c r="H14" s="901">
        <v>0</v>
      </c>
      <c r="I14"/>
    </row>
    <row r="15" spans="1:11">
      <c r="B15" t="s">
        <v>58</v>
      </c>
      <c r="C15" s="901">
        <v>0</v>
      </c>
      <c r="D15" s="901">
        <v>170</v>
      </c>
      <c r="E15" s="901">
        <v>0</v>
      </c>
      <c r="F15" s="901">
        <v>0</v>
      </c>
      <c r="G15" s="901">
        <v>0</v>
      </c>
      <c r="H15" s="901">
        <v>0</v>
      </c>
      <c r="I15"/>
    </row>
    <row r="16" spans="1:11">
      <c r="B16" t="s">
        <v>62</v>
      </c>
      <c r="C16" s="901">
        <v>0</v>
      </c>
      <c r="D16" s="901">
        <v>21</v>
      </c>
      <c r="E16" s="901">
        <v>0</v>
      </c>
      <c r="F16" s="901">
        <v>0</v>
      </c>
      <c r="G16" s="901">
        <v>0</v>
      </c>
      <c r="H16" s="901">
        <v>0</v>
      </c>
      <c r="I16"/>
    </row>
    <row r="17" spans="1:9">
      <c r="A17" t="s">
        <v>27</v>
      </c>
      <c r="B17" t="s">
        <v>68</v>
      </c>
      <c r="C17" s="901">
        <v>0</v>
      </c>
      <c r="D17" s="901">
        <v>14</v>
      </c>
      <c r="E17" s="901">
        <v>0</v>
      </c>
      <c r="F17" s="901">
        <v>0</v>
      </c>
      <c r="G17" s="901">
        <v>0</v>
      </c>
      <c r="H17" s="901">
        <v>0</v>
      </c>
      <c r="I17"/>
    </row>
    <row r="18" spans="1:9">
      <c r="B18" t="s">
        <v>71</v>
      </c>
      <c r="C18" s="901">
        <v>0</v>
      </c>
      <c r="D18" s="901">
        <v>1320</v>
      </c>
      <c r="E18" s="901">
        <v>0</v>
      </c>
      <c r="F18" s="901">
        <v>0</v>
      </c>
      <c r="G18" s="901">
        <v>0</v>
      </c>
      <c r="H18" s="901">
        <v>0</v>
      </c>
      <c r="I18"/>
    </row>
    <row r="19" spans="1:9">
      <c r="C19"/>
      <c r="I19"/>
    </row>
    <row r="20" spans="1:9">
      <c r="C20"/>
      <c r="I20"/>
    </row>
    <row r="21" spans="1:9">
      <c r="A21" t="str">
        <f>_xlfn.TEXTJOIN(CHAR(10),TRUE,D24:D35)</f>
        <v>EX2600-6 #120停机维修22小时
EX3600-6#112停机维修2.6小时
EX5600-6 #122停机维修2.8小时
CAT395 EX#128停机维修22小时</v>
      </c>
      <c r="C21"/>
      <c r="I21"/>
    </row>
    <row r="22" spans="1:9">
      <c r="A22" t="str">
        <f>"挖机维修情况:"&amp;CHAR(10)&amp;SUBSTITUTE(A21,CHAR(34),"")</f>
        <v>挖机维修情况:
EX2600-6 #120停机维修22小时
EX3600-6#112停机维修2.6小时
EX5600-6 #122停机维修2.8小时
CAT395 EX#128停机维修22小时</v>
      </c>
      <c r="C22"/>
      <c r="I22"/>
    </row>
    <row r="23" spans="1:9">
      <c r="C23"/>
      <c r="I23"/>
    </row>
    <row r="24" spans="1:9">
      <c r="B24" t="str">
        <f>B7</f>
        <v>EX2000-7#134</v>
      </c>
      <c r="C24">
        <f>ROUND(SUM(C7:D7)/60,1)</f>
        <v>0.2</v>
      </c>
      <c r="D24" t="str">
        <f>IF(C24&gt;0.5,B24&amp;"停机维修"&amp;C24&amp;"小时","")</f>
        <v/>
      </c>
      <c r="I24"/>
    </row>
    <row r="25" spans="1:9">
      <c r="B25" t="str">
        <f t="shared" ref="B25:B34" si="0">B8</f>
        <v>EX2600-6 #119</v>
      </c>
      <c r="C25">
        <f t="shared" ref="C25:C35" si="1">ROUND(SUM(C8:D8)/60,1)</f>
        <v>0.1</v>
      </c>
      <c r="D25" t="str">
        <f t="shared" ref="D25:D35" si="2">IF(C25&gt;0.5,B25&amp;"停机维修"&amp;C25&amp;"小时","")</f>
        <v/>
      </c>
      <c r="I25"/>
    </row>
    <row r="26" spans="1:9">
      <c r="B26" t="str">
        <f t="shared" si="0"/>
        <v>EX2600-6 #120</v>
      </c>
      <c r="C26">
        <f t="shared" si="1"/>
        <v>22</v>
      </c>
      <c r="D26" t="str">
        <f t="shared" si="2"/>
        <v>EX2600-6 #120停机维修22小时</v>
      </c>
      <c r="I26"/>
    </row>
    <row r="27" spans="1:9">
      <c r="B27" t="str">
        <f t="shared" si="0"/>
        <v>EX2600-6 #121</v>
      </c>
      <c r="C27">
        <f t="shared" si="1"/>
        <v>0</v>
      </c>
      <c r="D27" t="str">
        <f t="shared" si="2"/>
        <v/>
      </c>
      <c r="I27"/>
    </row>
    <row r="28" spans="1:9">
      <c r="B28" t="str">
        <f t="shared" si="0"/>
        <v>EX2600-6BH#133</v>
      </c>
      <c r="C28">
        <f t="shared" si="1"/>
        <v>0</v>
      </c>
      <c r="D28" t="str">
        <f t="shared" si="2"/>
        <v/>
      </c>
      <c r="I28"/>
    </row>
    <row r="29" spans="1:9">
      <c r="B29" t="str">
        <f t="shared" si="0"/>
        <v>EX3600-6#112</v>
      </c>
      <c r="C29">
        <f t="shared" si="1"/>
        <v>2.6</v>
      </c>
      <c r="D29" t="str">
        <f t="shared" si="2"/>
        <v>EX3600-6#112停机维修2.6小时</v>
      </c>
      <c r="I29"/>
    </row>
    <row r="30" spans="1:9">
      <c r="B30" t="str">
        <f t="shared" si="0"/>
        <v>EX5600-6 #111</v>
      </c>
      <c r="C30">
        <f t="shared" si="1"/>
        <v>0.3</v>
      </c>
      <c r="D30" t="str">
        <f t="shared" si="2"/>
        <v/>
      </c>
      <c r="I30"/>
    </row>
    <row r="31" spans="1:9">
      <c r="B31" t="str">
        <f t="shared" si="0"/>
        <v>EX5600-6 #113</v>
      </c>
      <c r="C31">
        <f t="shared" si="1"/>
        <v>0</v>
      </c>
      <c r="D31" t="str">
        <f t="shared" si="2"/>
        <v/>
      </c>
      <c r="I31"/>
    </row>
    <row r="32" spans="1:9">
      <c r="B32" t="str">
        <f t="shared" si="0"/>
        <v>EX5600-6 #122</v>
      </c>
      <c r="C32">
        <f t="shared" si="1"/>
        <v>2.8</v>
      </c>
      <c r="D32" t="str">
        <f t="shared" si="2"/>
        <v>EX5600-6 #122停机维修2.8小时</v>
      </c>
      <c r="I32"/>
    </row>
    <row r="33" spans="2:9">
      <c r="B33" t="str">
        <f t="shared" si="0"/>
        <v>EX5600-6 #123</v>
      </c>
      <c r="C33">
        <f t="shared" si="1"/>
        <v>0.4</v>
      </c>
      <c r="D33" t="str">
        <f t="shared" si="2"/>
        <v/>
      </c>
      <c r="I33"/>
    </row>
    <row r="34" spans="2:9">
      <c r="B34" t="str">
        <f t="shared" si="0"/>
        <v>CAT395 EX#127</v>
      </c>
      <c r="C34">
        <f t="shared" si="1"/>
        <v>0.2</v>
      </c>
      <c r="D34" t="str">
        <f t="shared" si="2"/>
        <v/>
      </c>
      <c r="I34"/>
    </row>
    <row r="35" spans="2:9">
      <c r="B35" t="str">
        <f>B18</f>
        <v>CAT395 EX#128</v>
      </c>
      <c r="C35">
        <f t="shared" si="1"/>
        <v>22</v>
      </c>
      <c r="D35" t="str">
        <f t="shared" si="2"/>
        <v>CAT395 EX#128停机维修22小时</v>
      </c>
      <c r="I35"/>
    </row>
    <row r="36" spans="2:9">
      <c r="C36"/>
      <c r="I36"/>
    </row>
    <row r="37" spans="2:9">
      <c r="C37"/>
      <c r="I37"/>
    </row>
    <row r="38" spans="2:9">
      <c r="C38"/>
      <c r="I38"/>
    </row>
    <row r="39" spans="2:9">
      <c r="C39"/>
      <c r="I39"/>
    </row>
    <row r="40" spans="2:9">
      <c r="C40"/>
      <c r="I40"/>
    </row>
    <row r="41" spans="2:9">
      <c r="C41"/>
      <c r="I41"/>
    </row>
    <row r="42" spans="2:9">
      <c r="C42"/>
      <c r="I42"/>
    </row>
    <row r="43" spans="2:9">
      <c r="C43"/>
      <c r="I43"/>
    </row>
    <row r="44" spans="2:9">
      <c r="C44"/>
      <c r="I44"/>
    </row>
    <row r="45" spans="2:9">
      <c r="C45"/>
      <c r="I45"/>
    </row>
    <row r="46" spans="2:9">
      <c r="C46"/>
      <c r="I46"/>
    </row>
    <row r="47" spans="2:9">
      <c r="C47"/>
      <c r="I47"/>
    </row>
    <row r="48" spans="2:9">
      <c r="C48"/>
      <c r="I48"/>
    </row>
    <row r="49" spans="3:9">
      <c r="C49"/>
      <c r="I49"/>
    </row>
    <row r="50" spans="3:9">
      <c r="C50"/>
      <c r="I50"/>
    </row>
    <row r="51" spans="3:9">
      <c r="C51"/>
      <c r="I51"/>
    </row>
    <row r="52" spans="3:9">
      <c r="C52"/>
      <c r="I52"/>
    </row>
    <row r="53" spans="3:9">
      <c r="C53"/>
      <c r="I53"/>
    </row>
    <row r="54" spans="3:9">
      <c r="C54"/>
      <c r="I54"/>
    </row>
    <row r="55" spans="3:9">
      <c r="C55"/>
      <c r="I55"/>
    </row>
    <row r="56" spans="3:9">
      <c r="C56"/>
      <c r="I56"/>
    </row>
    <row r="57" spans="3:9">
      <c r="C57"/>
      <c r="I57"/>
    </row>
    <row r="58" spans="3:9">
      <c r="C58"/>
      <c r="I58"/>
    </row>
    <row r="59" spans="3:9">
      <c r="C59"/>
      <c r="I59"/>
    </row>
    <row r="60" spans="3:9">
      <c r="C60"/>
      <c r="I60"/>
    </row>
    <row r="61" spans="3:9">
      <c r="C61"/>
      <c r="I61"/>
    </row>
    <row r="62" spans="3:9">
      <c r="C62"/>
      <c r="I62"/>
    </row>
    <row r="63" spans="3:9">
      <c r="C63"/>
      <c r="I63"/>
    </row>
    <row r="64" spans="3:9">
      <c r="C64"/>
      <c r="I64"/>
    </row>
    <row r="65" spans="3:9">
      <c r="C65"/>
      <c r="I65"/>
    </row>
    <row r="66" spans="3:9">
      <c r="C66"/>
      <c r="I66"/>
    </row>
    <row r="67" spans="3:9">
      <c r="C67"/>
      <c r="I67"/>
    </row>
    <row r="68" spans="3:9">
      <c r="C68"/>
      <c r="I68"/>
    </row>
    <row r="69" spans="3:9">
      <c r="C69"/>
      <c r="I69"/>
    </row>
    <row r="70" spans="3:9">
      <c r="C70"/>
      <c r="I70"/>
    </row>
    <row r="71" spans="3:9">
      <c r="C71"/>
      <c r="I71"/>
    </row>
    <row r="72" spans="3:9">
      <c r="C72"/>
    </row>
    <row r="73" spans="3:9">
      <c r="C73"/>
    </row>
    <row r="74" spans="3:9">
      <c r="C74"/>
    </row>
    <row r="75" spans="3:9">
      <c r="C75"/>
    </row>
    <row r="76" spans="3:9">
      <c r="C76"/>
    </row>
    <row r="77" spans="3:9">
      <c r="C77"/>
    </row>
    <row r="78" spans="3:9">
      <c r="C78"/>
    </row>
    <row r="79" spans="3:9">
      <c r="C79"/>
    </row>
    <row r="80" spans="3:9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</sheetData>
  <phoneticPr fontId="23" type="noConversion"/>
  <conditionalFormatting sqref="G1:G6 G73:G1048576">
    <cfRule type="cellIs" dxfId="78" priority="5" operator="lessThan">
      <formula>0.7</formula>
    </cfRule>
  </conditionalFormatting>
  <conditionalFormatting pivot="1" sqref="D7:D18">
    <cfRule type="cellIs" dxfId="77" priority="4" operator="greaterThan">
      <formula>30</formula>
    </cfRule>
  </conditionalFormatting>
  <conditionalFormatting pivot="1" sqref="E7:F18">
    <cfRule type="cellIs" dxfId="76" priority="3" operator="greaterThan">
      <formula>30</formula>
    </cfRule>
  </conditionalFormatting>
  <conditionalFormatting sqref="B48:H64">
    <cfRule type="cellIs" dxfId="75" priority="1" operator="greaterThan">
      <formula>30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K96"/>
  <sheetViews>
    <sheetView zoomScale="47" zoomScaleNormal="70" workbookViewId="0">
      <selection activeCell="D31" sqref="D31"/>
    </sheetView>
  </sheetViews>
  <sheetFormatPr defaultColWidth="10.83203125" defaultRowHeight="17.399999999999999"/>
  <cols>
    <col min="1" max="1" width="22.9140625" bestFit="1" customWidth="1"/>
    <col min="2" max="2" width="28.08203125" bestFit="1" customWidth="1"/>
    <col min="3" max="3" width="17.08203125" style="35" bestFit="1" customWidth="1"/>
    <col min="4" max="4" width="27.58203125" bestFit="1" customWidth="1"/>
    <col min="5" max="5" width="21.9140625" bestFit="1" customWidth="1"/>
    <col min="6" max="6" width="26.5" bestFit="1" customWidth="1"/>
    <col min="7" max="7" width="24.75" bestFit="1" customWidth="1"/>
    <col min="8" max="8" width="30.25" bestFit="1" customWidth="1"/>
    <col min="9" max="9" width="13.9140625" style="37" bestFit="1" customWidth="1"/>
    <col min="10" max="11" width="17.1640625" bestFit="1" customWidth="1"/>
  </cols>
  <sheetData>
    <row r="2" spans="1:11">
      <c r="A2" s="80" t="s">
        <v>0</v>
      </c>
      <c r="B2" t="s">
        <v>1</v>
      </c>
      <c r="D2" s="48"/>
    </row>
    <row r="3" spans="1:11">
      <c r="A3" s="80" t="s">
        <v>236</v>
      </c>
      <c r="B3" t="s">
        <v>237</v>
      </c>
    </row>
    <row r="4" spans="1:11">
      <c r="A4" s="80" t="s">
        <v>3</v>
      </c>
      <c r="B4" t="s">
        <v>21</v>
      </c>
    </row>
    <row r="6" spans="1:11" s="48" customFormat="1" ht="34.799999999999997">
      <c r="A6" s="81" t="s">
        <v>238</v>
      </c>
      <c r="B6" s="48" t="s">
        <v>354</v>
      </c>
      <c r="C6" s="48" t="s">
        <v>353</v>
      </c>
      <c r="D6" s="48" t="s">
        <v>352</v>
      </c>
      <c r="E6" s="48" t="s">
        <v>351</v>
      </c>
      <c r="F6" s="48" t="s">
        <v>975</v>
      </c>
      <c r="G6" s="48" t="s">
        <v>974</v>
      </c>
      <c r="H6" s="48" t="s">
        <v>18</v>
      </c>
      <c r="I6" s="100" t="s">
        <v>239</v>
      </c>
      <c r="J6" s="48" t="s">
        <v>20</v>
      </c>
      <c r="K6" s="101" t="s">
        <v>19</v>
      </c>
    </row>
    <row r="7" spans="1:11">
      <c r="A7" s="36" t="s">
        <v>22</v>
      </c>
      <c r="B7" s="901"/>
      <c r="C7" s="901"/>
      <c r="D7" s="901"/>
      <c r="E7" s="901"/>
      <c r="F7" s="901"/>
      <c r="G7" s="901"/>
      <c r="H7" s="901"/>
      <c r="I7" s="903"/>
      <c r="J7" s="37"/>
      <c r="K7" s="37"/>
    </row>
    <row r="8" spans="1:11">
      <c r="A8" s="38" t="s">
        <v>75</v>
      </c>
      <c r="B8" s="901"/>
      <c r="C8" s="901"/>
      <c r="D8" s="901"/>
      <c r="E8" s="901"/>
      <c r="F8" s="901"/>
      <c r="G8" s="901"/>
      <c r="H8" s="901"/>
      <c r="I8" s="903"/>
      <c r="J8" s="37"/>
      <c r="K8" s="37"/>
    </row>
    <row r="9" spans="1:11">
      <c r="A9" s="39" t="s">
        <v>240</v>
      </c>
      <c r="B9" s="901">
        <v>0</v>
      </c>
      <c r="C9" s="901">
        <v>6</v>
      </c>
      <c r="D9" s="901">
        <v>0</v>
      </c>
      <c r="E9" s="901">
        <v>0</v>
      </c>
      <c r="F9" s="901">
        <v>0</v>
      </c>
      <c r="G9" s="901">
        <v>0</v>
      </c>
      <c r="H9" s="901">
        <v>486</v>
      </c>
      <c r="I9" s="903">
        <v>120</v>
      </c>
      <c r="J9" s="37">
        <v>0.83193277310924374</v>
      </c>
      <c r="K9" s="37">
        <v>0.9916666666666667</v>
      </c>
    </row>
    <row r="10" spans="1:11">
      <c r="A10" s="39" t="s">
        <v>241</v>
      </c>
      <c r="B10" s="901">
        <v>0</v>
      </c>
      <c r="C10" s="901">
        <v>6</v>
      </c>
      <c r="D10" s="901">
        <v>0</v>
      </c>
      <c r="E10" s="901">
        <v>0</v>
      </c>
      <c r="F10" s="901">
        <v>0</v>
      </c>
      <c r="G10" s="901">
        <v>0</v>
      </c>
      <c r="H10" s="901">
        <v>544</v>
      </c>
      <c r="I10" s="903">
        <v>130</v>
      </c>
      <c r="J10" s="37">
        <v>0.81792717086834732</v>
      </c>
      <c r="K10" s="37">
        <v>0.9916666666666667</v>
      </c>
    </row>
    <row r="11" spans="1:11">
      <c r="A11" s="36" t="s">
        <v>23</v>
      </c>
      <c r="B11" s="901"/>
      <c r="C11" s="901"/>
      <c r="D11" s="901"/>
      <c r="E11" s="901"/>
      <c r="F11" s="901"/>
      <c r="G11" s="901"/>
      <c r="H11" s="901"/>
      <c r="I11" s="903"/>
      <c r="J11" s="37"/>
      <c r="K11" s="37"/>
    </row>
    <row r="12" spans="1:11">
      <c r="A12" s="38" t="s">
        <v>51</v>
      </c>
      <c r="B12" s="901"/>
      <c r="C12" s="901"/>
      <c r="D12" s="901"/>
      <c r="E12" s="901"/>
      <c r="F12" s="901"/>
      <c r="G12" s="901"/>
      <c r="H12" s="901"/>
      <c r="I12" s="903"/>
      <c r="J12" s="37"/>
      <c r="K12" s="37"/>
    </row>
    <row r="13" spans="1:11">
      <c r="A13" s="39" t="s">
        <v>240</v>
      </c>
      <c r="B13" s="901">
        <v>0</v>
      </c>
      <c r="C13" s="901">
        <v>6</v>
      </c>
      <c r="D13" s="901">
        <v>0</v>
      </c>
      <c r="E13" s="901">
        <v>0</v>
      </c>
      <c r="F13" s="901">
        <v>0</v>
      </c>
      <c r="G13" s="901">
        <v>0</v>
      </c>
      <c r="H13" s="901">
        <v>583</v>
      </c>
      <c r="I13" s="903">
        <v>131</v>
      </c>
      <c r="J13" s="37">
        <v>0.81652661064425769</v>
      </c>
      <c r="K13" s="37">
        <v>0.9916666666666667</v>
      </c>
    </row>
    <row r="14" spans="1:11">
      <c r="A14" s="39" t="s">
        <v>241</v>
      </c>
      <c r="B14" s="901">
        <v>0</v>
      </c>
      <c r="C14" s="901">
        <v>0</v>
      </c>
      <c r="D14" s="901">
        <v>0</v>
      </c>
      <c r="E14" s="901">
        <v>0</v>
      </c>
      <c r="F14" s="901">
        <v>0</v>
      </c>
      <c r="G14" s="901">
        <v>0</v>
      </c>
      <c r="H14" s="901">
        <v>480</v>
      </c>
      <c r="I14" s="903">
        <v>190</v>
      </c>
      <c r="J14" s="37">
        <v>0.73611111111111116</v>
      </c>
      <c r="K14" s="37">
        <v>1</v>
      </c>
    </row>
    <row r="15" spans="1:11">
      <c r="A15" s="38" t="s">
        <v>53</v>
      </c>
      <c r="B15" s="901"/>
      <c r="C15" s="901"/>
      <c r="D15" s="901"/>
      <c r="E15" s="901"/>
      <c r="F15" s="901"/>
      <c r="G15" s="901"/>
      <c r="H15" s="901"/>
      <c r="I15" s="903"/>
      <c r="J15" s="37"/>
      <c r="K15" s="37"/>
    </row>
    <row r="16" spans="1:11">
      <c r="A16" s="39" t="s">
        <v>240</v>
      </c>
      <c r="B16" s="901">
        <v>0</v>
      </c>
      <c r="C16" s="901">
        <v>600</v>
      </c>
      <c r="D16" s="901">
        <v>0</v>
      </c>
      <c r="E16" s="901">
        <v>0</v>
      </c>
      <c r="F16" s="901">
        <v>0</v>
      </c>
      <c r="G16" s="901">
        <v>0</v>
      </c>
      <c r="H16" s="901">
        <v>0</v>
      </c>
      <c r="I16" s="903">
        <v>120</v>
      </c>
      <c r="J16" s="37">
        <v>0</v>
      </c>
      <c r="K16" s="37">
        <v>0.16666666666666666</v>
      </c>
    </row>
    <row r="17" spans="1:11">
      <c r="A17" s="39" t="s">
        <v>241</v>
      </c>
      <c r="B17" s="901">
        <v>0</v>
      </c>
      <c r="C17" s="901">
        <v>720</v>
      </c>
      <c r="D17" s="901">
        <v>0</v>
      </c>
      <c r="E17" s="901">
        <v>0</v>
      </c>
      <c r="F17" s="901">
        <v>0</v>
      </c>
      <c r="G17" s="901">
        <v>0</v>
      </c>
      <c r="H17" s="901">
        <v>0</v>
      </c>
      <c r="I17" s="903">
        <v>0</v>
      </c>
      <c r="J17" s="37">
        <v>0</v>
      </c>
      <c r="K17" s="37">
        <v>0</v>
      </c>
    </row>
    <row r="18" spans="1:11">
      <c r="A18" s="38" t="s">
        <v>55</v>
      </c>
      <c r="B18" s="901"/>
      <c r="C18" s="901"/>
      <c r="D18" s="901"/>
      <c r="E18" s="901"/>
      <c r="F18" s="901"/>
      <c r="G18" s="901"/>
      <c r="H18" s="901"/>
      <c r="I18" s="903"/>
      <c r="J18" s="37"/>
      <c r="K18" s="37"/>
    </row>
    <row r="19" spans="1:11">
      <c r="A19" s="39" t="s">
        <v>240</v>
      </c>
      <c r="B19" s="901">
        <v>0</v>
      </c>
      <c r="C19" s="901">
        <v>0</v>
      </c>
      <c r="D19" s="901">
        <v>0</v>
      </c>
      <c r="E19" s="901">
        <v>0</v>
      </c>
      <c r="F19" s="901">
        <v>0</v>
      </c>
      <c r="G19" s="901">
        <v>0</v>
      </c>
      <c r="H19" s="901">
        <v>560</v>
      </c>
      <c r="I19" s="903">
        <v>140</v>
      </c>
      <c r="J19" s="37">
        <v>0.80555555555555558</v>
      </c>
      <c r="K19" s="37">
        <v>1</v>
      </c>
    </row>
    <row r="20" spans="1:11">
      <c r="A20" s="39" t="s">
        <v>241</v>
      </c>
      <c r="B20" s="901">
        <v>0</v>
      </c>
      <c r="C20" s="901">
        <v>0</v>
      </c>
      <c r="D20" s="901">
        <v>0</v>
      </c>
      <c r="E20" s="901">
        <v>0</v>
      </c>
      <c r="F20" s="901">
        <v>0</v>
      </c>
      <c r="G20" s="901">
        <v>0</v>
      </c>
      <c r="H20" s="901">
        <v>538</v>
      </c>
      <c r="I20" s="903">
        <v>160</v>
      </c>
      <c r="J20" s="37">
        <v>0.77777777777777779</v>
      </c>
      <c r="K20" s="37">
        <v>1</v>
      </c>
    </row>
    <row r="21" spans="1:11">
      <c r="A21" s="38" t="s">
        <v>73</v>
      </c>
      <c r="B21" s="901"/>
      <c r="C21" s="901"/>
      <c r="D21" s="901"/>
      <c r="E21" s="901"/>
      <c r="F21" s="901"/>
      <c r="G21" s="901"/>
      <c r="H21" s="901"/>
      <c r="I21" s="903"/>
      <c r="J21" s="37"/>
      <c r="K21" s="37"/>
    </row>
    <row r="22" spans="1:11">
      <c r="A22" s="39" t="s">
        <v>240</v>
      </c>
      <c r="B22" s="901">
        <v>0</v>
      </c>
      <c r="C22" s="901">
        <v>0</v>
      </c>
      <c r="D22" s="901">
        <v>0</v>
      </c>
      <c r="E22" s="901">
        <v>0</v>
      </c>
      <c r="F22" s="901">
        <v>0</v>
      </c>
      <c r="G22" s="901">
        <v>0</v>
      </c>
      <c r="H22" s="901">
        <v>332</v>
      </c>
      <c r="I22" s="903">
        <v>181</v>
      </c>
      <c r="J22" s="37">
        <v>0.74861111111111112</v>
      </c>
      <c r="K22" s="37">
        <v>1</v>
      </c>
    </row>
    <row r="23" spans="1:11">
      <c r="A23" s="39" t="s">
        <v>241</v>
      </c>
      <c r="B23" s="901">
        <v>0</v>
      </c>
      <c r="C23" s="901">
        <v>0</v>
      </c>
      <c r="D23" s="901">
        <v>0</v>
      </c>
      <c r="E23" s="901">
        <v>0</v>
      </c>
      <c r="F23" s="901">
        <v>0</v>
      </c>
      <c r="G23" s="901">
        <v>0</v>
      </c>
      <c r="H23" s="901">
        <v>495</v>
      </c>
      <c r="I23" s="903">
        <v>170</v>
      </c>
      <c r="J23" s="37">
        <v>0.76388888888888884</v>
      </c>
      <c r="K23" s="37">
        <v>1</v>
      </c>
    </row>
    <row r="24" spans="1:11">
      <c r="A24" s="36" t="s">
        <v>24</v>
      </c>
      <c r="B24" s="901"/>
      <c r="C24" s="901"/>
      <c r="D24" s="901"/>
      <c r="E24" s="901"/>
      <c r="F24" s="901"/>
      <c r="G24" s="901"/>
      <c r="H24" s="901"/>
      <c r="I24" s="903"/>
      <c r="J24" s="37"/>
      <c r="K24" s="37"/>
    </row>
    <row r="25" spans="1:11">
      <c r="A25" s="38" t="s">
        <v>47</v>
      </c>
      <c r="B25" s="901"/>
      <c r="C25" s="901"/>
      <c r="D25" s="901"/>
      <c r="E25" s="901"/>
      <c r="F25" s="901"/>
      <c r="G25" s="901"/>
      <c r="H25" s="901"/>
      <c r="I25" s="903"/>
      <c r="J25" s="37"/>
      <c r="K25" s="37"/>
    </row>
    <row r="26" spans="1:11">
      <c r="A26" s="39" t="s">
        <v>240</v>
      </c>
      <c r="B26" s="901">
        <v>0</v>
      </c>
      <c r="C26" s="901">
        <v>134</v>
      </c>
      <c r="D26" s="901">
        <v>0</v>
      </c>
      <c r="E26" s="901">
        <v>0</v>
      </c>
      <c r="F26" s="901">
        <v>0</v>
      </c>
      <c r="G26" s="901">
        <v>0</v>
      </c>
      <c r="H26" s="901">
        <v>483</v>
      </c>
      <c r="I26" s="903">
        <v>90</v>
      </c>
      <c r="J26" s="37">
        <v>0.84641638225255977</v>
      </c>
      <c r="K26" s="37">
        <v>0.81388888888888888</v>
      </c>
    </row>
    <row r="27" spans="1:11">
      <c r="A27" s="39" t="s">
        <v>241</v>
      </c>
      <c r="B27" s="901">
        <v>0</v>
      </c>
      <c r="C27" s="901">
        <v>21</v>
      </c>
      <c r="D27" s="901">
        <v>0</v>
      </c>
      <c r="E27" s="901">
        <v>0</v>
      </c>
      <c r="F27" s="901">
        <v>0</v>
      </c>
      <c r="G27" s="901">
        <v>0</v>
      </c>
      <c r="H27" s="901">
        <v>469</v>
      </c>
      <c r="I27" s="903">
        <v>150</v>
      </c>
      <c r="J27" s="37">
        <v>0.78540772532188841</v>
      </c>
      <c r="K27" s="37">
        <v>0.97083333333333333</v>
      </c>
    </row>
    <row r="28" spans="1:11">
      <c r="A28" s="36" t="s">
        <v>25</v>
      </c>
      <c r="B28" s="901"/>
      <c r="C28" s="901"/>
      <c r="D28" s="901"/>
      <c r="E28" s="901"/>
      <c r="F28" s="901"/>
      <c r="G28" s="901"/>
      <c r="H28" s="901"/>
      <c r="I28" s="903"/>
      <c r="J28" s="37"/>
      <c r="K28" s="37"/>
    </row>
    <row r="29" spans="1:11">
      <c r="A29" s="38" t="s">
        <v>45</v>
      </c>
      <c r="B29" s="901"/>
      <c r="C29" s="901"/>
      <c r="D29" s="901"/>
      <c r="E29" s="901"/>
      <c r="F29" s="901"/>
      <c r="G29" s="901"/>
      <c r="H29" s="901"/>
      <c r="I29" s="903"/>
      <c r="J29" s="37"/>
      <c r="K29" s="37"/>
    </row>
    <row r="30" spans="1:11">
      <c r="A30" s="39" t="s">
        <v>240</v>
      </c>
      <c r="B30" s="901">
        <v>0</v>
      </c>
      <c r="C30" s="901">
        <v>0</v>
      </c>
      <c r="D30" s="901">
        <v>0</v>
      </c>
      <c r="E30" s="901">
        <v>0</v>
      </c>
      <c r="F30" s="901">
        <v>0</v>
      </c>
      <c r="G30" s="901">
        <v>0</v>
      </c>
      <c r="H30" s="901">
        <v>528</v>
      </c>
      <c r="I30" s="903">
        <v>122</v>
      </c>
      <c r="J30" s="37">
        <v>0.8305555555555556</v>
      </c>
      <c r="K30" s="37">
        <v>1</v>
      </c>
    </row>
    <row r="31" spans="1:11">
      <c r="A31" s="39" t="s">
        <v>241</v>
      </c>
      <c r="B31" s="901">
        <v>0</v>
      </c>
      <c r="C31" s="901">
        <v>17</v>
      </c>
      <c r="D31" s="901">
        <v>0</v>
      </c>
      <c r="E31" s="901">
        <v>0</v>
      </c>
      <c r="F31" s="901">
        <v>0</v>
      </c>
      <c r="G31" s="901">
        <v>0</v>
      </c>
      <c r="H31" s="901">
        <v>517</v>
      </c>
      <c r="I31" s="903">
        <v>160</v>
      </c>
      <c r="J31" s="37">
        <v>0.77240398293029877</v>
      </c>
      <c r="K31" s="37">
        <v>0.97638888888888886</v>
      </c>
    </row>
    <row r="32" spans="1:11">
      <c r="A32" s="38" t="s">
        <v>49</v>
      </c>
      <c r="B32" s="901"/>
      <c r="C32" s="901"/>
      <c r="D32" s="901"/>
      <c r="E32" s="901"/>
      <c r="F32" s="901"/>
      <c r="G32" s="901"/>
      <c r="H32" s="901"/>
      <c r="I32" s="903"/>
      <c r="J32" s="37"/>
      <c r="K32" s="37"/>
    </row>
    <row r="33" spans="1:11">
      <c r="A33" s="39" t="s">
        <v>240</v>
      </c>
      <c r="B33" s="901">
        <v>0</v>
      </c>
      <c r="C33" s="901">
        <v>0</v>
      </c>
      <c r="D33" s="901">
        <v>0</v>
      </c>
      <c r="E33" s="901">
        <v>0</v>
      </c>
      <c r="F33" s="901">
        <v>0</v>
      </c>
      <c r="G33" s="901">
        <v>0</v>
      </c>
      <c r="H33" s="901">
        <v>554</v>
      </c>
      <c r="I33" s="903">
        <v>140</v>
      </c>
      <c r="J33" s="37">
        <v>0.80555555555555558</v>
      </c>
      <c r="K33" s="37">
        <v>1</v>
      </c>
    </row>
    <row r="34" spans="1:11">
      <c r="A34" s="39" t="s">
        <v>241</v>
      </c>
      <c r="B34" s="901">
        <v>0</v>
      </c>
      <c r="C34" s="901">
        <v>0</v>
      </c>
      <c r="D34" s="901">
        <v>0</v>
      </c>
      <c r="E34" s="901">
        <v>0</v>
      </c>
      <c r="F34" s="901">
        <v>0</v>
      </c>
      <c r="G34" s="901">
        <v>0</v>
      </c>
      <c r="H34" s="901">
        <v>521</v>
      </c>
      <c r="I34" s="903">
        <v>180</v>
      </c>
      <c r="J34" s="37">
        <v>0.75</v>
      </c>
      <c r="K34" s="37">
        <v>1</v>
      </c>
    </row>
    <row r="35" spans="1:11">
      <c r="A35" s="38" t="s">
        <v>58</v>
      </c>
      <c r="B35" s="901"/>
      <c r="C35" s="901"/>
      <c r="D35" s="901"/>
      <c r="E35" s="901"/>
      <c r="F35" s="901"/>
      <c r="G35" s="901"/>
      <c r="H35" s="901"/>
      <c r="I35" s="903"/>
      <c r="J35" s="37"/>
      <c r="K35" s="37"/>
    </row>
    <row r="36" spans="1:11">
      <c r="A36" s="39" t="s">
        <v>240</v>
      </c>
      <c r="B36" s="901">
        <v>0</v>
      </c>
      <c r="C36" s="901">
        <v>0</v>
      </c>
      <c r="D36" s="901">
        <v>0</v>
      </c>
      <c r="E36" s="901">
        <v>0</v>
      </c>
      <c r="F36" s="901">
        <v>0</v>
      </c>
      <c r="G36" s="901">
        <v>0</v>
      </c>
      <c r="H36" s="901">
        <v>550</v>
      </c>
      <c r="I36" s="903">
        <v>90</v>
      </c>
      <c r="J36" s="37">
        <v>0.875</v>
      </c>
      <c r="K36" s="37">
        <v>1</v>
      </c>
    </row>
    <row r="37" spans="1:11">
      <c r="A37" s="39" t="s">
        <v>241</v>
      </c>
      <c r="B37" s="901">
        <v>0</v>
      </c>
      <c r="C37" s="901">
        <v>170</v>
      </c>
      <c r="D37" s="901">
        <v>0</v>
      </c>
      <c r="E37" s="901">
        <v>0</v>
      </c>
      <c r="F37" s="901">
        <v>0</v>
      </c>
      <c r="G37" s="901">
        <v>0</v>
      </c>
      <c r="H37" s="901">
        <v>350</v>
      </c>
      <c r="I37" s="903">
        <v>180</v>
      </c>
      <c r="J37" s="37">
        <v>0.67272727272727273</v>
      </c>
      <c r="K37" s="37">
        <v>0.76388888888888884</v>
      </c>
    </row>
    <row r="38" spans="1:11">
      <c r="A38" s="38" t="s">
        <v>62</v>
      </c>
      <c r="B38" s="901"/>
      <c r="C38" s="901"/>
      <c r="D38" s="901"/>
      <c r="E38" s="901"/>
      <c r="F38" s="901"/>
      <c r="G38" s="901"/>
      <c r="H38" s="901"/>
      <c r="I38" s="903"/>
      <c r="J38" s="37"/>
      <c r="K38" s="37"/>
    </row>
    <row r="39" spans="1:11">
      <c r="A39" s="39" t="s">
        <v>240</v>
      </c>
      <c r="B39" s="901">
        <v>0</v>
      </c>
      <c r="C39" s="901">
        <v>0</v>
      </c>
      <c r="D39" s="901">
        <v>0</v>
      </c>
      <c r="E39" s="901">
        <v>0</v>
      </c>
      <c r="F39" s="901">
        <v>0</v>
      </c>
      <c r="G39" s="901">
        <v>0</v>
      </c>
      <c r="H39" s="901">
        <v>573</v>
      </c>
      <c r="I39" s="903">
        <v>130</v>
      </c>
      <c r="J39" s="37">
        <v>0.81944444444444442</v>
      </c>
      <c r="K39" s="37">
        <v>1</v>
      </c>
    </row>
    <row r="40" spans="1:11">
      <c r="A40" s="39" t="s">
        <v>241</v>
      </c>
      <c r="B40" s="901">
        <v>0</v>
      </c>
      <c r="C40" s="901">
        <v>21</v>
      </c>
      <c r="D40" s="901">
        <v>0</v>
      </c>
      <c r="E40" s="901">
        <v>0</v>
      </c>
      <c r="F40" s="901">
        <v>0</v>
      </c>
      <c r="G40" s="901">
        <v>0</v>
      </c>
      <c r="H40" s="901">
        <v>488</v>
      </c>
      <c r="I40" s="903">
        <v>190</v>
      </c>
      <c r="J40" s="37">
        <v>0.72818311874105868</v>
      </c>
      <c r="K40" s="37">
        <v>0.97083333333333333</v>
      </c>
    </row>
    <row r="41" spans="1:11">
      <c r="A41" s="36" t="s">
        <v>27</v>
      </c>
      <c r="B41" s="901"/>
      <c r="C41" s="901"/>
      <c r="D41" s="901"/>
      <c r="E41" s="901"/>
      <c r="F41" s="901"/>
      <c r="G41" s="901"/>
      <c r="H41" s="901"/>
      <c r="I41" s="903"/>
      <c r="J41" s="37"/>
      <c r="K41" s="37"/>
    </row>
    <row r="42" spans="1:11">
      <c r="A42" s="38" t="s">
        <v>68</v>
      </c>
      <c r="B42" s="901"/>
      <c r="C42" s="901"/>
      <c r="D42" s="901"/>
      <c r="E42" s="901"/>
      <c r="F42" s="901"/>
      <c r="G42" s="901"/>
      <c r="H42" s="901"/>
      <c r="I42" s="903"/>
      <c r="J42" s="37"/>
      <c r="K42" s="37"/>
    </row>
    <row r="43" spans="1:11">
      <c r="A43" s="39" t="s">
        <v>240</v>
      </c>
      <c r="B43" s="901">
        <v>0</v>
      </c>
      <c r="C43" s="901">
        <v>0</v>
      </c>
      <c r="D43" s="901">
        <v>0</v>
      </c>
      <c r="E43" s="901">
        <v>0</v>
      </c>
      <c r="F43" s="901">
        <v>0</v>
      </c>
      <c r="G43" s="901">
        <v>0</v>
      </c>
      <c r="H43" s="901">
        <v>482</v>
      </c>
      <c r="I43" s="903">
        <v>80</v>
      </c>
      <c r="J43" s="37">
        <v>0.88888888888888884</v>
      </c>
      <c r="K43" s="37">
        <v>1</v>
      </c>
    </row>
    <row r="44" spans="1:11">
      <c r="A44" s="39" t="s">
        <v>241</v>
      </c>
      <c r="B44" s="901">
        <v>0</v>
      </c>
      <c r="C44" s="901">
        <v>14</v>
      </c>
      <c r="D44" s="901">
        <v>0</v>
      </c>
      <c r="E44" s="901">
        <v>0</v>
      </c>
      <c r="F44" s="901">
        <v>0</v>
      </c>
      <c r="G44" s="901">
        <v>0</v>
      </c>
      <c r="H44" s="901">
        <v>526</v>
      </c>
      <c r="I44" s="903">
        <v>160</v>
      </c>
      <c r="J44" s="37">
        <v>0.77337110481586402</v>
      </c>
      <c r="K44" s="37">
        <v>0.98055555555555551</v>
      </c>
    </row>
    <row r="45" spans="1:11">
      <c r="A45" s="38" t="s">
        <v>71</v>
      </c>
      <c r="B45" s="901"/>
      <c r="C45" s="901"/>
      <c r="D45" s="901"/>
      <c r="E45" s="901"/>
      <c r="F45" s="901"/>
      <c r="G45" s="901"/>
      <c r="H45" s="901"/>
      <c r="I45" s="903"/>
      <c r="J45" s="37"/>
      <c r="K45" s="37"/>
    </row>
    <row r="46" spans="1:11">
      <c r="A46" s="39" t="s">
        <v>240</v>
      </c>
      <c r="B46" s="901">
        <v>0</v>
      </c>
      <c r="C46" s="901">
        <v>600</v>
      </c>
      <c r="D46" s="901">
        <v>0</v>
      </c>
      <c r="E46" s="901">
        <v>0</v>
      </c>
      <c r="F46" s="901">
        <v>0</v>
      </c>
      <c r="G46" s="901">
        <v>0</v>
      </c>
      <c r="H46" s="901">
        <v>0</v>
      </c>
      <c r="I46" s="903">
        <v>120</v>
      </c>
      <c r="J46" s="37">
        <v>0</v>
      </c>
      <c r="K46" s="37">
        <v>0.16666666666666666</v>
      </c>
    </row>
    <row r="47" spans="1:11">
      <c r="A47" s="39" t="s">
        <v>241</v>
      </c>
      <c r="B47" s="901">
        <v>0</v>
      </c>
      <c r="C47" s="901">
        <v>720</v>
      </c>
      <c r="D47" s="901">
        <v>0</v>
      </c>
      <c r="E47" s="901">
        <v>0</v>
      </c>
      <c r="F47" s="901">
        <v>0</v>
      </c>
      <c r="G47" s="901">
        <v>0</v>
      </c>
      <c r="H47" s="901">
        <v>0</v>
      </c>
      <c r="I47" s="903">
        <v>0</v>
      </c>
      <c r="J47" s="37">
        <v>0</v>
      </c>
      <c r="K47" s="37">
        <v>0</v>
      </c>
    </row>
    <row r="48" spans="1:11">
      <c r="C48"/>
      <c r="I48"/>
    </row>
    <row r="49" spans="3:9">
      <c r="C49"/>
      <c r="I49"/>
    </row>
    <row r="50" spans="3:9">
      <c r="C50"/>
      <c r="I50"/>
    </row>
    <row r="51" spans="3:9">
      <c r="C51"/>
      <c r="I51"/>
    </row>
    <row r="52" spans="3:9">
      <c r="C52"/>
      <c r="I52"/>
    </row>
    <row r="53" spans="3:9">
      <c r="C53"/>
      <c r="I53"/>
    </row>
    <row r="54" spans="3:9">
      <c r="C54"/>
      <c r="I54"/>
    </row>
    <row r="55" spans="3:9">
      <c r="C55"/>
      <c r="I55"/>
    </row>
    <row r="56" spans="3:9">
      <c r="C56"/>
      <c r="I56"/>
    </row>
    <row r="57" spans="3:9">
      <c r="C57"/>
      <c r="I57"/>
    </row>
    <row r="58" spans="3:9">
      <c r="C58"/>
      <c r="I58"/>
    </row>
    <row r="59" spans="3:9">
      <c r="C59"/>
      <c r="I59"/>
    </row>
    <row r="60" spans="3:9">
      <c r="C60"/>
      <c r="I60"/>
    </row>
    <row r="61" spans="3:9">
      <c r="C61"/>
      <c r="I61"/>
    </row>
    <row r="62" spans="3:9">
      <c r="C62"/>
      <c r="I62"/>
    </row>
    <row r="63" spans="3:9">
      <c r="C63"/>
      <c r="I63"/>
    </row>
    <row r="64" spans="3:9">
      <c r="C64"/>
      <c r="I64"/>
    </row>
    <row r="65" spans="3:9">
      <c r="C65"/>
      <c r="I65"/>
    </row>
    <row r="66" spans="3:9">
      <c r="C66"/>
      <c r="I66"/>
    </row>
    <row r="67" spans="3:9">
      <c r="C67"/>
      <c r="I67"/>
    </row>
    <row r="68" spans="3:9">
      <c r="C68"/>
      <c r="I68"/>
    </row>
    <row r="69" spans="3:9">
      <c r="C69"/>
      <c r="I69"/>
    </row>
    <row r="70" spans="3:9">
      <c r="C70"/>
      <c r="I70"/>
    </row>
    <row r="71" spans="3:9">
      <c r="C71"/>
      <c r="I71"/>
    </row>
    <row r="72" spans="3:9">
      <c r="C72"/>
    </row>
    <row r="73" spans="3:9">
      <c r="C73"/>
    </row>
    <row r="74" spans="3:9">
      <c r="C74"/>
    </row>
    <row r="75" spans="3:9">
      <c r="C75"/>
    </row>
    <row r="76" spans="3:9">
      <c r="C76"/>
    </row>
    <row r="77" spans="3:9">
      <c r="C77"/>
    </row>
    <row r="78" spans="3:9">
      <c r="C78"/>
    </row>
    <row r="79" spans="3:9">
      <c r="C79"/>
    </row>
    <row r="80" spans="3:9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  <row r="93" spans="3:3">
      <c r="C93"/>
    </row>
    <row r="94" spans="3:3">
      <c r="C94"/>
    </row>
    <row r="95" spans="3:3">
      <c r="C95"/>
    </row>
    <row r="96" spans="3:3">
      <c r="C96"/>
    </row>
  </sheetData>
  <sortState xmlns:xlrd2="http://schemas.microsoft.com/office/spreadsheetml/2017/richdata2" columnSort="1" ref="A6:F29">
    <sortCondition descending="1" ref="E6"/>
  </sortState>
  <phoneticPr fontId="23" type="noConversion"/>
  <conditionalFormatting sqref="G1:G6 G73:G1048576">
    <cfRule type="cellIs" dxfId="72" priority="5" operator="lessThan">
      <formula>0.7</formula>
    </cfRule>
  </conditionalFormatting>
  <conditionalFormatting pivot="1" sqref="C7:C47">
    <cfRule type="cellIs" dxfId="71" priority="4" operator="greaterThan">
      <formula>30</formula>
    </cfRule>
  </conditionalFormatting>
  <conditionalFormatting pivot="1" sqref="D7:E47">
    <cfRule type="cellIs" dxfId="70" priority="3" operator="greaterThan">
      <formula>30</formula>
    </cfRule>
  </conditionalFormatting>
  <conditionalFormatting pivot="1" sqref="B7 B8 B9:B10 B11 B12 B13:B14 B15 B16:B17 B18 B19:B20 B21 B22:B23 B24 B25 B26:B27 B28 B29 B30:B31 B32 B33:B34 B35 B36:B37 B38 B39:B40 B41 B42 B43:B44 B45 B46:B47">
    <cfRule type="cellIs" dxfId="69" priority="2" operator="greaterThan">
      <formula>30</formula>
    </cfRule>
  </conditionalFormatting>
  <conditionalFormatting sqref="B48:H64">
    <cfRule type="cellIs" dxfId="68" priority="1" operator="greaterThan">
      <formula>30</formula>
    </cfRule>
  </conditionalFormatting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7"/>
    <pageSetUpPr fitToPage="1"/>
  </sheetPr>
  <dimension ref="A1:BQ313"/>
  <sheetViews>
    <sheetView tabSelected="1" zoomScale="40" zoomScaleNormal="40" zoomScaleSheetLayoutView="75" workbookViewId="0">
      <pane xSplit="7" ySplit="1" topLeftCell="AA2" activePane="bottomRight" state="frozen"/>
      <selection pane="topRight"/>
      <selection pane="bottomLeft"/>
      <selection pane="bottomRight" activeCell="AQ4" sqref="AQ4"/>
    </sheetView>
  </sheetViews>
  <sheetFormatPr defaultColWidth="10.83203125" defaultRowHeight="17.399999999999999"/>
  <cols>
    <col min="1" max="1" width="11.75" customWidth="1"/>
    <col min="2" max="2" width="6.58203125" customWidth="1"/>
    <col min="3" max="4" width="25.75" customWidth="1"/>
    <col min="5" max="5" width="20.75" customWidth="1"/>
    <col min="6" max="6" width="16" customWidth="1"/>
    <col min="7" max="7" width="11.75" customWidth="1"/>
    <col min="8" max="9" width="7.25" customWidth="1"/>
    <col min="10" max="10" width="9.25" customWidth="1"/>
    <col min="11" max="34" width="11.75" customWidth="1"/>
    <col min="35" max="40" width="10.83203125" customWidth="1"/>
    <col min="41" max="41" width="10.83203125" style="13" customWidth="1"/>
    <col min="42" max="42" width="10.83203125" style="14" customWidth="1"/>
    <col min="43" max="45" width="12" customWidth="1"/>
    <col min="46" max="46" width="12" style="13" customWidth="1"/>
    <col min="47" max="51" width="10" customWidth="1"/>
    <col min="57" max="57" width="10.83203125" style="15"/>
    <col min="65" max="66" width="11.58203125" customWidth="1"/>
    <col min="67" max="67" width="10.83203125" style="16"/>
    <col min="69" max="69" width="13.58203125" style="17" customWidth="1"/>
  </cols>
  <sheetData>
    <row r="1" spans="1:69" ht="72">
      <c r="A1" s="18" t="s">
        <v>2</v>
      </c>
      <c r="B1" s="18" t="s">
        <v>242</v>
      </c>
      <c r="C1" s="18" t="s">
        <v>243</v>
      </c>
      <c r="D1" s="18" t="s">
        <v>3</v>
      </c>
      <c r="E1" s="18" t="s">
        <v>244</v>
      </c>
      <c r="F1" s="18" t="s">
        <v>4</v>
      </c>
      <c r="G1" s="18" t="s">
        <v>236</v>
      </c>
      <c r="H1" s="18" t="s">
        <v>0</v>
      </c>
      <c r="I1" s="18" t="s">
        <v>245</v>
      </c>
      <c r="J1" s="18" t="s">
        <v>246</v>
      </c>
      <c r="K1" s="18" t="s">
        <v>247</v>
      </c>
      <c r="L1" s="18" t="s">
        <v>338</v>
      </c>
      <c r="M1" s="18" t="s">
        <v>339</v>
      </c>
      <c r="N1" s="18" t="s">
        <v>340</v>
      </c>
      <c r="O1" s="18" t="s">
        <v>341</v>
      </c>
      <c r="P1" s="83" t="s">
        <v>317</v>
      </c>
      <c r="Q1" s="84" t="s">
        <v>318</v>
      </c>
      <c r="R1" s="85" t="s">
        <v>319</v>
      </c>
      <c r="S1" s="86" t="s">
        <v>320</v>
      </c>
      <c r="T1" s="87" t="s">
        <v>321</v>
      </c>
      <c r="U1" s="88" t="s">
        <v>322</v>
      </c>
      <c r="V1" s="89" t="s">
        <v>323</v>
      </c>
      <c r="W1" s="90" t="s">
        <v>324</v>
      </c>
      <c r="X1" s="91" t="s">
        <v>325</v>
      </c>
      <c r="Y1" s="92" t="s">
        <v>326</v>
      </c>
      <c r="Z1" s="93" t="s">
        <v>327</v>
      </c>
      <c r="AA1" s="94" t="s">
        <v>328</v>
      </c>
      <c r="AB1" s="95" t="s">
        <v>329</v>
      </c>
      <c r="AC1" s="96" t="s">
        <v>330</v>
      </c>
      <c r="AD1" s="18" t="s">
        <v>248</v>
      </c>
      <c r="AE1" s="18" t="s">
        <v>249</v>
      </c>
      <c r="AF1" s="18" t="s">
        <v>250</v>
      </c>
      <c r="AG1" s="18" t="s">
        <v>251</v>
      </c>
      <c r="AH1" s="18" t="s">
        <v>252</v>
      </c>
      <c r="AI1" s="18" t="s">
        <v>253</v>
      </c>
      <c r="AJ1" s="98" t="s">
        <v>254</v>
      </c>
      <c r="AK1" s="98" t="s">
        <v>349</v>
      </c>
      <c r="AL1" s="98" t="s">
        <v>255</v>
      </c>
      <c r="AM1" s="98" t="s">
        <v>256</v>
      </c>
      <c r="AN1" s="98" t="s">
        <v>257</v>
      </c>
      <c r="AO1" s="99" t="s">
        <v>258</v>
      </c>
      <c r="AP1" s="18" t="s">
        <v>259</v>
      </c>
      <c r="AQ1" s="18" t="s">
        <v>260</v>
      </c>
      <c r="AR1" s="18" t="s">
        <v>261</v>
      </c>
      <c r="AS1" s="18" t="s">
        <v>262</v>
      </c>
      <c r="AT1" s="19" t="s">
        <v>263</v>
      </c>
      <c r="AU1" s="18" t="s">
        <v>264</v>
      </c>
      <c r="AV1" s="18" t="s">
        <v>265</v>
      </c>
      <c r="AW1" s="18" t="s">
        <v>266</v>
      </c>
      <c r="AX1" s="18" t="s">
        <v>267</v>
      </c>
      <c r="AY1" s="18" t="s">
        <v>268</v>
      </c>
      <c r="AZ1" s="18" t="s">
        <v>269</v>
      </c>
      <c r="BA1" s="18" t="s">
        <v>270</v>
      </c>
      <c r="BB1" s="18" t="s">
        <v>271</v>
      </c>
      <c r="BC1" s="18" t="s">
        <v>272</v>
      </c>
      <c r="BD1" s="20" t="s">
        <v>273</v>
      </c>
      <c r="BE1" s="21" t="s">
        <v>274</v>
      </c>
      <c r="BF1" s="18" t="s">
        <v>275</v>
      </c>
      <c r="BG1" s="18" t="s">
        <v>276</v>
      </c>
      <c r="BH1" s="18" t="s">
        <v>277</v>
      </c>
      <c r="BI1" s="18" t="s">
        <v>278</v>
      </c>
      <c r="BJ1" s="18" t="s">
        <v>279</v>
      </c>
      <c r="BK1" s="18" t="s">
        <v>280</v>
      </c>
      <c r="BL1" s="18" t="s">
        <v>281</v>
      </c>
      <c r="BM1" s="18" t="s">
        <v>984</v>
      </c>
      <c r="BN1" s="18" t="s">
        <v>985</v>
      </c>
      <c r="BO1" s="18" t="s">
        <v>282</v>
      </c>
      <c r="BP1" s="18" t="s">
        <v>283</v>
      </c>
      <c r="BQ1" s="18" t="s">
        <v>284</v>
      </c>
    </row>
    <row r="2" spans="1:69">
      <c r="A2" s="898">
        <v>46244</v>
      </c>
      <c r="B2" s="22" t="s">
        <v>240</v>
      </c>
      <c r="C2" s="22" t="s">
        <v>45</v>
      </c>
      <c r="D2" s="23" t="str">
        <f>_xlfn.XLOOKUP(C2,辅助表Auxiliary!$A$3:$A$192,辅助表Auxiliary!$C$3:$C$192)</f>
        <v>挖掘机/Excavator</v>
      </c>
      <c r="E2" s="22" t="str">
        <f>_xlfn.XLOOKUP(C2,辅助表Auxiliary!$A$3:$A$192,辅助表Auxiliary!$D$3:$D$192)</f>
        <v>EX5600-6</v>
      </c>
      <c r="F2" s="22" t="str">
        <f>_xlfn.XLOOKUP(C2,辅助表Auxiliary!$A$3:$A$192,辅助表Auxiliary!$E$3:$E$192)</f>
        <v>EX5600</v>
      </c>
      <c r="G2" s="22" t="s">
        <v>285</v>
      </c>
      <c r="H2" s="22" t="b">
        <f t="shared" ref="H2:H65" si="0">IF(ISERROR(AQ2),FALSE,TRUE)</f>
        <v>1</v>
      </c>
      <c r="I2" s="22">
        <f t="shared" ref="I2:I65" si="1">IF(AND(BO2&gt;0,H2),1,0)</f>
        <v>1</v>
      </c>
      <c r="J2" s="22"/>
      <c r="K2" s="22">
        <f>_xlfn.AGGREGATE(9,4,表1[[#This Row],[Хө]:[Б.н]])+_xlfn.AGGREGATE(9,4,表1[[#This Row],[Хө土壤]:[Б.н 脏煤]],表1[[#This Row],[Ш.х 沃土]])</f>
        <v>8330</v>
      </c>
      <c r="L2" s="22">
        <f>_xlfn.AGGREGATE(9,4,表1[[#This Row],[Нү]],表1[[#This Row],[Нү 煤炭]])</f>
        <v>0</v>
      </c>
      <c r="M2" s="22">
        <f>_xlfn.AGGREGATE(9,4,表1[[#This Row],[oxid]],表1[[#This Row],[oxid 氧化]])</f>
        <v>0</v>
      </c>
      <c r="N2" s="22">
        <f>_xlfn.AGGREGATE(9,4,表1[[#This Row],[И.А]],表1[[#This Row],[И.А 
工程工作]])</f>
        <v>0</v>
      </c>
      <c r="O2" s="22">
        <f>表1[[#This Row],[产量（M3）
Production(M3)]]-表1[[#This Row],[焦煤（M3）
Coking coal
Нү]]-表1[[#This Row],[动力煤（M3）
Thermal coal
oxid]]</f>
        <v>8330</v>
      </c>
      <c r="P2" s="22" cm="1">
        <f t="array" ref="P2">_xlfn.LET(
_xlpm.hCond,$H2,
_xlpm.dType,$D2,
_xlpm.res_type_1,P$1,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8330</v>
      </c>
      <c r="Q2" s="22" cm="1">
        <f t="array" ref="Q2">_xlfn.LET(
_xlpm.hCond,$H2,
_xlpm.dType,$D2,
_xlpm.res_type_1,Q$1,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2" s="22" cm="1">
        <f t="array" ref="R2">_xlfn.LET(
_xlpm.hCond,$H2,
_xlpm.dType,$D2,
_xlpm.res_type_1,R$1,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2" s="22" cm="1">
        <f t="array" ref="S2">_xlfn.LET(
_xlpm.hCond,$H2,
_xlpm.dType,$D2,
_xlpm.res_type_1,S$1,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2" s="22" cm="1">
        <f t="array" ref="T2">_xlfn.LET(
_xlpm.hCond,$H2,
_xlpm.dType,$D2,
_xlpm.res_type_1,T$1,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2" s="22" cm="1">
        <f t="array" ref="U2">_xlfn.LET(
_xlpm.hCond,$H2,
_xlpm.dType,$D2,
_xlpm.res_type_1,U$1,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2" s="22" cm="1">
        <f t="array" ref="V2">_xlfn.LET(
_xlpm.hCond,$H2,
_xlpm.dType,$D2,
_xlpm.res_type_1,V$1,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2" s="22" t="str" cm="1">
        <f t="array" ref="W2">_xlfn.LET(
_xlpm.hCond,$H2,
_xlpm.dType,$D2,
_xlpm.res_type_1,W$1,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" s="22" t="str" cm="1">
        <f t="array" ref="X2">_xlfn.LET(
_xlpm.hCond,$H2,
_xlpm.dType,$D2,
_xlpm.res_type_1,X$1,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" s="22" t="str" cm="1">
        <f t="array" ref="Y2">_xlfn.LET(
_xlpm.hCond,$H2,
_xlpm.dType,$D2,
_xlpm.res_type_1,Y$1,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" s="22" t="str" cm="1">
        <f t="array" ref="Z2">_xlfn.LET(
_xlpm.hCond,$H2,
_xlpm.dType,$D2,
_xlpm.res_type_1,Z$1,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" s="22" t="str" cm="1">
        <f t="array" ref="AA2">_xlfn.LET(
_xlpm.hCond,$H2,
_xlpm.dType,$D2,
_xlpm.res_type_1,AA$1,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" s="22" t="str" cm="1">
        <f t="array" ref="AB2">_xlfn.LET(
_xlpm.hCond,$H2,
_xlpm.dType,$D2,
_xlpm.res_type_1,AB$1,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" s="22" t="str" cm="1">
        <f t="array" ref="AC2">_xlfn.LET(
_xlpm.hCond,$H2,
_xlpm.dType,$D2,
_xlpm.res_type_1,AC$1,
_xlpm.num,--_xlfn.TEXTAFTER($C2,{"#","/","-"},-1),
_xlpm.isDay,$B2="DAY",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" s="22" cm="1">
        <f t="array" ref="AD2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24568.7</v>
      </c>
      <c r="AE2" s="22" cm="1">
        <f t="array" ref="AE2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24579</v>
      </c>
      <c r="AF2" s="22">
        <f>IFERROR(AE2-AD2,"")</f>
        <v>10.299999999999272</v>
      </c>
      <c r="AG2" s="22" t="str" cm="1">
        <f t="array" ref="AG2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" s="22" t="str" cm="1">
        <f t="array" ref="AH2">_xlfn.LET(
    _xlpm.result,
    IF(
        $H2,
        _xlfn.IFS(
            $B2 = "DAY",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 = "Night",
            _xlfn.IFS(
                $D2 = "挖掘机/Excavator",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 = "矿用卡车/Dump Truck",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 = "辅助设备/Auxiliary Equipment",
                _xlfn.XLOOKUP(
                     --
                        _xlfn.TEXTAFTER(
                            $C2,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" s="22" t="str">
        <f>IFERROR(AH2-AG2,"")</f>
        <v/>
      </c>
      <c r="AJ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" s="22" t="str">
        <f t="shared" ref="AN2:AN65" si="2">IFERROR(AJ2-AK2-AL2-AM2,"")</f>
        <v/>
      </c>
      <c r="AO2" s="24" t="str">
        <f t="shared" ref="AO2:AO65" si="3">IFERROR(AI2/AJ2/2,"")</f>
        <v/>
      </c>
      <c r="AP2" s="25" t="str" cm="1">
        <f t="array" ref="AP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B2="Night", IF(
            (F2="EX5600")+(F2="EX3600"),
            _xlfn.XLOOKUP(--_xlfn.TEXTAFTER($C2,{"#","/","-"},-1), --_xlfn.TEXTAFTER('Electrical Excavator'!$A$4:$A$23,{"#","/","-"},-1), _xlfn.XLOOKUP(A2,'Electrical Excavator'!$E$3:$AI$3,'Electrical Excavator'!$E$4:$AI$23)),
            _xlfn.XLOOKUP(--_xlfn.TEXTAFTER($C2,{"#","/","-"},-1), --_xlfn.REGEXEXTRACT(_xlpm.c_rng,"\d+"), _xlfn.XLOOKUP(A2, _xlpm.header_rng, _xlpm.data_rng))
        ),
        B2="Day", ""
    ),
    IFERROR(_xlpm.result, "")
)</f>
        <v/>
      </c>
      <c r="AQ2" s="26">
        <f t="shared" ref="AQ2:AQ65" si="4">($AU2-$BE2-$BD2)/($AU2)</f>
        <v>1</v>
      </c>
      <c r="AR2" s="26">
        <f t="shared" ref="AR2:AR65" si="5">IFERROR((BL2+BO2)/(AU2-BD2-BE2),0)</f>
        <v>0.8305555555555556</v>
      </c>
      <c r="AS2" s="26">
        <f t="shared" ref="AS2:AS65" si="6">IF(I2&gt;0,BO2/(AU2-BD2-BE2),"")</f>
        <v>0.73333333333333328</v>
      </c>
      <c r="AT2" s="24">
        <f t="shared" ref="AT2:AT65" si="7">_xlfn.LET(_xlpm.res,IF(AND(I2&gt;0,AF2&gt;0),AF2-BP2,""),IFERROR(IF(_xlpm.res&lt;0,0,_xlpm.res*60),""))</f>
        <v>89.999999999956302</v>
      </c>
      <c r="AU2" s="22">
        <v>720</v>
      </c>
      <c r="AV2" s="22">
        <f t="shared" ref="AV2:AV65" si="8">$AU2/60</f>
        <v>12</v>
      </c>
      <c r="AW2" s="22">
        <f>IF($B2="Day",_xlfn.XLOOKUP(CLEAN($C2),效率表!$B$4:$B$500,效率表!G$4:G$500,""),_xlfn.XLOOKUP(CLEAN($C2),效率表!$B$4:$B$500,效率表!G$4:G$500,"",,-1))</f>
        <v>60</v>
      </c>
      <c r="AX2" s="22">
        <f>IF($B2="Day",_xlfn.XLOOKUP(CLEAN($C2),效率表!$B$4:$B$500,效率表!H$4:H$500,""),_xlfn.XLOOKUP(CLEAN($C2),效率表!$B$4:$B$500,效率表!H$4:H$500,"",,-1))</f>
        <v>70</v>
      </c>
      <c r="AY2" s="22">
        <f>IF($B2="Day",_xlfn.XLOOKUP(CLEAN($C2),效率表!$B$4:$B$500,效率表!I$4:I$500,""),_xlfn.XLOOKUP(CLEAN($C2),效率表!$B$4:$B$500,效率表!I$4:I$500,"",,-1))</f>
        <v>0</v>
      </c>
      <c r="AZ2" s="22">
        <f>IF($B2="Day",_xlfn.XLOOKUP(CLEAN($C2),效率表!$B$4:$B$500,效率表!J$4:J$500,""),_xlfn.XLOOKUP(CLEAN($C2),效率表!$B$4:$B$500,效率表!J$4:J$500,"",,-1))</f>
        <v>0</v>
      </c>
      <c r="BA2" s="22">
        <f>IF($B2="Day",_xlfn.XLOOKUP(CLEAN($C2),效率表!$B$4:$B$500,效率表!K$4:K$500,""),_xlfn.XLOOKUP(CLEAN($C2),效率表!$B$4:$B$500,效率表!K$4:K$500,"",,-1))</f>
        <v>0</v>
      </c>
      <c r="BB2" s="22">
        <f>IF($B2="Day",_xlfn.XLOOKUP(CLEAN($C2),效率表!$B$4:$B$500,效率表!L$4:L$500,""),_xlfn.XLOOKUP(CLEAN($C2),效率表!$B$4:$B$500,效率表!L$4:L$500,"",,-1))</f>
        <v>60</v>
      </c>
      <c r="BC2" s="22">
        <f>IF($B2="Day",_xlfn.XLOOKUP(CLEAN($C2),效率表!$B$4:$B$500,效率表!M$4:M$500,""),_xlfn.XLOOKUP(CLEAN($C2),效率表!$B$4:$B$500,效率表!M$4:M$500,"",,-1))</f>
        <v>0</v>
      </c>
      <c r="BD2" s="22">
        <f>IF($B2="Day",_xlfn.XLOOKUP(CLEAN($C2),效率表!$B$4:$B$500,效率表!N$4:N$500,""),_xlfn.XLOOKUP(CLEAN($C2),效率表!$B$4:$B$500,效率表!N$4:N$500,"",,-1))</f>
        <v>0</v>
      </c>
      <c r="BE2" s="22">
        <f>IF($B2="Day",_xlfn.XLOOKUP(CLEAN($C2),效率表!$B$4:$B$500,效率表!O$4:O$500,""),_xlfn.XLOOKUP(CLEAN($C2),效率表!$B$4:$B$500,效率表!O$4:O$500,"",,-1))</f>
        <v>0</v>
      </c>
      <c r="BF2" s="22">
        <f>IF($B2="Day",_xlfn.XLOOKUP(CLEAN($C2),效率表!$B$4:$B$500,效率表!P$4:P$500,""),_xlfn.XLOOKUP(CLEAN($C2),效率表!$B$4:$B$500,效率表!P$4:P$500,"",,-1))</f>
        <v>2</v>
      </c>
      <c r="BG2" s="22">
        <f>IF($B2="Day",_xlfn.XLOOKUP(CLEAN($C2),效率表!$B$4:$B$500,效率表!Q$4:Q$500,""),_xlfn.XLOOKUP(CLEAN($C2),效率表!$B$4:$B$500,效率表!Q$4:Q$500,"",,-1))</f>
        <v>0</v>
      </c>
      <c r="BH2" s="22">
        <f>IF($B2="Day",_xlfn.XLOOKUP(CLEAN($C2),效率表!$B$4:$B$500,效率表!R$4:R$500,""),_xlfn.XLOOKUP(CLEAN($C2),效率表!$B$4:$B$500,效率表!R$4:R$500,"",,-1))</f>
        <v>0</v>
      </c>
      <c r="BI2" s="22">
        <f>IF($B2="Day",_xlfn.XLOOKUP(CLEAN($C2),效率表!$B$4:$B$500,效率表!S$4:S$500,""),_xlfn.XLOOKUP(CLEAN($C2),效率表!$B$4:$B$500,效率表!S$4:S$500,"",,-1))</f>
        <v>0</v>
      </c>
      <c r="BJ2" s="22">
        <f>IF($B2="Day",_xlfn.XLOOKUP(CLEAN($C2),效率表!$B$4:$B$500,效率表!U$4:U$500,""),_xlfn.XLOOKUP(CLEAN($C2),效率表!$B$4:$B$500,效率表!U$4:U$500,"",,-1))</f>
        <v>0</v>
      </c>
      <c r="BK2" s="22">
        <f>IF($B2="Day",_xlfn.XLOOKUP(CLEAN($C2),效率表!$B$4:$B$500,效率表!V$4:V$500,""),_xlfn.XLOOKUP(CLEAN($C2),效率表!$B$4:$B$500,效率表!V$4:V$500,"",,-1))</f>
        <v>0</v>
      </c>
      <c r="BL2" s="22">
        <f t="shared" ref="BL2:BL65" si="9">AX2+AY2+AZ2</f>
        <v>70</v>
      </c>
      <c r="BM2" s="22">
        <f t="shared" ref="BM2:BM65" si="10">$BA2+$BC2+$BG2+$BH2+$BI2+$BJ2+$BK2+$BF2+$AW2+$BB2</f>
        <v>122</v>
      </c>
      <c r="BN2" s="22">
        <f t="shared" ref="BN2:BN65" si="11">$BA2+$BC2+$BG2+$BH2+$BI2+$BJ2+$BK2+$BF2</f>
        <v>2</v>
      </c>
      <c r="BO2" s="27">
        <f>AU2-SUM($AW2:$BK2)</f>
        <v>528</v>
      </c>
      <c r="BP2" s="25">
        <f t="shared" ref="BP2:BP65" si="12">$BO2/60</f>
        <v>8.8000000000000007</v>
      </c>
      <c r="BQ2" s="28" t="str">
        <f>IF($B2="Day",_xlfn.XLOOKUP(CLEAN($C2),效率表!$B$4:$B$500,效率表!X$4:X$500,""),_xlfn.XLOOKUP($C2,效率表!$B$4:$B$500,效率表!X$4:X$500,"",,-1))</f>
        <v>бохирдол анхааруулга ассан</v>
      </c>
    </row>
    <row r="3" spans="1:69">
      <c r="A3" s="29">
        <f>A2</f>
        <v>46244</v>
      </c>
      <c r="B3" s="22" t="s">
        <v>240</v>
      </c>
      <c r="C3" s="22" t="s">
        <v>47</v>
      </c>
      <c r="D3" s="23" t="str">
        <f>_xlfn.XLOOKUP(C3,辅助表Auxiliary!$A$3:$A$192,辅助表Auxiliary!$C$3:$C$192)</f>
        <v>挖掘机/Excavator</v>
      </c>
      <c r="E3" s="22" t="str">
        <f>_xlfn.XLOOKUP(C3,辅助表Auxiliary!$A$3:$A$192,辅助表Auxiliary!$D$3:$D$192)</f>
        <v>EX3600-6</v>
      </c>
      <c r="F3" s="22" t="str">
        <f>_xlfn.XLOOKUP(C3,辅助表Auxiliary!$A$3:$A$192,辅助表Auxiliary!$E$3:$E$192)</f>
        <v>EX3600</v>
      </c>
      <c r="G3" s="22" t="s">
        <v>285</v>
      </c>
      <c r="H3" s="22" t="b">
        <f t="shared" si="0"/>
        <v>1</v>
      </c>
      <c r="I3" s="22">
        <f t="shared" si="1"/>
        <v>1</v>
      </c>
      <c r="J3" s="22"/>
      <c r="K3" s="22">
        <f>_xlfn.AGGREGATE(9,4,表1[[#This Row],[Хө]:[Б.н]])+_xlfn.AGGREGATE(9,4,表1[[#This Row],[Хө土壤]:[Б.н 脏煤]],表1[[#This Row],[Ш.х 沃土]])</f>
        <v>4845</v>
      </c>
      <c r="L3" s="22">
        <f>_xlfn.AGGREGATE(9,4,表1[[#This Row],[Нү]],表1[[#This Row],[Нү 煤炭]])</f>
        <v>0</v>
      </c>
      <c r="M3" s="22">
        <f>_xlfn.AGGREGATE(9,4,表1[[#This Row],[oxid]],表1[[#This Row],[oxid 氧化]])</f>
        <v>0</v>
      </c>
      <c r="N3" s="22">
        <f>_xlfn.AGGREGATE(9,4,表1[[#This Row],[И.А]],表1[[#This Row],[И.А 
工程工作]])</f>
        <v>0</v>
      </c>
      <c r="O3" s="22">
        <f>表1[[#This Row],[产量（M3）
Production(M3)]]-表1[[#This Row],[焦煤（M3）
Coking coal
Нү]]-表1[[#This Row],[动力煤（M3）
Thermal coal
oxid]]</f>
        <v>4845</v>
      </c>
      <c r="P3" s="22" cm="1">
        <f t="array" ref="P3">_xlfn.LET(
_xlpm.hCond,$H3,
_xlpm.dType,$D3,
_xlpm.res_type_1,P$1,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4845</v>
      </c>
      <c r="Q3" s="22" cm="1">
        <f t="array" ref="Q3">_xlfn.LET(
_xlpm.hCond,$H3,
_xlpm.dType,$D3,
_xlpm.res_type_1,Q$1,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3" s="22" cm="1">
        <f t="array" ref="R3">_xlfn.LET(
_xlpm.hCond,$H3,
_xlpm.dType,$D3,
_xlpm.res_type_1,R$1,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3" s="22" cm="1">
        <f t="array" ref="S3">_xlfn.LET(
_xlpm.hCond,$H3,
_xlpm.dType,$D3,
_xlpm.res_type_1,S$1,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3" s="22" cm="1">
        <f t="array" ref="T3">_xlfn.LET(
_xlpm.hCond,$H3,
_xlpm.dType,$D3,
_xlpm.res_type_1,T$1,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3" s="22" cm="1">
        <f t="array" ref="U3">_xlfn.LET(
_xlpm.hCond,$H3,
_xlpm.dType,$D3,
_xlpm.res_type_1,U$1,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3" s="22" cm="1">
        <f t="array" ref="V3">_xlfn.LET(
_xlpm.hCond,$H3,
_xlpm.dType,$D3,
_xlpm.res_type_1,V$1,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3" s="22" t="str" cm="1">
        <f t="array" ref="W3">_xlfn.LET(
_xlpm.hCond,$H3,
_xlpm.dType,$D3,
_xlpm.res_type_1,W$1,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" s="22" t="str" cm="1">
        <f t="array" ref="X3">_xlfn.LET(
_xlpm.hCond,$H3,
_xlpm.dType,$D3,
_xlpm.res_type_1,X$1,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" s="22" t="str" cm="1">
        <f t="array" ref="Y3">_xlfn.LET(
_xlpm.hCond,$H3,
_xlpm.dType,$D3,
_xlpm.res_type_1,Y$1,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" s="22" t="str" cm="1">
        <f t="array" ref="Z3">_xlfn.LET(
_xlpm.hCond,$H3,
_xlpm.dType,$D3,
_xlpm.res_type_1,Z$1,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" s="22" t="str" cm="1">
        <f t="array" ref="AA3">_xlfn.LET(
_xlpm.hCond,$H3,
_xlpm.dType,$D3,
_xlpm.res_type_1,AA$1,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" s="22" t="str" cm="1">
        <f t="array" ref="AB3">_xlfn.LET(
_xlpm.hCond,$H3,
_xlpm.dType,$D3,
_xlpm.res_type_1,AB$1,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" s="22" t="str" cm="1">
        <f t="array" ref="AC3">_xlfn.LET(
_xlpm.hCond,$H3,
_xlpm.dType,$D3,
_xlpm.res_type_1,AC$1,
_xlpm.num,--_xlfn.TEXTAFTER($C3,{"#","/","-"},-1),
_xlpm.isDay,$B3="DAY",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" s="22" cm="1">
        <f t="array" ref="AD3">_xlfn.LET(
    _xlpm.result,
    IF(
        $H3,
        _xlfn.IFS(
            $B3 = "DAY",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 = "Night",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19238.5</v>
      </c>
      <c r="AE3" s="22" cm="1">
        <f t="array" ref="AE3">_xlfn.LET(
    _xlpm.result,
    IF(
        $H3,
        _xlfn.IFS(
            $B3 = "DAY",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 = "Night",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19247.3</v>
      </c>
      <c r="AF3" s="22">
        <f t="shared" ref="AF3:AF66" si="13">IFERROR(AE3-AD3,"")</f>
        <v>8.7999999999992724</v>
      </c>
      <c r="AG3" s="22" t="str" cm="1">
        <f t="array" ref="AG3">_xlfn.LET(
    _xlpm.result,
    IF(
        $H3,
        _xlfn.IFS(
            $B3 = "DAY",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 = "Night",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" s="22" t="str" cm="1">
        <f t="array" ref="AH3">_xlfn.LET(
    _xlpm.result,
    IF(
        $H3,
        _xlfn.IFS(
            $B3 = "DAY",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 = "Night",
            _xlfn.IFS(
                $D3 = "挖掘机/Excavator",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 = "矿用卡车/Dump Truck",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 = "辅助设备/Auxiliary Equipment",
                _xlfn.XLOOKUP(
                     --
                        _xlfn.TEXTAFTER(
                            $C3,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" s="22" t="str">
        <f t="shared" ref="AI3:AI66" si="14">IFERROR(AH3-AG3,"")</f>
        <v/>
      </c>
      <c r="AJ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" s="22" t="str">
        <f t="shared" si="2"/>
        <v/>
      </c>
      <c r="AO3" s="24" t="str">
        <f t="shared" si="3"/>
        <v/>
      </c>
      <c r="AP3" s="25" t="str" cm="1">
        <f t="array" ref="AP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B3="Night", IF(
            (F3="EX5600")+(F3="EX3600"),
            _xlfn.XLOOKUP(--_xlfn.TEXTAFTER($C3,{"#","/","-"},-1), --_xlfn.TEXTAFTER('Electrical Excavator'!$A$4:$A$23,{"#","/","-"},-1), _xlfn.XLOOKUP(A3,'Electrical Excavator'!$E$3:$AI$3,'Electrical Excavator'!$E$4:$AI$23)),
            _xlfn.XLOOKUP(--_xlfn.TEXTAFTER($C3,{"#","/","-"},-1), --_xlfn.REGEXEXTRACT(_xlpm.c_rng,"\d+"), _xlfn.XLOOKUP(A3, _xlpm.header_rng, _xlpm.data_rng))
        ),
        B3="Day", ""
    ),
    IFERROR(_xlpm.result, "")
)</f>
        <v/>
      </c>
      <c r="AQ3" s="26">
        <f t="shared" si="4"/>
        <v>0.81388888888888888</v>
      </c>
      <c r="AR3" s="26">
        <f t="shared" si="5"/>
        <v>0.84641638225255977</v>
      </c>
      <c r="AS3" s="26">
        <f t="shared" si="6"/>
        <v>0.82423208191126285</v>
      </c>
      <c r="AT3" s="24">
        <f t="shared" si="7"/>
        <v>44.999999999956302</v>
      </c>
      <c r="AU3" s="22">
        <v>720</v>
      </c>
      <c r="AV3" s="22">
        <f t="shared" si="8"/>
        <v>12</v>
      </c>
      <c r="AW3" s="22">
        <f>IF($B3="Day",_xlfn.XLOOKUP(CLEAN($C3),效率表!$B$4:$B$500,效率表!G$4:G$500,""),_xlfn.XLOOKUP(CLEAN($C3),效率表!$B$4:$B$500,效率表!G$4:G$500,"",,-1))</f>
        <v>30</v>
      </c>
      <c r="AX3" s="22">
        <f>IF($B3="Day",_xlfn.XLOOKUP(CLEAN($C3),效率表!$B$4:$B$500,效率表!H$4:H$500,""),_xlfn.XLOOKUP(CLEAN($C3),效率表!$B$4:$B$500,效率表!H$4:H$500,"",,-1))</f>
        <v>13</v>
      </c>
      <c r="AY3" s="22">
        <f>IF($B3="Day",_xlfn.XLOOKUP(CLEAN($C3),效率表!$B$4:$B$500,效率表!I$4:I$500,""),_xlfn.XLOOKUP(CLEAN($C3),效率表!$B$4:$B$500,效率表!I$4:I$500,"",,-1))</f>
        <v>0</v>
      </c>
      <c r="AZ3" s="22">
        <f>IF($B3="Day",_xlfn.XLOOKUP(CLEAN($C3),效率表!$B$4:$B$500,效率表!J$4:J$500,""),_xlfn.XLOOKUP(CLEAN($C3),效率表!$B$4:$B$500,效率表!J$4:J$500,"",,-1))</f>
        <v>0</v>
      </c>
      <c r="BA3" s="22">
        <f>IF($B3="Day",_xlfn.XLOOKUP(CLEAN($C3),效率表!$B$4:$B$500,效率表!K$4:K$500,""),_xlfn.XLOOKUP(CLEAN($C3),效率表!$B$4:$B$500,效率表!K$4:K$500,"",,-1))</f>
        <v>0</v>
      </c>
      <c r="BB3" s="22">
        <f>IF($B3="Day",_xlfn.XLOOKUP(CLEAN($C3),效率表!$B$4:$B$500,效率表!L$4:L$500,""),_xlfn.XLOOKUP(CLEAN($C3),效率表!$B$4:$B$500,效率表!L$4:L$500,"",,-1))</f>
        <v>60</v>
      </c>
      <c r="BC3" s="22">
        <f>IF($B3="Day",_xlfn.XLOOKUP(CLEAN($C3),效率表!$B$4:$B$500,效率表!M$4:M$500,""),_xlfn.XLOOKUP(CLEAN($C3),效率表!$B$4:$B$500,效率表!M$4:M$500,"",,-1))</f>
        <v>0</v>
      </c>
      <c r="BD3" s="22">
        <f>IF($B3="Day",_xlfn.XLOOKUP(CLEAN($C3),效率表!$B$4:$B$500,效率表!N$4:N$500,""),_xlfn.XLOOKUP(CLEAN($C3),效率表!$B$4:$B$500,效率表!N$4:N$500,"",,-1))</f>
        <v>0</v>
      </c>
      <c r="BE3" s="22">
        <f>IF($B3="Day",_xlfn.XLOOKUP(CLEAN($C3),效率表!$B$4:$B$500,效率表!O$4:O$500,""),_xlfn.XLOOKUP(CLEAN($C3),效率表!$B$4:$B$500,效率表!O$4:O$500,"",,-1))</f>
        <v>134</v>
      </c>
      <c r="BF3" s="22">
        <f>IF($B3="Day",_xlfn.XLOOKUP(CLEAN($C3),效率表!$B$4:$B$500,效率表!P$4:P$500,""),_xlfn.XLOOKUP(CLEAN($C3),效率表!$B$4:$B$500,效率表!P$4:P$500,"",,-1))</f>
        <v>0</v>
      </c>
      <c r="BG3" s="22">
        <f>IF($B3="Day",_xlfn.XLOOKUP(CLEAN($C3),效率表!$B$4:$B$500,效率表!Q$4:Q$500,""),_xlfn.XLOOKUP(CLEAN($C3),效率表!$B$4:$B$500,效率表!Q$4:Q$500,"",,-1))</f>
        <v>0</v>
      </c>
      <c r="BH3" s="22">
        <f>IF($B3="Day",_xlfn.XLOOKUP(CLEAN($C3),效率表!$B$4:$B$500,效率表!R$4:R$500,""),_xlfn.XLOOKUP(CLEAN($C3),效率表!$B$4:$B$500,效率表!R$4:R$500,"",,-1))</f>
        <v>0</v>
      </c>
      <c r="BI3" s="22">
        <f>IF($B3="Day",_xlfn.XLOOKUP(CLEAN($C3),效率表!$B$4:$B$500,效率表!S$4:S$500,""),_xlfn.XLOOKUP(CLEAN($C3),效率表!$B$4:$B$500,效率表!S$4:S$500,"",,-1))</f>
        <v>0</v>
      </c>
      <c r="BJ3" s="22">
        <f>IF($B3="Day",_xlfn.XLOOKUP(CLEAN($C3),效率表!$B$4:$B$500,效率表!U$4:U$500,""),_xlfn.XLOOKUP(CLEAN($C3),效率表!$B$4:$B$500,效率表!U$4:U$500,"",,-1))</f>
        <v>0</v>
      </c>
      <c r="BK3" s="22">
        <f>IF($B3="Day",_xlfn.XLOOKUP(CLEAN($C3),效率表!$B$4:$B$500,效率表!V$4:V$500,""),_xlfn.XLOOKUP(CLEAN($C3),效率表!$B$4:$B$500,效率表!V$4:V$500,"",,-1))</f>
        <v>0</v>
      </c>
      <c r="BL3" s="22">
        <f t="shared" si="9"/>
        <v>13</v>
      </c>
      <c r="BM3" s="22">
        <f t="shared" si="10"/>
        <v>90</v>
      </c>
      <c r="BN3" s="22">
        <f t="shared" si="11"/>
        <v>0</v>
      </c>
      <c r="BO3" s="27">
        <f t="shared" ref="BO3:BO65" si="15">AU3-SUM($AW3:$BK3)</f>
        <v>483</v>
      </c>
      <c r="BP3" s="25">
        <f t="shared" si="12"/>
        <v>8.0500000000000007</v>
      </c>
      <c r="BQ3" s="28" t="str">
        <f>IF($B3="Day",_xlfn.XLOOKUP(CLEAN($C3),效率表!$B$4:$B$500,效率表!X$4:X$500,""),_xlfn.XLOOKUP($C3,效率表!$B$4:$B$500,效率表!X$4:X$500,"",,-1))</f>
        <v>тосолгооны анхааруулга ассан</v>
      </c>
    </row>
    <row r="4" spans="1:69">
      <c r="A4" s="29">
        <f t="shared" ref="A4:A67" si="16">A3</f>
        <v>46244</v>
      </c>
      <c r="B4" s="22" t="s">
        <v>240</v>
      </c>
      <c r="C4" s="22" t="s">
        <v>49</v>
      </c>
      <c r="D4" s="23" t="str">
        <f>_xlfn.XLOOKUP(C4,辅助表Auxiliary!$A$3:$A$192,辅助表Auxiliary!$C$3:$C$192)</f>
        <v>挖掘机/Excavator</v>
      </c>
      <c r="E4" s="22" t="str">
        <f>_xlfn.XLOOKUP(C4,辅助表Auxiliary!$A$3:$A$192,辅助表Auxiliary!$D$3:$D$192)</f>
        <v>EX5600-6</v>
      </c>
      <c r="F4" s="22" t="str">
        <f>_xlfn.XLOOKUP(C4,辅助表Auxiliary!$A$3:$A$192,辅助表Auxiliary!$E$3:$E$192)</f>
        <v>EX5600</v>
      </c>
      <c r="G4" s="22" t="s">
        <v>285</v>
      </c>
      <c r="H4" s="22" t="b">
        <f t="shared" si="0"/>
        <v>1</v>
      </c>
      <c r="I4" s="22">
        <f t="shared" si="1"/>
        <v>1</v>
      </c>
      <c r="J4" s="22"/>
      <c r="K4" s="22">
        <f>_xlfn.AGGREGATE(9,4,表1[[#This Row],[Хө]:[Б.н]])+_xlfn.AGGREGATE(9,4,表1[[#This Row],[Хө土壤]:[Б.н 脏煤]],表1[[#This Row],[Ш.х 沃土]])</f>
        <v>8755</v>
      </c>
      <c r="L4" s="22">
        <f>_xlfn.AGGREGATE(9,4,表1[[#This Row],[Нү]],表1[[#This Row],[Нү 煤炭]])</f>
        <v>0</v>
      </c>
      <c r="M4" s="22">
        <f>_xlfn.AGGREGATE(9,4,表1[[#This Row],[oxid]],表1[[#This Row],[oxid 氧化]])</f>
        <v>0</v>
      </c>
      <c r="N4" s="22">
        <f>_xlfn.AGGREGATE(9,4,表1[[#This Row],[И.А]],表1[[#This Row],[И.А 
工程工作]])</f>
        <v>0</v>
      </c>
      <c r="O4" s="22">
        <f>表1[[#This Row],[产量（M3）
Production(M3)]]-表1[[#This Row],[焦煤（M3）
Coking coal
Нү]]-表1[[#This Row],[动力煤（M3）
Thermal coal
oxid]]</f>
        <v>8755</v>
      </c>
      <c r="P4" s="22" cm="1">
        <f t="array" ref="P4">_xlfn.LET(
_xlpm.hCond,$H4,
_xlpm.dType,$D4,
_xlpm.res_type_1,P$1,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8755</v>
      </c>
      <c r="Q4" s="22" cm="1">
        <f t="array" ref="Q4">_xlfn.LET(
_xlpm.hCond,$H4,
_xlpm.dType,$D4,
_xlpm.res_type_1,Q$1,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4" s="22" cm="1">
        <f t="array" ref="R4">_xlfn.LET(
_xlpm.hCond,$H4,
_xlpm.dType,$D4,
_xlpm.res_type_1,R$1,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4" s="22" cm="1">
        <f t="array" ref="S4">_xlfn.LET(
_xlpm.hCond,$H4,
_xlpm.dType,$D4,
_xlpm.res_type_1,S$1,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4" s="22" cm="1">
        <f t="array" ref="T4">_xlfn.LET(
_xlpm.hCond,$H4,
_xlpm.dType,$D4,
_xlpm.res_type_1,T$1,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4" s="22" cm="1">
        <f t="array" ref="U4">_xlfn.LET(
_xlpm.hCond,$H4,
_xlpm.dType,$D4,
_xlpm.res_type_1,U$1,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4" s="22" cm="1">
        <f t="array" ref="V4">_xlfn.LET(
_xlpm.hCond,$H4,
_xlpm.dType,$D4,
_xlpm.res_type_1,V$1,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4" s="22" t="str" cm="1">
        <f t="array" ref="W4">_xlfn.LET(
_xlpm.hCond,$H4,
_xlpm.dType,$D4,
_xlpm.res_type_1,W$1,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4" s="22" t="str" cm="1">
        <f t="array" ref="X4">_xlfn.LET(
_xlpm.hCond,$H4,
_xlpm.dType,$D4,
_xlpm.res_type_1,X$1,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4" s="22" t="str" cm="1">
        <f t="array" ref="Y4">_xlfn.LET(
_xlpm.hCond,$H4,
_xlpm.dType,$D4,
_xlpm.res_type_1,Y$1,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4" s="22" t="str" cm="1">
        <f t="array" ref="Z4">_xlfn.LET(
_xlpm.hCond,$H4,
_xlpm.dType,$D4,
_xlpm.res_type_1,Z$1,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4" s="22" t="str" cm="1">
        <f t="array" ref="AA4">_xlfn.LET(
_xlpm.hCond,$H4,
_xlpm.dType,$D4,
_xlpm.res_type_1,AA$1,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4" s="22" t="str" cm="1">
        <f t="array" ref="AB4">_xlfn.LET(
_xlpm.hCond,$H4,
_xlpm.dType,$D4,
_xlpm.res_type_1,AB$1,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4" s="22" t="str" cm="1">
        <f t="array" ref="AC4">_xlfn.LET(
_xlpm.hCond,$H4,
_xlpm.dType,$D4,
_xlpm.res_type_1,AC$1,
_xlpm.num,--_xlfn.TEXTAFTER($C4,{"#","/","-"},-1),
_xlpm.isDay,$B4="DAY",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4" s="22" cm="1">
        <f t="array" ref="AD4">_xlfn.LET(
    _xlpm.result,
    IF(
        $H4,
        _xlfn.IFS(
            $B4 = "DAY",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 = "Night",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25148.6</v>
      </c>
      <c r="AE4" s="22" cm="1">
        <f t="array" ref="AE4">_xlfn.LET(
    _xlpm.result,
    IF(
        $H4,
        _xlfn.IFS(
            $B4 = "DAY",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 = "Night",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25158.3</v>
      </c>
      <c r="AF4" s="22">
        <f t="shared" si="13"/>
        <v>9.7000000000007276</v>
      </c>
      <c r="AG4" s="22" t="str" cm="1">
        <f t="array" ref="AG4">_xlfn.LET(
    _xlpm.result,
    IF(
        $H4,
        _xlfn.IFS(
            $B4 = "DAY",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 = "Night",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4" s="22" t="str" cm="1">
        <f t="array" ref="AH4">_xlfn.LET(
    _xlpm.result,
    IF(
        $H4,
        _xlfn.IFS(
            $B4 = "DAY",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 = "Night",
            _xlfn.IFS(
                $D4 = "挖掘机/Excavator",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 = "矿用卡车/Dump Truck",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 = "辅助设备/Auxiliary Equipment",
                _xlfn.XLOOKUP(
                     --
                        _xlfn.TEXTAFTER(
                            $C4,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4" s="22" t="str">
        <f t="shared" si="14"/>
        <v/>
      </c>
      <c r="AJ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4" s="22" t="str">
        <f t="shared" si="2"/>
        <v/>
      </c>
      <c r="AO4" s="24" t="str">
        <f t="shared" si="3"/>
        <v/>
      </c>
      <c r="AP4" s="25" t="str" cm="1">
        <f t="array" ref="AP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B4="Night", IF(
            (F4="EX5600")+(F4="EX3600"),
            _xlfn.XLOOKUP(--_xlfn.TEXTAFTER($C4,{"#","/","-"},-1), --_xlfn.TEXTAFTER('Electrical Excavator'!$A$4:$A$23,{"#","/","-"},-1), _xlfn.XLOOKUP(A4,'Electrical Excavator'!$E$3:$AI$3,'Electrical Excavator'!$E$4:$AI$23)),
            _xlfn.XLOOKUP(--_xlfn.TEXTAFTER($C4,{"#","/","-"},-1), --_xlfn.REGEXEXTRACT(_xlpm.c_rng,"\d+"), _xlfn.XLOOKUP(A4, _xlpm.header_rng, _xlpm.data_rng))
        ),
        B4="Day", ""
    ),
    IFERROR(_xlpm.result, "")
)</f>
        <v/>
      </c>
      <c r="AQ4" s="26">
        <f t="shared" si="4"/>
        <v>1</v>
      </c>
      <c r="AR4" s="26">
        <f t="shared" si="5"/>
        <v>0.80555555555555558</v>
      </c>
      <c r="AS4" s="26">
        <f t="shared" si="6"/>
        <v>0.76944444444444449</v>
      </c>
      <c r="AT4" s="24">
        <f t="shared" si="7"/>
        <v>28.000000000043705</v>
      </c>
      <c r="AU4" s="22">
        <v>720</v>
      </c>
      <c r="AV4" s="22">
        <f t="shared" si="8"/>
        <v>12</v>
      </c>
      <c r="AW4" s="22">
        <f>IF($B4="Day",_xlfn.XLOOKUP(CLEAN($C4),效率表!$B$4:$B$500,效率表!G$4:G$500,""),_xlfn.XLOOKUP(CLEAN($C4),效率表!$B$4:$B$500,效率表!G$4:G$500,"",,-1))</f>
        <v>80</v>
      </c>
      <c r="AX4" s="22">
        <f>IF($B4="Day",_xlfn.XLOOKUP(CLEAN($C4),效率表!$B$4:$B$500,效率表!H$4:H$500,""),_xlfn.XLOOKUP(CLEAN($C4),效率表!$B$4:$B$500,效率表!H$4:H$500,"",,-1))</f>
        <v>26</v>
      </c>
      <c r="AY4" s="22">
        <f>IF($B4="Day",_xlfn.XLOOKUP(CLEAN($C4),效率表!$B$4:$B$500,效率表!I$4:I$500,""),_xlfn.XLOOKUP(CLEAN($C4),效率表!$B$4:$B$500,效率表!I$4:I$500,"",,-1))</f>
        <v>0</v>
      </c>
      <c r="AZ4" s="22">
        <f>IF($B4="Day",_xlfn.XLOOKUP(CLEAN($C4),效率表!$B$4:$B$500,效率表!J$4:J$500,""),_xlfn.XLOOKUP(CLEAN($C4),效率表!$B$4:$B$500,效率表!J$4:J$500,"",,-1))</f>
        <v>0</v>
      </c>
      <c r="BA4" s="22">
        <f>IF($B4="Day",_xlfn.XLOOKUP(CLEAN($C4),效率表!$B$4:$B$500,效率表!K$4:K$500,""),_xlfn.XLOOKUP(CLEAN($C4),效率表!$B$4:$B$500,效率表!K$4:K$500,"",,-1))</f>
        <v>0</v>
      </c>
      <c r="BB4" s="22">
        <f>IF($B4="Day",_xlfn.XLOOKUP(CLEAN($C4),效率表!$B$4:$B$500,效率表!L$4:L$500,""),_xlfn.XLOOKUP(CLEAN($C4),效率表!$B$4:$B$500,效率表!L$4:L$500,"",,-1))</f>
        <v>60</v>
      </c>
      <c r="BC4" s="22">
        <f>IF($B4="Day",_xlfn.XLOOKUP(CLEAN($C4),效率表!$B$4:$B$500,效率表!M$4:M$500,""),_xlfn.XLOOKUP(CLEAN($C4),效率表!$B$4:$B$500,效率表!M$4:M$500,"",,-1))</f>
        <v>0</v>
      </c>
      <c r="BD4" s="22">
        <f>IF($B4="Day",_xlfn.XLOOKUP(CLEAN($C4),效率表!$B$4:$B$500,效率表!N$4:N$500,""),_xlfn.XLOOKUP(CLEAN($C4),效率表!$B$4:$B$500,效率表!N$4:N$500,"",,-1))</f>
        <v>0</v>
      </c>
      <c r="BE4" s="22">
        <f>IF($B4="Day",_xlfn.XLOOKUP(CLEAN($C4),效率表!$B$4:$B$500,效率表!O$4:O$500,""),_xlfn.XLOOKUP(CLEAN($C4),效率表!$B$4:$B$500,效率表!O$4:O$500,"",,-1))</f>
        <v>0</v>
      </c>
      <c r="BF4" s="22">
        <f>IF($B4="Day",_xlfn.XLOOKUP(CLEAN($C4),效率表!$B$4:$B$500,效率表!P$4:P$500,""),_xlfn.XLOOKUP(CLEAN($C4),效率表!$B$4:$B$500,效率表!P$4:P$500,"",,-1))</f>
        <v>0</v>
      </c>
      <c r="BG4" s="22">
        <f>IF($B4="Day",_xlfn.XLOOKUP(CLEAN($C4),效率表!$B$4:$B$500,效率表!Q$4:Q$500,""),_xlfn.XLOOKUP(CLEAN($C4),效率表!$B$4:$B$500,效率表!Q$4:Q$500,"",,-1))</f>
        <v>0</v>
      </c>
      <c r="BH4" s="22">
        <f>IF($B4="Day",_xlfn.XLOOKUP(CLEAN($C4),效率表!$B$4:$B$500,效率表!R$4:R$500,""),_xlfn.XLOOKUP(CLEAN($C4),效率表!$B$4:$B$500,效率表!R$4:R$500,"",,-1))</f>
        <v>0</v>
      </c>
      <c r="BI4" s="22">
        <f>IF($B4="Day",_xlfn.XLOOKUP(CLEAN($C4),效率表!$B$4:$B$500,效率表!S$4:S$500,""),_xlfn.XLOOKUP(CLEAN($C4),效率表!$B$4:$B$500,效率表!S$4:S$500,"",,-1))</f>
        <v>0</v>
      </c>
      <c r="BJ4" s="22">
        <f>IF($B4="Day",_xlfn.XLOOKUP(CLEAN($C4),效率表!$B$4:$B$500,效率表!U$4:U$500,""),_xlfn.XLOOKUP(CLEAN($C4),效率表!$B$4:$B$500,效率表!U$4:U$500,"",,-1))</f>
        <v>0</v>
      </c>
      <c r="BK4" s="22">
        <f>IF($B4="Day",_xlfn.XLOOKUP(CLEAN($C4),效率表!$B$4:$B$500,效率表!V$4:V$500,""),_xlfn.XLOOKUP(CLEAN($C4),效率表!$B$4:$B$500,效率表!V$4:V$500,"",,-1))</f>
        <v>0</v>
      </c>
      <c r="BL4" s="22">
        <f t="shared" si="9"/>
        <v>26</v>
      </c>
      <c r="BM4" s="22">
        <f t="shared" si="10"/>
        <v>140</v>
      </c>
      <c r="BN4" s="22">
        <f t="shared" si="11"/>
        <v>0</v>
      </c>
      <c r="BO4" s="27">
        <f t="shared" si="15"/>
        <v>554</v>
      </c>
      <c r="BP4" s="25">
        <f t="shared" si="12"/>
        <v>9.2333333333333325</v>
      </c>
      <c r="BQ4" s="28">
        <f>IF($B4="Day",_xlfn.XLOOKUP(CLEAN($C4),效率表!$B$4:$B$500,效率表!X$4:X$500,""),_xlfn.XLOOKUP($C4,效率表!$B$4:$B$500,效率表!X$4:X$500,"",,-1))</f>
        <v>0</v>
      </c>
    </row>
    <row r="5" spans="1:69">
      <c r="A5" s="29">
        <f t="shared" si="16"/>
        <v>46244</v>
      </c>
      <c r="B5" s="22" t="s">
        <v>240</v>
      </c>
      <c r="C5" s="22" t="s">
        <v>51</v>
      </c>
      <c r="D5" s="23" t="str">
        <f>_xlfn.XLOOKUP(C5,辅助表Auxiliary!$A$3:$A$192,辅助表Auxiliary!$C$3:$C$192)</f>
        <v>挖掘机/Excavator</v>
      </c>
      <c r="E5" s="22" t="str">
        <f>_xlfn.XLOOKUP(C5,辅助表Auxiliary!$A$3:$A$192,辅助表Auxiliary!$D$3:$D$192)</f>
        <v>EX2600-6</v>
      </c>
      <c r="F5" s="22" t="str">
        <f>_xlfn.XLOOKUP(C5,辅助表Auxiliary!$A$3:$A$192,辅助表Auxiliary!$E$3:$E$192)</f>
        <v>EX2600</v>
      </c>
      <c r="G5" s="22" t="s">
        <v>285</v>
      </c>
      <c r="H5" s="22" t="b">
        <f t="shared" si="0"/>
        <v>1</v>
      </c>
      <c r="I5" s="22">
        <f t="shared" si="1"/>
        <v>1</v>
      </c>
      <c r="J5" s="22"/>
      <c r="K5" s="22">
        <f>_xlfn.AGGREGATE(9,4,表1[[#This Row],[Хө]:[Б.н]])+_xlfn.AGGREGATE(9,4,表1[[#This Row],[Хө土壤]:[Б.н 脏煤]],表1[[#This Row],[Ш.х 沃土]])</f>
        <v>5780</v>
      </c>
      <c r="L5" s="22">
        <f>_xlfn.AGGREGATE(9,4,表1[[#This Row],[Нү]],表1[[#This Row],[Нү 煤炭]])</f>
        <v>0</v>
      </c>
      <c r="M5" s="22">
        <f>_xlfn.AGGREGATE(9,4,表1[[#This Row],[oxid]],表1[[#This Row],[oxid 氧化]])</f>
        <v>0</v>
      </c>
      <c r="N5" s="22">
        <f>_xlfn.AGGREGATE(9,4,表1[[#This Row],[И.А]],表1[[#This Row],[И.А 
工程工作]])</f>
        <v>0</v>
      </c>
      <c r="O5" s="22">
        <f>表1[[#This Row],[产量（M3）
Production(M3)]]-表1[[#This Row],[焦煤（M3）
Coking coal
Нү]]-表1[[#This Row],[动力煤（M3）
Thermal coal
oxid]]</f>
        <v>5780</v>
      </c>
      <c r="P5" s="22" cm="1">
        <f t="array" ref="P5">_xlfn.LET(
_xlpm.hCond,$H5,
_xlpm.dType,$D5,
_xlpm.res_type_1,P$1,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5780</v>
      </c>
      <c r="Q5" s="22" cm="1">
        <f t="array" ref="Q5">_xlfn.LET(
_xlpm.hCond,$H5,
_xlpm.dType,$D5,
_xlpm.res_type_1,Q$1,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5" s="22" cm="1">
        <f t="array" ref="R5">_xlfn.LET(
_xlpm.hCond,$H5,
_xlpm.dType,$D5,
_xlpm.res_type_1,R$1,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5" s="22" cm="1">
        <f t="array" ref="S5">_xlfn.LET(
_xlpm.hCond,$H5,
_xlpm.dType,$D5,
_xlpm.res_type_1,S$1,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5" s="22" cm="1">
        <f t="array" ref="T5">_xlfn.LET(
_xlpm.hCond,$H5,
_xlpm.dType,$D5,
_xlpm.res_type_1,T$1,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5" s="22" cm="1">
        <f t="array" ref="U5">_xlfn.LET(
_xlpm.hCond,$H5,
_xlpm.dType,$D5,
_xlpm.res_type_1,U$1,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5" s="22" cm="1">
        <f t="array" ref="V5">_xlfn.LET(
_xlpm.hCond,$H5,
_xlpm.dType,$D5,
_xlpm.res_type_1,V$1,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5" s="22" t="str" cm="1">
        <f t="array" ref="W5">_xlfn.LET(
_xlpm.hCond,$H5,
_xlpm.dType,$D5,
_xlpm.res_type_1,W$1,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5" s="22" t="str" cm="1">
        <f t="array" ref="X5">_xlfn.LET(
_xlpm.hCond,$H5,
_xlpm.dType,$D5,
_xlpm.res_type_1,X$1,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5" s="22" t="str" cm="1">
        <f t="array" ref="Y5">_xlfn.LET(
_xlpm.hCond,$H5,
_xlpm.dType,$D5,
_xlpm.res_type_1,Y$1,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5" s="22" t="str" cm="1">
        <f t="array" ref="Z5">_xlfn.LET(
_xlpm.hCond,$H5,
_xlpm.dType,$D5,
_xlpm.res_type_1,Z$1,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5" s="22" t="str" cm="1">
        <f t="array" ref="AA5">_xlfn.LET(
_xlpm.hCond,$H5,
_xlpm.dType,$D5,
_xlpm.res_type_1,AA$1,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5" s="22" t="str" cm="1">
        <f t="array" ref="AB5">_xlfn.LET(
_xlpm.hCond,$H5,
_xlpm.dType,$D5,
_xlpm.res_type_1,AB$1,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5" s="22" t="str" cm="1">
        <f t="array" ref="AC5">_xlfn.LET(
_xlpm.hCond,$H5,
_xlpm.dType,$D5,
_xlpm.res_type_1,AC$1,
_xlpm.num,--_xlfn.TEXTAFTER($C5,{"#","/","-"},-1),
_xlpm.isDay,$B5="DAY",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5" s="22" cm="1">
        <f t="array" ref="AD5">_xlfn.LET(
    _xlpm.result,
    IF(
        $H5,
        _xlfn.IFS(
            $B5 = "DAY",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 = "Night",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33697</v>
      </c>
      <c r="AE5" s="22" cm="1">
        <f t="array" ref="AE5">_xlfn.LET(
    _xlpm.result,
    IF(
        $H5,
        _xlfn.IFS(
            $B5 = "DAY",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 = "Night",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33707</v>
      </c>
      <c r="AF5" s="22">
        <f t="shared" si="13"/>
        <v>10</v>
      </c>
      <c r="AG5" s="22" t="str" cm="1">
        <f t="array" ref="AG5">_xlfn.LET(
    _xlpm.result,
    IF(
        $H5,
        _xlfn.IFS(
            $B5 = "DAY",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 = "Night",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5" s="22" t="str" cm="1">
        <f t="array" ref="AH5">_xlfn.LET(
    _xlpm.result,
    IF(
        $H5,
        _xlfn.IFS(
            $B5 = "DAY",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 = "Night",
            _xlfn.IFS(
                $D5 = "挖掘机/Excavator",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 = "矿用卡车/Dump Truck",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 = "辅助设备/Auxiliary Equipment",
                _xlfn.XLOOKUP(
                     --
                        _xlfn.TEXTAFTER(
                            $C5,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5" s="22" t="str">
        <f t="shared" si="14"/>
        <v/>
      </c>
      <c r="AJ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5" s="22" t="str">
        <f t="shared" si="2"/>
        <v/>
      </c>
      <c r="AO5" s="24" t="str">
        <f t="shared" si="3"/>
        <v/>
      </c>
      <c r="AP5" s="25" t="str" cm="1">
        <f t="array" ref="AP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B5="Night", IF(
            (F5="EX5600")+(F5="EX3600"),
            _xlfn.XLOOKUP(--_xlfn.TEXTAFTER($C5,{"#","/","-"},-1), --_xlfn.TEXTAFTER('Electrical Excavator'!$A$4:$A$23,{"#","/","-"},-1), _xlfn.XLOOKUP(A5,'Electrical Excavator'!$E$3:$AI$3,'Electrical Excavator'!$E$4:$AI$23)),
            _xlfn.XLOOKUP(--_xlfn.TEXTAFTER($C5,{"#","/","-"},-1), --_xlfn.REGEXEXTRACT(_xlpm.c_rng,"\d+"), _xlfn.XLOOKUP(A5, _xlpm.header_rng, _xlpm.data_rng))
        ),
        B5="Day", ""
    ),
    IFERROR(_xlpm.result, "")
)</f>
        <v/>
      </c>
      <c r="AQ5" s="26">
        <f t="shared" si="4"/>
        <v>0.9916666666666667</v>
      </c>
      <c r="AR5" s="26">
        <f t="shared" si="5"/>
        <v>0.81652661064425769</v>
      </c>
      <c r="AS5" s="26">
        <f t="shared" si="6"/>
        <v>0.81652661064425769</v>
      </c>
      <c r="AT5" s="24">
        <f t="shared" si="7"/>
        <v>16.999999999999993</v>
      </c>
      <c r="AU5" s="22">
        <v>720</v>
      </c>
      <c r="AV5" s="22">
        <f t="shared" si="8"/>
        <v>12</v>
      </c>
      <c r="AW5" s="22">
        <f>IF($B5="Day",_xlfn.XLOOKUP(CLEAN($C5),效率表!$B$4:$B$500,效率表!G$4:G$500,""),_xlfn.XLOOKUP(CLEAN($C5),效率表!$B$4:$B$500,效率表!G$4:G$500,"",,-1))</f>
        <v>60</v>
      </c>
      <c r="AX5" s="22">
        <f>IF($B5="Day",_xlfn.XLOOKUP(CLEAN($C5),效率表!$B$4:$B$500,效率表!H$4:H$500,""),_xlfn.XLOOKUP(CLEAN($C5),效率表!$B$4:$B$500,效率表!H$4:H$500,"",,-1))</f>
        <v>0</v>
      </c>
      <c r="AY5" s="22">
        <f>IF($B5="Day",_xlfn.XLOOKUP(CLEAN($C5),效率表!$B$4:$B$500,效率表!I$4:I$500,""),_xlfn.XLOOKUP(CLEAN($C5),效率表!$B$4:$B$500,效率表!I$4:I$500,"",,-1))</f>
        <v>0</v>
      </c>
      <c r="AZ5" s="22">
        <f>IF($B5="Day",_xlfn.XLOOKUP(CLEAN($C5),效率表!$B$4:$B$500,效率表!J$4:J$500,""),_xlfn.XLOOKUP(CLEAN($C5),效率表!$B$4:$B$500,效率表!J$4:J$500,"",,-1))</f>
        <v>0</v>
      </c>
      <c r="BA5" s="22">
        <f>IF($B5="Day",_xlfn.XLOOKUP(CLEAN($C5),效率表!$B$4:$B$500,效率表!K$4:K$500,""),_xlfn.XLOOKUP(CLEAN($C5),效率表!$B$4:$B$500,效率表!K$4:K$500,"",,-1))</f>
        <v>0</v>
      </c>
      <c r="BB5" s="22">
        <f>IF($B5="Day",_xlfn.XLOOKUP(CLEAN($C5),效率表!$B$4:$B$500,效率表!L$4:L$500,""),_xlfn.XLOOKUP(CLEAN($C5),效率表!$B$4:$B$500,效率表!L$4:L$500,"",,-1))</f>
        <v>60</v>
      </c>
      <c r="BC5" s="22">
        <f>IF($B5="Day",_xlfn.XLOOKUP(CLEAN($C5),效率表!$B$4:$B$500,效率表!M$4:M$500,""),_xlfn.XLOOKUP(CLEAN($C5),效率表!$B$4:$B$500,效率表!M$4:M$500,"",,-1))</f>
        <v>0</v>
      </c>
      <c r="BD5" s="22">
        <f>IF($B5="Day",_xlfn.XLOOKUP(CLEAN($C5),效率表!$B$4:$B$500,效率表!N$4:N$500,""),_xlfn.XLOOKUP(CLEAN($C5),效率表!$B$4:$B$500,效率表!N$4:N$500,"",,-1))</f>
        <v>0</v>
      </c>
      <c r="BE5" s="22">
        <f>IF($B5="Day",_xlfn.XLOOKUP(CLEAN($C5),效率表!$B$4:$B$500,效率表!O$4:O$500,""),_xlfn.XLOOKUP(CLEAN($C5),效率表!$B$4:$B$500,效率表!O$4:O$500,"",,-1))</f>
        <v>6</v>
      </c>
      <c r="BF5" s="22">
        <f>IF($B5="Day",_xlfn.XLOOKUP(CLEAN($C5),效率表!$B$4:$B$500,效率表!P$4:P$500,""),_xlfn.XLOOKUP(CLEAN($C5),效率表!$B$4:$B$500,效率表!P$4:P$500,"",,-1))</f>
        <v>11</v>
      </c>
      <c r="BG5" s="22">
        <f>IF($B5="Day",_xlfn.XLOOKUP(CLEAN($C5),效率表!$B$4:$B$500,效率表!Q$4:Q$500,""),_xlfn.XLOOKUP(CLEAN($C5),效率表!$B$4:$B$500,效率表!Q$4:Q$500,"",,-1))</f>
        <v>0</v>
      </c>
      <c r="BH5" s="22">
        <f>IF($B5="Day",_xlfn.XLOOKUP(CLEAN($C5),效率表!$B$4:$B$500,效率表!R$4:R$500,""),_xlfn.XLOOKUP(CLEAN($C5),效率表!$B$4:$B$500,效率表!R$4:R$500,"",,-1))</f>
        <v>0</v>
      </c>
      <c r="BI5" s="22">
        <f>IF($B5="Day",_xlfn.XLOOKUP(CLEAN($C5),效率表!$B$4:$B$500,效率表!S$4:S$500,""),_xlfn.XLOOKUP(CLEAN($C5),效率表!$B$4:$B$500,效率表!S$4:S$500,"",,-1))</f>
        <v>0</v>
      </c>
      <c r="BJ5" s="22">
        <f>IF($B5="Day",_xlfn.XLOOKUP(CLEAN($C5),效率表!$B$4:$B$500,效率表!U$4:U$500,""),_xlfn.XLOOKUP(CLEAN($C5),效率表!$B$4:$B$500,效率表!U$4:U$500,"",,-1))</f>
        <v>0</v>
      </c>
      <c r="BK5" s="22">
        <f>IF($B5="Day",_xlfn.XLOOKUP(CLEAN($C5),效率表!$B$4:$B$500,效率表!V$4:V$500,""),_xlfn.XLOOKUP(CLEAN($C5),效率表!$B$4:$B$500,效率表!V$4:V$500,"",,-1))</f>
        <v>0</v>
      </c>
      <c r="BL5" s="22">
        <f t="shared" si="9"/>
        <v>0</v>
      </c>
      <c r="BM5" s="22">
        <f t="shared" si="10"/>
        <v>131</v>
      </c>
      <c r="BN5" s="22">
        <f t="shared" si="11"/>
        <v>11</v>
      </c>
      <c r="BO5" s="27">
        <f t="shared" si="15"/>
        <v>583</v>
      </c>
      <c r="BP5" s="25">
        <f t="shared" si="12"/>
        <v>9.7166666666666668</v>
      </c>
      <c r="BQ5" s="28">
        <f>IF($B5="Day",_xlfn.XLOOKUP(CLEAN($C5),效率表!$B$4:$B$500,效率表!X$4:X$500,""),_xlfn.XLOOKUP($C5,效率表!$B$4:$B$500,效率表!X$4:X$500,"",,-1))</f>
        <v>0</v>
      </c>
    </row>
    <row r="6" spans="1:69">
      <c r="A6" s="29">
        <f t="shared" si="16"/>
        <v>46244</v>
      </c>
      <c r="B6" s="22" t="s">
        <v>240</v>
      </c>
      <c r="C6" s="22" t="s">
        <v>53</v>
      </c>
      <c r="D6" s="23" t="str">
        <f>_xlfn.XLOOKUP(C6,辅助表Auxiliary!$A$3:$A$192,辅助表Auxiliary!$C$3:$C$192)</f>
        <v>挖掘机/Excavator</v>
      </c>
      <c r="E6" s="22" t="str">
        <f>_xlfn.XLOOKUP(C6,辅助表Auxiliary!$A$3:$A$192,辅助表Auxiliary!$D$3:$D$192)</f>
        <v>EX2600-6</v>
      </c>
      <c r="F6" s="22" t="str">
        <f>_xlfn.XLOOKUP(C6,辅助表Auxiliary!$A$3:$A$192,辅助表Auxiliary!$E$3:$E$192)</f>
        <v>EX2600</v>
      </c>
      <c r="G6" s="22" t="s">
        <v>285</v>
      </c>
      <c r="H6" s="22" t="b">
        <f t="shared" si="0"/>
        <v>1</v>
      </c>
      <c r="I6" s="22">
        <f t="shared" si="1"/>
        <v>0</v>
      </c>
      <c r="J6" s="22"/>
      <c r="K6" s="22">
        <f>_xlfn.AGGREGATE(9,4,表1[[#This Row],[Хө]:[Б.н]])+_xlfn.AGGREGATE(9,4,表1[[#This Row],[Хө土壤]:[Б.н 脏煤]],表1[[#This Row],[Ш.х 沃土]])</f>
        <v>0</v>
      </c>
      <c r="L6" s="22">
        <f>_xlfn.AGGREGATE(9,4,表1[[#This Row],[Нү]],表1[[#This Row],[Нү 煤炭]])</f>
        <v>0</v>
      </c>
      <c r="M6" s="22">
        <f>_xlfn.AGGREGATE(9,4,表1[[#This Row],[oxid]],表1[[#This Row],[oxid 氧化]])</f>
        <v>0</v>
      </c>
      <c r="N6" s="22">
        <f>_xlfn.AGGREGATE(9,4,表1[[#This Row],[И.А]],表1[[#This Row],[И.А 
工程工作]])</f>
        <v>0</v>
      </c>
      <c r="O6" s="22">
        <f>表1[[#This Row],[产量（M3）
Production(M3)]]-表1[[#This Row],[焦煤（M3）
Coking coal
Нү]]-表1[[#This Row],[动力煤（M3）
Thermal coal
oxid]]</f>
        <v>0</v>
      </c>
      <c r="P6" s="22" cm="1">
        <f t="array" ref="P6">_xlfn.LET(
_xlpm.hCond,$H6,
_xlpm.dType,$D6,
_xlpm.res_type_1,P$1,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Q6" s="22" cm="1">
        <f t="array" ref="Q6">_xlfn.LET(
_xlpm.hCond,$H6,
_xlpm.dType,$D6,
_xlpm.res_type_1,Q$1,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6" s="22" cm="1">
        <f t="array" ref="R6">_xlfn.LET(
_xlpm.hCond,$H6,
_xlpm.dType,$D6,
_xlpm.res_type_1,R$1,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6" s="22" cm="1">
        <f t="array" ref="S6">_xlfn.LET(
_xlpm.hCond,$H6,
_xlpm.dType,$D6,
_xlpm.res_type_1,S$1,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6" s="22" cm="1">
        <f t="array" ref="T6">_xlfn.LET(
_xlpm.hCond,$H6,
_xlpm.dType,$D6,
_xlpm.res_type_1,T$1,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6" s="22" cm="1">
        <f t="array" ref="U6">_xlfn.LET(
_xlpm.hCond,$H6,
_xlpm.dType,$D6,
_xlpm.res_type_1,U$1,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6" s="22" cm="1">
        <f t="array" ref="V6">_xlfn.LET(
_xlpm.hCond,$H6,
_xlpm.dType,$D6,
_xlpm.res_type_1,V$1,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6" s="22" t="str" cm="1">
        <f t="array" ref="W6">_xlfn.LET(
_xlpm.hCond,$H6,
_xlpm.dType,$D6,
_xlpm.res_type_1,W$1,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6" s="22" t="str" cm="1">
        <f t="array" ref="X6">_xlfn.LET(
_xlpm.hCond,$H6,
_xlpm.dType,$D6,
_xlpm.res_type_1,X$1,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6" s="22" t="str" cm="1">
        <f t="array" ref="Y6">_xlfn.LET(
_xlpm.hCond,$H6,
_xlpm.dType,$D6,
_xlpm.res_type_1,Y$1,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6" s="22" t="str" cm="1">
        <f t="array" ref="Z6">_xlfn.LET(
_xlpm.hCond,$H6,
_xlpm.dType,$D6,
_xlpm.res_type_1,Z$1,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6" s="22" t="str" cm="1">
        <f t="array" ref="AA6">_xlfn.LET(
_xlpm.hCond,$H6,
_xlpm.dType,$D6,
_xlpm.res_type_1,AA$1,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6" s="22" t="str" cm="1">
        <f t="array" ref="AB6">_xlfn.LET(
_xlpm.hCond,$H6,
_xlpm.dType,$D6,
_xlpm.res_type_1,AB$1,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6" s="22" t="str" cm="1">
        <f t="array" ref="AC6">_xlfn.LET(
_xlpm.hCond,$H6,
_xlpm.dType,$D6,
_xlpm.res_type_1,AC$1,
_xlpm.num,--_xlfn.TEXTAFTER($C6,{"#","/","-"},-1),
_xlpm.isDay,$B6="DAY",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6" s="22" cm="1">
        <f t="array" ref="AD6">_xlfn.LET(
    _xlpm.result,
    IF(
        $H6,
        _xlfn.IFS(
            $B6 = "DAY",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 = "Night",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29500.2</v>
      </c>
      <c r="AE6" s="22" cm="1">
        <f t="array" ref="AE6">_xlfn.LET(
    _xlpm.result,
    IF(
        $H6,
        _xlfn.IFS(
            $B6 = "DAY",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 = "Night",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29500.2</v>
      </c>
      <c r="AF6" s="22">
        <f t="shared" si="13"/>
        <v>0</v>
      </c>
      <c r="AG6" s="22" t="str" cm="1">
        <f t="array" ref="AG6">_xlfn.LET(
    _xlpm.result,
    IF(
        $H6,
        _xlfn.IFS(
            $B6 = "DAY",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 = "Night",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6" s="22" t="str" cm="1">
        <f t="array" ref="AH6">_xlfn.LET(
    _xlpm.result,
    IF(
        $H6,
        _xlfn.IFS(
            $B6 = "DAY",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 = "Night",
            _xlfn.IFS(
                $D6 = "挖掘机/Excavator",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 = "矿用卡车/Dump Truck",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 = "辅助设备/Auxiliary Equipment",
                _xlfn.XLOOKUP(
                     --
                        _xlfn.TEXTAFTER(
                            $C6,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6" s="22" t="str">
        <f t="shared" si="14"/>
        <v/>
      </c>
      <c r="AJ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6" s="22" t="str">
        <f t="shared" si="2"/>
        <v/>
      </c>
      <c r="AO6" s="24" t="str">
        <f t="shared" si="3"/>
        <v/>
      </c>
      <c r="AP6" s="25" t="str" cm="1">
        <f t="array" ref="AP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B6="Night", IF(
            (F6="EX5600")+(F6="EX3600"),
            _xlfn.XLOOKUP(--_xlfn.TEXTAFTER($C6,{"#","/","-"},-1), --_xlfn.TEXTAFTER('Electrical Excavator'!$A$4:$A$23,{"#","/","-"},-1), _xlfn.XLOOKUP(A6,'Electrical Excavator'!$E$3:$AI$3,'Electrical Excavator'!$E$4:$AI$23)),
            _xlfn.XLOOKUP(--_xlfn.TEXTAFTER($C6,{"#","/","-"},-1), --_xlfn.REGEXEXTRACT(_xlpm.c_rng,"\d+"), _xlfn.XLOOKUP(A6, _xlpm.header_rng, _xlpm.data_rng))
        ),
        B6="Day", ""
    ),
    IFERROR(_xlpm.result, "")
)</f>
        <v/>
      </c>
      <c r="AQ6" s="26">
        <f t="shared" si="4"/>
        <v>0.16666666666666666</v>
      </c>
      <c r="AR6" s="26">
        <f t="shared" si="5"/>
        <v>0</v>
      </c>
      <c r="AS6" s="26" t="str">
        <f t="shared" si="6"/>
        <v/>
      </c>
      <c r="AT6" s="24" t="str">
        <f t="shared" si="7"/>
        <v/>
      </c>
      <c r="AU6" s="22">
        <v>720</v>
      </c>
      <c r="AV6" s="22">
        <f t="shared" si="8"/>
        <v>12</v>
      </c>
      <c r="AW6" s="22">
        <f>IF($B6="Day",_xlfn.XLOOKUP(CLEAN($C6),效率表!$B$4:$B$500,效率表!G$4:G$500,""),_xlfn.XLOOKUP(CLEAN($C6),效率表!$B$4:$B$500,效率表!G$4:G$500,"",,-1))</f>
        <v>60</v>
      </c>
      <c r="AX6" s="22">
        <f>IF($B6="Day",_xlfn.XLOOKUP(CLEAN($C6),效率表!$B$4:$B$500,效率表!H$4:H$500,""),_xlfn.XLOOKUP(CLEAN($C6),效率表!$B$4:$B$500,效率表!H$4:H$500,"",,-1))</f>
        <v>0</v>
      </c>
      <c r="AY6" s="22">
        <f>IF($B6="Day",_xlfn.XLOOKUP(CLEAN($C6),效率表!$B$4:$B$500,效率表!I$4:I$500,""),_xlfn.XLOOKUP(CLEAN($C6),效率表!$B$4:$B$500,效率表!I$4:I$500,"",,-1))</f>
        <v>0</v>
      </c>
      <c r="AZ6" s="22">
        <f>IF($B6="Day",_xlfn.XLOOKUP(CLEAN($C6),效率表!$B$4:$B$500,效率表!J$4:J$500,""),_xlfn.XLOOKUP(CLEAN($C6),效率表!$B$4:$B$500,效率表!J$4:J$500,"",,-1))</f>
        <v>0</v>
      </c>
      <c r="BA6" s="22">
        <f>IF($B6="Day",_xlfn.XLOOKUP(CLEAN($C6),效率表!$B$4:$B$500,效率表!K$4:K$500,""),_xlfn.XLOOKUP(CLEAN($C6),效率表!$B$4:$B$500,效率表!K$4:K$500,"",,-1))</f>
        <v>0</v>
      </c>
      <c r="BB6" s="22">
        <f>IF($B6="Day",_xlfn.XLOOKUP(CLEAN($C6),效率表!$B$4:$B$500,效率表!L$4:L$500,""),_xlfn.XLOOKUP(CLEAN($C6),效率表!$B$4:$B$500,效率表!L$4:L$500,"",,-1))</f>
        <v>60</v>
      </c>
      <c r="BC6" s="22">
        <f>IF($B6="Day",_xlfn.XLOOKUP(CLEAN($C6),效率表!$B$4:$B$500,效率表!M$4:M$500,""),_xlfn.XLOOKUP(CLEAN($C6),效率表!$B$4:$B$500,效率表!M$4:M$500,"",,-1))</f>
        <v>0</v>
      </c>
      <c r="BD6" s="22">
        <f>IF($B6="Day",_xlfn.XLOOKUP(CLEAN($C6),效率表!$B$4:$B$500,效率表!N$4:N$500,""),_xlfn.XLOOKUP(CLEAN($C6),效率表!$B$4:$B$500,效率表!N$4:N$500,"",,-1))</f>
        <v>0</v>
      </c>
      <c r="BE6" s="22">
        <f>IF($B6="Day",_xlfn.XLOOKUP(CLEAN($C6),效率表!$B$4:$B$500,效率表!O$4:O$500,""),_xlfn.XLOOKUP(CLEAN($C6),效率表!$B$4:$B$500,效率表!O$4:O$500,"",,-1))</f>
        <v>600</v>
      </c>
      <c r="BF6" s="22">
        <f>IF($B6="Day",_xlfn.XLOOKUP(CLEAN($C6),效率表!$B$4:$B$500,效率表!P$4:P$500,""),_xlfn.XLOOKUP(CLEAN($C6),效率表!$B$4:$B$500,效率表!P$4:P$500,"",,-1))</f>
        <v>0</v>
      </c>
      <c r="BG6" s="22">
        <f>IF($B6="Day",_xlfn.XLOOKUP(CLEAN($C6),效率表!$B$4:$B$500,效率表!Q$4:Q$500,""),_xlfn.XLOOKUP(CLEAN($C6),效率表!$B$4:$B$500,效率表!Q$4:Q$500,"",,-1))</f>
        <v>0</v>
      </c>
      <c r="BH6" s="22">
        <f>IF($B6="Day",_xlfn.XLOOKUP(CLEAN($C6),效率表!$B$4:$B$500,效率表!R$4:R$500,""),_xlfn.XLOOKUP(CLEAN($C6),效率表!$B$4:$B$500,效率表!R$4:R$500,"",,-1))</f>
        <v>0</v>
      </c>
      <c r="BI6" s="22">
        <f>IF($B6="Day",_xlfn.XLOOKUP(CLEAN($C6),效率表!$B$4:$B$500,效率表!S$4:S$500,""),_xlfn.XLOOKUP(CLEAN($C6),效率表!$B$4:$B$500,效率表!S$4:S$500,"",,-1))</f>
        <v>0</v>
      </c>
      <c r="BJ6" s="22">
        <f>IF($B6="Day",_xlfn.XLOOKUP(CLEAN($C6),效率表!$B$4:$B$500,效率表!U$4:U$500,""),_xlfn.XLOOKUP(CLEAN($C6),效率表!$B$4:$B$500,效率表!U$4:U$500,"",,-1))</f>
        <v>0</v>
      </c>
      <c r="BK6" s="22">
        <f>IF($B6="Day",_xlfn.XLOOKUP(CLEAN($C6),效率表!$B$4:$B$500,效率表!V$4:V$500,""),_xlfn.XLOOKUP(CLEAN($C6),效率表!$B$4:$B$500,效率表!V$4:V$500,"",,-1))</f>
        <v>0</v>
      </c>
      <c r="BL6" s="22">
        <f t="shared" si="9"/>
        <v>0</v>
      </c>
      <c r="BM6" s="22">
        <f t="shared" si="10"/>
        <v>120</v>
      </c>
      <c r="BN6" s="22">
        <f t="shared" si="11"/>
        <v>0</v>
      </c>
      <c r="BO6" s="27">
        <f t="shared" si="15"/>
        <v>0</v>
      </c>
      <c r="BP6" s="25">
        <f t="shared" si="12"/>
        <v>0</v>
      </c>
      <c r="BQ6" s="28" t="str">
        <f>IF($B6="Day",_xlfn.XLOOKUP(CLEAN($C6),效率表!$B$4:$B$500,效率表!X$4:X$500,""),_xlfn.XLOOKUP($C6,效率表!$B$4:$B$500,效率表!X$4:X$500,"",,-1))</f>
        <v>Их засвар хийх</v>
      </c>
    </row>
    <row r="7" spans="1:69">
      <c r="A7" s="29">
        <f t="shared" si="16"/>
        <v>46244</v>
      </c>
      <c r="B7" s="22" t="s">
        <v>240</v>
      </c>
      <c r="C7" s="22" t="s">
        <v>55</v>
      </c>
      <c r="D7" s="23" t="str">
        <f>_xlfn.XLOOKUP(C7,辅助表Auxiliary!$A$3:$A$192,辅助表Auxiliary!$C$3:$C$192)</f>
        <v>挖掘机/Excavator</v>
      </c>
      <c r="E7" s="22" t="str">
        <f>_xlfn.XLOOKUP(C7,辅助表Auxiliary!$A$3:$A$192,辅助表Auxiliary!$D$3:$D$192)</f>
        <v>EX2600-6</v>
      </c>
      <c r="F7" s="22" t="str">
        <f>_xlfn.XLOOKUP(C7,辅助表Auxiliary!$A$3:$A$192,辅助表Auxiliary!$E$3:$E$192)</f>
        <v>EX2600</v>
      </c>
      <c r="G7" s="22" t="s">
        <v>285</v>
      </c>
      <c r="H7" s="22" t="b">
        <f t="shared" si="0"/>
        <v>1</v>
      </c>
      <c r="I7" s="22">
        <f t="shared" si="1"/>
        <v>1</v>
      </c>
      <c r="J7" s="22"/>
      <c r="K7" s="22">
        <f>_xlfn.AGGREGATE(9,4,表1[[#This Row],[Хө]:[Б.н]])+_xlfn.AGGREGATE(9,4,表1[[#This Row],[Хө土壤]:[Б.н 脏煤]],表1[[#This Row],[Ш.х 沃土]])</f>
        <v>5525</v>
      </c>
      <c r="L7" s="22">
        <f>_xlfn.AGGREGATE(9,4,表1[[#This Row],[Нү]],表1[[#This Row],[Нү 煤炭]])</f>
        <v>4505</v>
      </c>
      <c r="M7" s="22">
        <f>_xlfn.AGGREGATE(9,4,表1[[#This Row],[oxid]],表1[[#This Row],[oxid 氧化]])</f>
        <v>0</v>
      </c>
      <c r="N7" s="22">
        <f>_xlfn.AGGREGATE(9,4,表1[[#This Row],[И.А]],表1[[#This Row],[И.А 
工程工作]])</f>
        <v>0</v>
      </c>
      <c r="O7" s="22">
        <f>表1[[#This Row],[产量（M3）
Production(M3)]]-表1[[#This Row],[焦煤（M3）
Coking coal
Нү]]-表1[[#This Row],[动力煤（M3）
Thermal coal
oxid]]</f>
        <v>1020</v>
      </c>
      <c r="P7" s="22" cm="1">
        <f t="array" ref="P7">_xlfn.LET(
_xlpm.hCond,$H7,
_xlpm.dType,$D7,
_xlpm.res_type_1,P$1,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Q7" s="22" cm="1">
        <f t="array" ref="Q7">_xlfn.LET(
_xlpm.hCond,$H7,
_xlpm.dType,$D7,
_xlpm.res_type_1,Q$1,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7" s="22" cm="1">
        <f t="array" ref="R7">_xlfn.LET(
_xlpm.hCond,$H7,
_xlpm.dType,$D7,
_xlpm.res_type_1,R$1,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7" s="22" cm="1">
        <f t="array" ref="S7">_xlfn.LET(
_xlpm.hCond,$H7,
_xlpm.dType,$D7,
_xlpm.res_type_1,S$1,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4505</v>
      </c>
      <c r="T7" s="22" cm="1">
        <f t="array" ref="T7">_xlfn.LET(
_xlpm.hCond,$H7,
_xlpm.dType,$D7,
_xlpm.res_type_1,T$1,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7" s="22" cm="1">
        <f t="array" ref="U7">_xlfn.LET(
_xlpm.hCond,$H7,
_xlpm.dType,$D7,
_xlpm.res_type_1,U$1,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7" s="22" cm="1">
        <f t="array" ref="V7">_xlfn.LET(
_xlpm.hCond,$H7,
_xlpm.dType,$D7,
_xlpm.res_type_1,V$1,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7" s="22" t="str" cm="1">
        <f t="array" ref="W7">_xlfn.LET(
_xlpm.hCond,$H7,
_xlpm.dType,$D7,
_xlpm.res_type_1,W$1,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7" s="22" t="str" cm="1">
        <f t="array" ref="X7">_xlfn.LET(
_xlpm.hCond,$H7,
_xlpm.dType,$D7,
_xlpm.res_type_1,X$1,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7" s="22" t="str" cm="1">
        <f t="array" ref="Y7">_xlfn.LET(
_xlpm.hCond,$H7,
_xlpm.dType,$D7,
_xlpm.res_type_1,Y$1,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7" s="22" t="str" cm="1">
        <f t="array" ref="Z7">_xlfn.LET(
_xlpm.hCond,$H7,
_xlpm.dType,$D7,
_xlpm.res_type_1,Z$1,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7" s="22" t="str" cm="1">
        <f t="array" ref="AA7">_xlfn.LET(
_xlpm.hCond,$H7,
_xlpm.dType,$D7,
_xlpm.res_type_1,AA$1,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7" s="22" t="str" cm="1">
        <f t="array" ref="AB7">_xlfn.LET(
_xlpm.hCond,$H7,
_xlpm.dType,$D7,
_xlpm.res_type_1,AB$1,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7" s="22" t="str" cm="1">
        <f t="array" ref="AC7">_xlfn.LET(
_xlpm.hCond,$H7,
_xlpm.dType,$D7,
_xlpm.res_type_1,AC$1,
_xlpm.num,--_xlfn.TEXTAFTER($C7,{"#","/","-"},-1),
_xlpm.isDay,$B7="DAY",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7" s="22" cm="1">
        <f t="array" ref="AD7">_xlfn.LET(
    _xlpm.result,
    IF(
        $H7,
        _xlfn.IFS(
            $B7 = "DAY",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 = "Night",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29760.400000000001</v>
      </c>
      <c r="AE7" s="22" cm="1">
        <f t="array" ref="AE7">_xlfn.LET(
    _xlpm.result,
    IF(
        $H7,
        _xlfn.IFS(
            $B7 = "DAY",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 = "Night",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29770</v>
      </c>
      <c r="AF7" s="22">
        <f t="shared" si="13"/>
        <v>9.5999999999985448</v>
      </c>
      <c r="AG7" s="22" t="str" cm="1">
        <f t="array" ref="AG7">_xlfn.LET(
    _xlpm.result,
    IF(
        $H7,
        _xlfn.IFS(
            $B7 = "DAY",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 = "Night",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7" s="22" t="str" cm="1">
        <f t="array" ref="AH7">_xlfn.LET(
    _xlpm.result,
    IF(
        $H7,
        _xlfn.IFS(
            $B7 = "DAY",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 = "Night",
            _xlfn.IFS(
                $D7 = "挖掘机/Excavator",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 = "矿用卡车/Dump Truck",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 = "辅助设备/Auxiliary Equipment",
                _xlfn.XLOOKUP(
                     --
                        _xlfn.TEXTAFTER(
                            $C7,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7" s="22" t="str">
        <f t="shared" si="14"/>
        <v/>
      </c>
      <c r="AJ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7" s="22" t="str">
        <f t="shared" si="2"/>
        <v/>
      </c>
      <c r="AO7" s="24" t="str">
        <f t="shared" si="3"/>
        <v/>
      </c>
      <c r="AP7" s="25" t="str" cm="1">
        <f t="array" ref="AP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B7="Night", IF(
            (F7="EX5600")+(F7="EX3600"),
            _xlfn.XLOOKUP(--_xlfn.TEXTAFTER($C7,{"#","/","-"},-1), --_xlfn.TEXTAFTER('Electrical Excavator'!$A$4:$A$23,{"#","/","-"},-1), _xlfn.XLOOKUP(A7,'Electrical Excavator'!$E$3:$AI$3,'Electrical Excavator'!$E$4:$AI$23)),
            _xlfn.XLOOKUP(--_xlfn.TEXTAFTER($C7,{"#","/","-"},-1), --_xlfn.REGEXEXTRACT(_xlpm.c_rng,"\d+"), _xlfn.XLOOKUP(A7, _xlpm.header_rng, _xlpm.data_rng))
        ),
        B7="Day", ""
    ),
    IFERROR(_xlpm.result, "")
)</f>
        <v/>
      </c>
      <c r="AQ7" s="26">
        <f t="shared" si="4"/>
        <v>1</v>
      </c>
      <c r="AR7" s="26">
        <f t="shared" si="5"/>
        <v>0.80555555555555558</v>
      </c>
      <c r="AS7" s="26">
        <f t="shared" si="6"/>
        <v>0.77777777777777779</v>
      </c>
      <c r="AT7" s="24">
        <f t="shared" si="7"/>
        <v>15.999999999912653</v>
      </c>
      <c r="AU7" s="22">
        <v>720</v>
      </c>
      <c r="AV7" s="22">
        <f t="shared" si="8"/>
        <v>12</v>
      </c>
      <c r="AW7" s="22">
        <f>IF($B7="Day",_xlfn.XLOOKUP(CLEAN($C7),效率表!$B$4:$B$500,效率表!G$4:G$500,""),_xlfn.XLOOKUP(CLEAN($C7),效率表!$B$4:$B$500,效率表!G$4:G$500,"",,-1))</f>
        <v>80</v>
      </c>
      <c r="AX7" s="22">
        <f>IF($B7="Day",_xlfn.XLOOKUP(CLEAN($C7),效率表!$B$4:$B$500,效率表!H$4:H$500,""),_xlfn.XLOOKUP(CLEAN($C7),效率表!$B$4:$B$500,效率表!H$4:H$500,"",,-1))</f>
        <v>0</v>
      </c>
      <c r="AY7" s="22">
        <f>IF($B7="Day",_xlfn.XLOOKUP(CLEAN($C7),效率表!$B$4:$B$500,效率表!I$4:I$500,""),_xlfn.XLOOKUP(CLEAN($C7),效率表!$B$4:$B$500,效率表!I$4:I$500,"",,-1))</f>
        <v>0</v>
      </c>
      <c r="AZ7" s="22">
        <f>IF($B7="Day",_xlfn.XLOOKUP(CLEAN($C7),效率表!$B$4:$B$500,效率表!J$4:J$500,""),_xlfn.XLOOKUP(CLEAN($C7),效率表!$B$4:$B$500,效率表!J$4:J$500,"",,-1))</f>
        <v>20</v>
      </c>
      <c r="BA7" s="22">
        <f>IF($B7="Day",_xlfn.XLOOKUP(CLEAN($C7),效率表!$B$4:$B$500,效率表!K$4:K$500,""),_xlfn.XLOOKUP(CLEAN($C7),效率表!$B$4:$B$500,效率表!K$4:K$500,"",,-1))</f>
        <v>0</v>
      </c>
      <c r="BB7" s="22">
        <f>IF($B7="Day",_xlfn.XLOOKUP(CLEAN($C7),效率表!$B$4:$B$500,效率表!L$4:L$500,""),_xlfn.XLOOKUP(CLEAN($C7),效率表!$B$4:$B$500,效率表!L$4:L$500,"",,-1))</f>
        <v>60</v>
      </c>
      <c r="BC7" s="22">
        <f>IF($B7="Day",_xlfn.XLOOKUP(CLEAN($C7),效率表!$B$4:$B$500,效率表!M$4:M$500,""),_xlfn.XLOOKUP(CLEAN($C7),效率表!$B$4:$B$500,效率表!M$4:M$500,"",,-1))</f>
        <v>0</v>
      </c>
      <c r="BD7" s="22">
        <f>IF($B7="Day",_xlfn.XLOOKUP(CLEAN($C7),效率表!$B$4:$B$500,效率表!N$4:N$500,""),_xlfn.XLOOKUP(CLEAN($C7),效率表!$B$4:$B$500,效率表!N$4:N$500,"",,-1))</f>
        <v>0</v>
      </c>
      <c r="BE7" s="22">
        <f>IF($B7="Day",_xlfn.XLOOKUP(CLEAN($C7),效率表!$B$4:$B$500,效率表!O$4:O$500,""),_xlfn.XLOOKUP(CLEAN($C7),效率表!$B$4:$B$500,效率表!O$4:O$500,"",,-1))</f>
        <v>0</v>
      </c>
      <c r="BF7" s="22">
        <f>IF($B7="Day",_xlfn.XLOOKUP(CLEAN($C7),效率表!$B$4:$B$500,效率表!P$4:P$500,""),_xlfn.XLOOKUP(CLEAN($C7),效率表!$B$4:$B$500,效率表!P$4:P$500,"",,-1))</f>
        <v>0</v>
      </c>
      <c r="BG7" s="22">
        <f>IF($B7="Day",_xlfn.XLOOKUP(CLEAN($C7),效率表!$B$4:$B$500,效率表!Q$4:Q$500,""),_xlfn.XLOOKUP(CLEAN($C7),效率表!$B$4:$B$500,效率表!Q$4:Q$500,"",,-1))</f>
        <v>0</v>
      </c>
      <c r="BH7" s="22">
        <f>IF($B7="Day",_xlfn.XLOOKUP(CLEAN($C7),效率表!$B$4:$B$500,效率表!R$4:R$500,""),_xlfn.XLOOKUP(CLEAN($C7),效率表!$B$4:$B$500,效率表!R$4:R$500,"",,-1))</f>
        <v>0</v>
      </c>
      <c r="BI7" s="22">
        <f>IF($B7="Day",_xlfn.XLOOKUP(CLEAN($C7),效率表!$B$4:$B$500,效率表!S$4:S$500,""),_xlfn.XLOOKUP(CLEAN($C7),效率表!$B$4:$B$500,效率表!S$4:S$500,"",,-1))</f>
        <v>0</v>
      </c>
      <c r="BJ7" s="22">
        <f>IF($B7="Day",_xlfn.XLOOKUP(CLEAN($C7),效率表!$B$4:$B$500,效率表!U$4:U$500,""),_xlfn.XLOOKUP(CLEAN($C7),效率表!$B$4:$B$500,效率表!U$4:U$500,"",,-1))</f>
        <v>0</v>
      </c>
      <c r="BK7" s="22">
        <f>IF($B7="Day",_xlfn.XLOOKUP(CLEAN($C7),效率表!$B$4:$B$500,效率表!V$4:V$500,""),_xlfn.XLOOKUP(CLEAN($C7),效率表!$B$4:$B$500,效率表!V$4:V$500,"",,-1))</f>
        <v>0</v>
      </c>
      <c r="BL7" s="22">
        <f t="shared" si="9"/>
        <v>20</v>
      </c>
      <c r="BM7" s="22">
        <f t="shared" si="10"/>
        <v>140</v>
      </c>
      <c r="BN7" s="22">
        <f t="shared" si="11"/>
        <v>0</v>
      </c>
      <c r="BO7" s="27">
        <f t="shared" si="15"/>
        <v>560</v>
      </c>
      <c r="BP7" s="25">
        <f t="shared" si="12"/>
        <v>9.3333333333333339</v>
      </c>
      <c r="BQ7" s="28">
        <f>IF($B7="Day",_xlfn.XLOOKUP(CLEAN($C7),效率表!$B$4:$B$500,效率表!X$4:X$500,""),_xlfn.XLOOKUP($C7,效率表!$B$4:$B$500,效率表!X$4:X$500,"",,-1))</f>
        <v>0</v>
      </c>
    </row>
    <row r="8" spans="1:69">
      <c r="A8" s="29">
        <f t="shared" si="16"/>
        <v>46244</v>
      </c>
      <c r="B8" s="22" t="s">
        <v>240</v>
      </c>
      <c r="C8" s="22" t="s">
        <v>58</v>
      </c>
      <c r="D8" s="23" t="str">
        <f>_xlfn.XLOOKUP(C8,辅助表Auxiliary!$A$3:$A$192,辅助表Auxiliary!$C$3:$C$192)</f>
        <v>挖掘机/Excavator</v>
      </c>
      <c r="E8" s="22" t="str">
        <f>_xlfn.XLOOKUP(C8,辅助表Auxiliary!$A$3:$A$192,辅助表Auxiliary!$D$3:$D$192)</f>
        <v>EX5600-6</v>
      </c>
      <c r="F8" s="22" t="str">
        <f>_xlfn.XLOOKUP(C8,辅助表Auxiliary!$A$3:$A$192,辅助表Auxiliary!$E$3:$E$192)</f>
        <v>EX5600</v>
      </c>
      <c r="G8" s="22" t="s">
        <v>285</v>
      </c>
      <c r="H8" s="22" t="b">
        <f t="shared" si="0"/>
        <v>1</v>
      </c>
      <c r="I8" s="22">
        <f t="shared" si="1"/>
        <v>1</v>
      </c>
      <c r="J8" s="22"/>
      <c r="K8" s="22">
        <f>_xlfn.AGGREGATE(9,4,表1[[#This Row],[Хө]:[Б.н]])+_xlfn.AGGREGATE(9,4,表1[[#This Row],[Хө土壤]:[Б.н 脏煤]],表1[[#This Row],[Ш.х 沃土]])</f>
        <v>6970</v>
      </c>
      <c r="L8" s="22">
        <f>_xlfn.AGGREGATE(9,4,表1[[#This Row],[Нү]],表1[[#This Row],[Нү 煤炭]])</f>
        <v>0</v>
      </c>
      <c r="M8" s="22">
        <f>_xlfn.AGGREGATE(9,4,表1[[#This Row],[oxid]],表1[[#This Row],[oxid 氧化]])</f>
        <v>0</v>
      </c>
      <c r="N8" s="22">
        <f>_xlfn.AGGREGATE(9,4,表1[[#This Row],[И.А]],表1[[#This Row],[И.А 
工程工作]])</f>
        <v>0</v>
      </c>
      <c r="O8" s="22">
        <f>表1[[#This Row],[产量（M3）
Production(M3)]]-表1[[#This Row],[焦煤（M3）
Coking coal
Нү]]-表1[[#This Row],[动力煤（M3）
Thermal coal
oxid]]</f>
        <v>6970</v>
      </c>
      <c r="P8" s="22" cm="1">
        <f t="array" ref="P8">_xlfn.LET(
_xlpm.hCond,$H8,
_xlpm.dType,$D8,
_xlpm.res_type_1,P$1,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6970</v>
      </c>
      <c r="Q8" s="22" cm="1">
        <f t="array" ref="Q8">_xlfn.LET(
_xlpm.hCond,$H8,
_xlpm.dType,$D8,
_xlpm.res_type_1,Q$1,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8" s="22" cm="1">
        <f t="array" ref="R8">_xlfn.LET(
_xlpm.hCond,$H8,
_xlpm.dType,$D8,
_xlpm.res_type_1,R$1,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8" s="22" cm="1">
        <f t="array" ref="S8">_xlfn.LET(
_xlpm.hCond,$H8,
_xlpm.dType,$D8,
_xlpm.res_type_1,S$1,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8" s="22" cm="1">
        <f t="array" ref="T8">_xlfn.LET(
_xlpm.hCond,$H8,
_xlpm.dType,$D8,
_xlpm.res_type_1,T$1,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8" s="22" cm="1">
        <f t="array" ref="U8">_xlfn.LET(
_xlpm.hCond,$H8,
_xlpm.dType,$D8,
_xlpm.res_type_1,U$1,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8" s="22" cm="1">
        <f t="array" ref="V8">_xlfn.LET(
_xlpm.hCond,$H8,
_xlpm.dType,$D8,
_xlpm.res_type_1,V$1,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8" s="22" t="str" cm="1">
        <f t="array" ref="W8">_xlfn.LET(
_xlpm.hCond,$H8,
_xlpm.dType,$D8,
_xlpm.res_type_1,W$1,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8" s="22" t="str" cm="1">
        <f t="array" ref="X8">_xlfn.LET(
_xlpm.hCond,$H8,
_xlpm.dType,$D8,
_xlpm.res_type_1,X$1,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8" s="22" t="str" cm="1">
        <f t="array" ref="Y8">_xlfn.LET(
_xlpm.hCond,$H8,
_xlpm.dType,$D8,
_xlpm.res_type_1,Y$1,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8" s="22" t="str" cm="1">
        <f t="array" ref="Z8">_xlfn.LET(
_xlpm.hCond,$H8,
_xlpm.dType,$D8,
_xlpm.res_type_1,Z$1,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8" s="22" t="str" cm="1">
        <f t="array" ref="AA8">_xlfn.LET(
_xlpm.hCond,$H8,
_xlpm.dType,$D8,
_xlpm.res_type_1,AA$1,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8" s="22" t="str" cm="1">
        <f t="array" ref="AB8">_xlfn.LET(
_xlpm.hCond,$H8,
_xlpm.dType,$D8,
_xlpm.res_type_1,AB$1,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8" s="22" t="str" cm="1">
        <f t="array" ref="AC8">_xlfn.LET(
_xlpm.hCond,$H8,
_xlpm.dType,$D8,
_xlpm.res_type_1,AC$1,
_xlpm.num,--_xlfn.TEXTAFTER($C8,{"#","/","-"},-1),
_xlpm.isDay,$B8="DAY",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8" s="22" cm="1">
        <f t="array" ref="AD8">_xlfn.LET(
    _xlpm.result,
    IF(
        $H8,
        _xlfn.IFS(
            $B8 = "DAY",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 = "Night",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21074.3</v>
      </c>
      <c r="AE8" s="22" cm="1">
        <f t="array" ref="AE8">_xlfn.LET(
    _xlpm.result,
    IF(
        $H8,
        _xlfn.IFS(
            $B8 = "DAY",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 = "Night",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21084.1</v>
      </c>
      <c r="AF8" s="22">
        <f t="shared" si="13"/>
        <v>9.7999999999992724</v>
      </c>
      <c r="AG8" s="22" t="str" cm="1">
        <f t="array" ref="AG8">_xlfn.LET(
    _xlpm.result,
    IF(
        $H8,
        _xlfn.IFS(
            $B8 = "DAY",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 = "Night",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8" s="22" t="str" cm="1">
        <f t="array" ref="AH8">_xlfn.LET(
    _xlpm.result,
    IF(
        $H8,
        _xlfn.IFS(
            $B8 = "DAY",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 = "Night",
            _xlfn.IFS(
                $D8 = "挖掘机/Excavator",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 = "矿用卡车/Dump Truck",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 = "辅助设备/Auxiliary Equipment",
                _xlfn.XLOOKUP(
                     --
                        _xlfn.TEXTAFTER(
                            $C8,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8" s="22" t="str">
        <f t="shared" si="14"/>
        <v/>
      </c>
      <c r="AJ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8" s="22" t="str">
        <f t="shared" si="2"/>
        <v/>
      </c>
      <c r="AO8" s="24" t="str">
        <f t="shared" si="3"/>
        <v/>
      </c>
      <c r="AP8" s="25" t="str" cm="1">
        <f t="array" ref="AP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B8="Night", IF(
            (F8="EX5600")+(F8="EX3600"),
            _xlfn.XLOOKUP(--_xlfn.TEXTAFTER($C8,{"#","/","-"},-1), --_xlfn.TEXTAFTER('Electrical Excavator'!$A$4:$A$23,{"#","/","-"},-1), _xlfn.XLOOKUP(A8,'Electrical Excavator'!$E$3:$AI$3,'Electrical Excavator'!$E$4:$AI$23)),
            _xlfn.XLOOKUP(--_xlfn.TEXTAFTER($C8,{"#","/","-"},-1), --_xlfn.REGEXEXTRACT(_xlpm.c_rng,"\d+"), _xlfn.XLOOKUP(A8, _xlpm.header_rng, _xlpm.data_rng))
        ),
        B8="Day", ""
    ),
    IFERROR(_xlpm.result, "")
)</f>
        <v/>
      </c>
      <c r="AQ8" s="26">
        <f t="shared" si="4"/>
        <v>1</v>
      </c>
      <c r="AR8" s="26">
        <f t="shared" si="5"/>
        <v>0.875</v>
      </c>
      <c r="AS8" s="26">
        <f t="shared" si="6"/>
        <v>0.76388888888888884</v>
      </c>
      <c r="AT8" s="24">
        <f t="shared" si="7"/>
        <v>37.99999999995638</v>
      </c>
      <c r="AU8" s="22">
        <v>720</v>
      </c>
      <c r="AV8" s="22">
        <f t="shared" si="8"/>
        <v>12</v>
      </c>
      <c r="AW8" s="22">
        <f>IF($B8="Day",_xlfn.XLOOKUP(CLEAN($C8),效率表!$B$4:$B$500,效率表!G$4:G$500,""),_xlfn.XLOOKUP(CLEAN($C8),效率表!$B$4:$B$500,效率表!G$4:G$500,"",,-1))</f>
        <v>30</v>
      </c>
      <c r="AX8" s="22">
        <f>IF($B8="Day",_xlfn.XLOOKUP(CLEAN($C8),效率表!$B$4:$B$500,效率表!H$4:H$500,""),_xlfn.XLOOKUP(CLEAN($C8),效率表!$B$4:$B$500,效率表!H$4:H$500,"",,-1))</f>
        <v>70</v>
      </c>
      <c r="AY8" s="22">
        <f>IF($B8="Day",_xlfn.XLOOKUP(CLEAN($C8),效率表!$B$4:$B$500,效率表!I$4:I$500,""),_xlfn.XLOOKUP(CLEAN($C8),效率表!$B$4:$B$500,效率表!I$4:I$500,"",,-1))</f>
        <v>10</v>
      </c>
      <c r="AZ8" s="22">
        <f>IF($B8="Day",_xlfn.XLOOKUP(CLEAN($C8),效率表!$B$4:$B$500,效率表!J$4:J$500,""),_xlfn.XLOOKUP(CLEAN($C8),效率表!$B$4:$B$500,效率表!J$4:J$500,"",,-1))</f>
        <v>0</v>
      </c>
      <c r="BA8" s="22">
        <f>IF($B8="Day",_xlfn.XLOOKUP(CLEAN($C8),效率表!$B$4:$B$500,效率表!K$4:K$500,""),_xlfn.XLOOKUP(CLEAN($C8),效率表!$B$4:$B$500,效率表!K$4:K$500,"",,-1))</f>
        <v>0</v>
      </c>
      <c r="BB8" s="22">
        <f>IF($B8="Day",_xlfn.XLOOKUP(CLEAN($C8),效率表!$B$4:$B$500,效率表!L$4:L$500,""),_xlfn.XLOOKUP(CLEAN($C8),效率表!$B$4:$B$500,效率表!L$4:L$500,"",,-1))</f>
        <v>60</v>
      </c>
      <c r="BC8" s="22">
        <f>IF($B8="Day",_xlfn.XLOOKUP(CLEAN($C8),效率表!$B$4:$B$500,效率表!M$4:M$500,""),_xlfn.XLOOKUP(CLEAN($C8),效率表!$B$4:$B$500,效率表!M$4:M$500,"",,-1))</f>
        <v>0</v>
      </c>
      <c r="BD8" s="22">
        <f>IF($B8="Day",_xlfn.XLOOKUP(CLEAN($C8),效率表!$B$4:$B$500,效率表!N$4:N$500,""),_xlfn.XLOOKUP(CLEAN($C8),效率表!$B$4:$B$500,效率表!N$4:N$500,"",,-1))</f>
        <v>0</v>
      </c>
      <c r="BE8" s="22">
        <f>IF($B8="Day",_xlfn.XLOOKUP(CLEAN($C8),效率表!$B$4:$B$500,效率表!O$4:O$500,""),_xlfn.XLOOKUP(CLEAN($C8),效率表!$B$4:$B$500,效率表!O$4:O$500,"",,-1))</f>
        <v>0</v>
      </c>
      <c r="BF8" s="22">
        <f>IF($B8="Day",_xlfn.XLOOKUP(CLEAN($C8),效率表!$B$4:$B$500,效率表!P$4:P$500,""),_xlfn.XLOOKUP(CLEAN($C8),效率表!$B$4:$B$500,效率表!P$4:P$500,"",,-1))</f>
        <v>0</v>
      </c>
      <c r="BG8" s="22">
        <f>IF($B8="Day",_xlfn.XLOOKUP(CLEAN($C8),效率表!$B$4:$B$500,效率表!Q$4:Q$500,""),_xlfn.XLOOKUP(CLEAN($C8),效率表!$B$4:$B$500,效率表!Q$4:Q$500,"",,-1))</f>
        <v>0</v>
      </c>
      <c r="BH8" s="22">
        <f>IF($B8="Day",_xlfn.XLOOKUP(CLEAN($C8),效率表!$B$4:$B$500,效率表!R$4:R$500,""),_xlfn.XLOOKUP(CLEAN($C8),效率表!$B$4:$B$500,效率表!R$4:R$500,"",,-1))</f>
        <v>0</v>
      </c>
      <c r="BI8" s="22">
        <f>IF($B8="Day",_xlfn.XLOOKUP(CLEAN($C8),效率表!$B$4:$B$500,效率表!S$4:S$500,""),_xlfn.XLOOKUP(CLEAN($C8),效率表!$B$4:$B$500,效率表!S$4:S$500,"",,-1))</f>
        <v>0</v>
      </c>
      <c r="BJ8" s="22">
        <f>IF($B8="Day",_xlfn.XLOOKUP(CLEAN($C8),效率表!$B$4:$B$500,效率表!U$4:U$500,""),_xlfn.XLOOKUP(CLEAN($C8),效率表!$B$4:$B$500,效率表!U$4:U$500,"",,-1))</f>
        <v>0</v>
      </c>
      <c r="BK8" s="22">
        <f>IF($B8="Day",_xlfn.XLOOKUP(CLEAN($C8),效率表!$B$4:$B$500,效率表!V$4:V$500,""),_xlfn.XLOOKUP(CLEAN($C8),效率表!$B$4:$B$500,效率表!V$4:V$500,"",,-1))</f>
        <v>0</v>
      </c>
      <c r="BL8" s="22">
        <f t="shared" si="9"/>
        <v>80</v>
      </c>
      <c r="BM8" s="22">
        <f t="shared" si="10"/>
        <v>90</v>
      </c>
      <c r="BN8" s="22">
        <f t="shared" si="11"/>
        <v>0</v>
      </c>
      <c r="BO8" s="27">
        <f t="shared" si="15"/>
        <v>550</v>
      </c>
      <c r="BP8" s="25">
        <f t="shared" si="12"/>
        <v>9.1666666666666661</v>
      </c>
      <c r="BQ8" s="28">
        <f>IF($B8="Day",_xlfn.XLOOKUP(CLEAN($C8),效率表!$B$4:$B$500,效率表!X$4:X$500,""),_xlfn.XLOOKUP($C8,效率表!$B$4:$B$500,效率表!X$4:X$500,"",,-1))</f>
        <v>0</v>
      </c>
    </row>
    <row r="9" spans="1:69">
      <c r="A9" s="29">
        <f t="shared" si="16"/>
        <v>46244</v>
      </c>
      <c r="B9" s="22" t="s">
        <v>240</v>
      </c>
      <c r="C9" s="22" t="s">
        <v>62</v>
      </c>
      <c r="D9" s="23" t="str">
        <f>_xlfn.XLOOKUP(C9,辅助表Auxiliary!$A$3:$A$192,辅助表Auxiliary!$C$3:$C$192)</f>
        <v>挖掘机/Excavator</v>
      </c>
      <c r="E9" s="22" t="str">
        <f>_xlfn.XLOOKUP(C9,辅助表Auxiliary!$A$3:$A$192,辅助表Auxiliary!$D$3:$D$192)</f>
        <v>EX5600-6</v>
      </c>
      <c r="F9" s="22" t="str">
        <f>_xlfn.XLOOKUP(C9,辅助表Auxiliary!$A$3:$A$192,辅助表Auxiliary!$E$3:$E$192)</f>
        <v>EX5600</v>
      </c>
      <c r="G9" s="22" t="s">
        <v>285</v>
      </c>
      <c r="H9" s="22" t="b">
        <f t="shared" si="0"/>
        <v>1</v>
      </c>
      <c r="I9" s="22">
        <f t="shared" si="1"/>
        <v>1</v>
      </c>
      <c r="J9" s="22"/>
      <c r="K9" s="22">
        <f>_xlfn.AGGREGATE(9,4,表1[[#This Row],[Хө]:[Б.н]])+_xlfn.AGGREGATE(9,4,表1[[#This Row],[Хө土壤]:[Б.н 脏煤]],表1[[#This Row],[Ш.х 沃土]])</f>
        <v>10030</v>
      </c>
      <c r="L9" s="22">
        <f>_xlfn.AGGREGATE(9,4,表1[[#This Row],[Нү]],表1[[#This Row],[Нү 煤炭]])</f>
        <v>0</v>
      </c>
      <c r="M9" s="22">
        <f>_xlfn.AGGREGATE(9,4,表1[[#This Row],[oxid]],表1[[#This Row],[oxid 氧化]])</f>
        <v>0</v>
      </c>
      <c r="N9" s="22">
        <f>_xlfn.AGGREGATE(9,4,表1[[#This Row],[И.А]],表1[[#This Row],[И.А 
工程工作]])</f>
        <v>0</v>
      </c>
      <c r="O9" s="22">
        <f>表1[[#This Row],[产量（M3）
Production(M3)]]-表1[[#This Row],[焦煤（M3）
Coking coal
Нү]]-表1[[#This Row],[动力煤（M3）
Thermal coal
oxid]]</f>
        <v>10030</v>
      </c>
      <c r="P9" s="22" cm="1">
        <f t="array" ref="P9">_xlfn.LET(
_xlpm.hCond,$H9,
_xlpm.dType,$D9,
_xlpm.res_type_1,P$1,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10030</v>
      </c>
      <c r="Q9" s="22" cm="1">
        <f t="array" ref="Q9">_xlfn.LET(
_xlpm.hCond,$H9,
_xlpm.dType,$D9,
_xlpm.res_type_1,Q$1,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9" s="22" cm="1">
        <f t="array" ref="R9">_xlfn.LET(
_xlpm.hCond,$H9,
_xlpm.dType,$D9,
_xlpm.res_type_1,R$1,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9" s="22" cm="1">
        <f t="array" ref="S9">_xlfn.LET(
_xlpm.hCond,$H9,
_xlpm.dType,$D9,
_xlpm.res_type_1,S$1,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9" s="22" cm="1">
        <f t="array" ref="T9">_xlfn.LET(
_xlpm.hCond,$H9,
_xlpm.dType,$D9,
_xlpm.res_type_1,T$1,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9" s="22" cm="1">
        <f t="array" ref="U9">_xlfn.LET(
_xlpm.hCond,$H9,
_xlpm.dType,$D9,
_xlpm.res_type_1,U$1,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9" s="22" cm="1">
        <f t="array" ref="V9">_xlfn.LET(
_xlpm.hCond,$H9,
_xlpm.dType,$D9,
_xlpm.res_type_1,V$1,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9" s="22" t="str" cm="1">
        <f t="array" ref="W9">_xlfn.LET(
_xlpm.hCond,$H9,
_xlpm.dType,$D9,
_xlpm.res_type_1,W$1,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9" s="22" t="str" cm="1">
        <f t="array" ref="X9">_xlfn.LET(
_xlpm.hCond,$H9,
_xlpm.dType,$D9,
_xlpm.res_type_1,X$1,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9" s="22" t="str" cm="1">
        <f t="array" ref="Y9">_xlfn.LET(
_xlpm.hCond,$H9,
_xlpm.dType,$D9,
_xlpm.res_type_1,Y$1,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9" s="22" t="str" cm="1">
        <f t="array" ref="Z9">_xlfn.LET(
_xlpm.hCond,$H9,
_xlpm.dType,$D9,
_xlpm.res_type_1,Z$1,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9" s="22" t="str" cm="1">
        <f t="array" ref="AA9">_xlfn.LET(
_xlpm.hCond,$H9,
_xlpm.dType,$D9,
_xlpm.res_type_1,AA$1,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9" s="22" t="str" cm="1">
        <f t="array" ref="AB9">_xlfn.LET(
_xlpm.hCond,$H9,
_xlpm.dType,$D9,
_xlpm.res_type_1,AB$1,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9" s="22" t="str" cm="1">
        <f t="array" ref="AC9">_xlfn.LET(
_xlpm.hCond,$H9,
_xlpm.dType,$D9,
_xlpm.res_type_1,AC$1,
_xlpm.num,--_xlfn.TEXTAFTER($C9,{"#","/","-"},-1),
_xlpm.isDay,$B9="DAY",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9" s="22" cm="1">
        <f t="array" ref="AD9">_xlfn.LET(
    _xlpm.result,
    IF(
        $H9,
        _xlfn.IFS(
            $B9 = "DAY",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 = "Night",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18718.8</v>
      </c>
      <c r="AE9" s="22" cm="1">
        <f t="array" ref="AE9">_xlfn.LET(
    _xlpm.result,
    IF(
        $H9,
        _xlfn.IFS(
            $B9 = "DAY",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 = "Night",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18729</v>
      </c>
      <c r="AF9" s="22">
        <f t="shared" si="13"/>
        <v>10.200000000000728</v>
      </c>
      <c r="AG9" s="22" t="str" cm="1">
        <f t="array" ref="AG9">_xlfn.LET(
    _xlpm.result,
    IF(
        $H9,
        _xlfn.IFS(
            $B9 = "DAY",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 = "Night",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9" s="22" t="str" cm="1">
        <f t="array" ref="AH9">_xlfn.LET(
    _xlpm.result,
    IF(
        $H9,
        _xlfn.IFS(
            $B9 = "DAY",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 = "Night",
            _xlfn.IFS(
                $D9 = "挖掘机/Excavator",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 = "矿用卡车/Dump Truck",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 = "辅助设备/Auxiliary Equipment",
                _xlfn.XLOOKUP(
                     --
                        _xlfn.TEXTAFTER(
                            $C9,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9" s="22" t="str">
        <f t="shared" si="14"/>
        <v/>
      </c>
      <c r="AJ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9" s="22" t="str">
        <f t="shared" si="2"/>
        <v/>
      </c>
      <c r="AO9" s="24" t="str">
        <f t="shared" si="3"/>
        <v/>
      </c>
      <c r="AP9" s="25" t="str" cm="1">
        <f t="array" ref="AP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B9="Night", IF(
            (F9="EX5600")+(F9="EX3600"),
            _xlfn.XLOOKUP(--_xlfn.TEXTAFTER($C9,{"#","/","-"},-1), --_xlfn.TEXTAFTER('Electrical Excavator'!$A$4:$A$23,{"#","/","-"},-1), _xlfn.XLOOKUP(A9,'Electrical Excavator'!$E$3:$AI$3,'Electrical Excavator'!$E$4:$AI$23)),
            _xlfn.XLOOKUP(--_xlfn.TEXTAFTER($C9,{"#","/","-"},-1), --_xlfn.REGEXEXTRACT(_xlpm.c_rng,"\d+"), _xlfn.XLOOKUP(A9, _xlpm.header_rng, _xlpm.data_rng))
        ),
        B9="Day", ""
    ),
    IFERROR(_xlpm.result, "")
)</f>
        <v/>
      </c>
      <c r="AQ9" s="26">
        <f t="shared" si="4"/>
        <v>1</v>
      </c>
      <c r="AR9" s="26">
        <f t="shared" si="5"/>
        <v>0.81944444444444442</v>
      </c>
      <c r="AS9" s="26">
        <f t="shared" si="6"/>
        <v>0.79583333333333328</v>
      </c>
      <c r="AT9" s="24">
        <f t="shared" si="7"/>
        <v>39.000000000043613</v>
      </c>
      <c r="AU9" s="22">
        <v>720</v>
      </c>
      <c r="AV9" s="22">
        <f t="shared" si="8"/>
        <v>12</v>
      </c>
      <c r="AW9" s="22">
        <f>IF($B9="Day",_xlfn.XLOOKUP(CLEAN($C9),效率表!$B$4:$B$500,效率表!G$4:G$500,""),_xlfn.XLOOKUP(CLEAN($C9),效率表!$B$4:$B$500,效率表!G$4:G$500,"",,-1))</f>
        <v>70</v>
      </c>
      <c r="AX9" s="22">
        <f>IF($B9="Day",_xlfn.XLOOKUP(CLEAN($C9),效率表!$B$4:$B$500,效率表!H$4:H$500,""),_xlfn.XLOOKUP(CLEAN($C9),效率表!$B$4:$B$500,效率表!H$4:H$500,"",,-1))</f>
        <v>17</v>
      </c>
      <c r="AY9" s="22">
        <f>IF($B9="Day",_xlfn.XLOOKUP(CLEAN($C9),效率表!$B$4:$B$500,效率表!I$4:I$500,""),_xlfn.XLOOKUP(CLEAN($C9),效率表!$B$4:$B$500,效率表!I$4:I$500,"",,-1))</f>
        <v>0</v>
      </c>
      <c r="AZ9" s="22">
        <f>IF($B9="Day",_xlfn.XLOOKUP(CLEAN($C9),效率表!$B$4:$B$500,效率表!J$4:J$500,""),_xlfn.XLOOKUP(CLEAN($C9),效率表!$B$4:$B$500,效率表!J$4:J$500,"",,-1))</f>
        <v>0</v>
      </c>
      <c r="BA9" s="22">
        <f>IF($B9="Day",_xlfn.XLOOKUP(CLEAN($C9),效率表!$B$4:$B$500,效率表!K$4:K$500,""),_xlfn.XLOOKUP(CLEAN($C9),效率表!$B$4:$B$500,效率表!K$4:K$500,"",,-1))</f>
        <v>0</v>
      </c>
      <c r="BB9" s="22">
        <f>IF($B9="Day",_xlfn.XLOOKUP(CLEAN($C9),效率表!$B$4:$B$500,效率表!L$4:L$500,""),_xlfn.XLOOKUP(CLEAN($C9),效率表!$B$4:$B$500,效率表!L$4:L$500,"",,-1))</f>
        <v>60</v>
      </c>
      <c r="BC9" s="22">
        <f>IF($B9="Day",_xlfn.XLOOKUP(CLEAN($C9),效率表!$B$4:$B$500,效率表!M$4:M$500,""),_xlfn.XLOOKUP(CLEAN($C9),效率表!$B$4:$B$500,效率表!M$4:M$500,"",,-1))</f>
        <v>0</v>
      </c>
      <c r="BD9" s="22">
        <f>IF($B9="Day",_xlfn.XLOOKUP(CLEAN($C9),效率表!$B$4:$B$500,效率表!N$4:N$500,""),_xlfn.XLOOKUP(CLEAN($C9),效率表!$B$4:$B$500,效率表!N$4:N$500,"",,-1))</f>
        <v>0</v>
      </c>
      <c r="BE9" s="22">
        <f>IF($B9="Day",_xlfn.XLOOKUP(CLEAN($C9),效率表!$B$4:$B$500,效率表!O$4:O$500,""),_xlfn.XLOOKUP(CLEAN($C9),效率表!$B$4:$B$500,效率表!O$4:O$500,"",,-1))</f>
        <v>0</v>
      </c>
      <c r="BF9" s="22">
        <f>IF($B9="Day",_xlfn.XLOOKUP(CLEAN($C9),效率表!$B$4:$B$500,效率表!P$4:P$500,""),_xlfn.XLOOKUP(CLEAN($C9),效率表!$B$4:$B$500,效率表!P$4:P$500,"",,-1))</f>
        <v>0</v>
      </c>
      <c r="BG9" s="22">
        <f>IF($B9="Day",_xlfn.XLOOKUP(CLEAN($C9),效率表!$B$4:$B$500,效率表!Q$4:Q$500,""),_xlfn.XLOOKUP(CLEAN($C9),效率表!$B$4:$B$500,效率表!Q$4:Q$500,"",,-1))</f>
        <v>0</v>
      </c>
      <c r="BH9" s="22">
        <f>IF($B9="Day",_xlfn.XLOOKUP(CLEAN($C9),效率表!$B$4:$B$500,效率表!R$4:R$500,""),_xlfn.XLOOKUP(CLEAN($C9),效率表!$B$4:$B$500,效率表!R$4:R$500,"",,-1))</f>
        <v>0</v>
      </c>
      <c r="BI9" s="22">
        <f>IF($B9="Day",_xlfn.XLOOKUP(CLEAN($C9),效率表!$B$4:$B$500,效率表!S$4:S$500,""),_xlfn.XLOOKUP(CLEAN($C9),效率表!$B$4:$B$500,效率表!S$4:S$500,"",,-1))</f>
        <v>0</v>
      </c>
      <c r="BJ9" s="22">
        <f>IF($B9="Day",_xlfn.XLOOKUP(CLEAN($C9),效率表!$B$4:$B$500,效率表!U$4:U$500,""),_xlfn.XLOOKUP(CLEAN($C9),效率表!$B$4:$B$500,效率表!U$4:U$500,"",,-1))</f>
        <v>0</v>
      </c>
      <c r="BK9" s="22">
        <f>IF($B9="Day",_xlfn.XLOOKUP(CLEAN($C9),效率表!$B$4:$B$500,效率表!V$4:V$500,""),_xlfn.XLOOKUP(CLEAN($C9),效率表!$B$4:$B$500,效率表!V$4:V$500,"",,-1))</f>
        <v>0</v>
      </c>
      <c r="BL9" s="22">
        <f t="shared" si="9"/>
        <v>17</v>
      </c>
      <c r="BM9" s="22">
        <f t="shared" si="10"/>
        <v>130</v>
      </c>
      <c r="BN9" s="22">
        <f t="shared" si="11"/>
        <v>0</v>
      </c>
      <c r="BO9" s="27">
        <f t="shared" si="15"/>
        <v>573</v>
      </c>
      <c r="BP9" s="25">
        <f t="shared" si="12"/>
        <v>9.5500000000000007</v>
      </c>
      <c r="BQ9" s="28">
        <f>IF($B9="Day",_xlfn.XLOOKUP(CLEAN($C9),效率表!$B$4:$B$500,效率表!X$4:X$500,""),_xlfn.XLOOKUP($C9,效率表!$B$4:$B$500,效率表!X$4:X$500,"",,-1))</f>
        <v>0</v>
      </c>
    </row>
    <row r="10" spans="1:69">
      <c r="A10" s="29">
        <f t="shared" si="16"/>
        <v>46244</v>
      </c>
      <c r="B10" s="22" t="s">
        <v>240</v>
      </c>
      <c r="C10" s="22" t="s">
        <v>65</v>
      </c>
      <c r="D10" s="23" t="str">
        <f>_xlfn.XLOOKUP(C10,辅助表Auxiliary!$A$3:$A$192,辅助表Auxiliary!$C$3:$C$192)</f>
        <v>辅助设备/Auxiliary Equipment</v>
      </c>
      <c r="E10" s="22" t="str">
        <f>_xlfn.XLOOKUP(C10,辅助表Auxiliary!$A$3:$A$192,辅助表Auxiliary!$D$3:$D$192)</f>
        <v>XE490DK</v>
      </c>
      <c r="F10" s="22" t="str">
        <f>_xlfn.XLOOKUP(C10,辅助表Auxiliary!$A$3:$A$192,辅助表Auxiliary!$E$3:$E$192)</f>
        <v>自有辅助</v>
      </c>
      <c r="G10" s="22" t="s">
        <v>285</v>
      </c>
      <c r="H10" s="22" t="b">
        <f t="shared" si="0"/>
        <v>1</v>
      </c>
      <c r="I10" s="22">
        <f t="shared" si="1"/>
        <v>1</v>
      </c>
      <c r="J10" s="22"/>
      <c r="K10" s="22">
        <f>_xlfn.AGGREGATE(9,4,表1[[#This Row],[Хө]:[Б.н]])+_xlfn.AGGREGATE(9,4,表1[[#This Row],[Хө土壤]:[Б.н 脏煤]],表1[[#This Row],[Ш.х 沃土]])</f>
        <v>0</v>
      </c>
      <c r="L10" s="22">
        <f>_xlfn.AGGREGATE(9,4,表1[[#This Row],[Нү]],表1[[#This Row],[Нү 煤炭]])</f>
        <v>0</v>
      </c>
      <c r="M10" s="22">
        <f>_xlfn.AGGREGATE(9,4,表1[[#This Row],[oxid]],表1[[#This Row],[oxid 氧化]])</f>
        <v>0</v>
      </c>
      <c r="N10" s="22">
        <f>_xlfn.AGGREGATE(9,4,表1[[#This Row],[И.А]],表1[[#This Row],[И.А 
工程工作]])</f>
        <v>0</v>
      </c>
      <c r="O10" s="22">
        <f>表1[[#This Row],[产量（M3）
Production(M3)]]-表1[[#This Row],[焦煤（M3）
Coking coal
Нү]]-表1[[#This Row],[动力煤（M3）
Thermal coal
oxid]]</f>
        <v>0</v>
      </c>
      <c r="P10" s="22" t="str" cm="1">
        <f t="array" ref="P10">_xlfn.LET(
_xlpm.hCond,$H10,
_xlpm.dType,$D10,
_xlpm.res_type_1,P$1,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" s="22" t="str" cm="1">
        <f t="array" ref="Q10">_xlfn.LET(
_xlpm.hCond,$H10,
_xlpm.dType,$D10,
_xlpm.res_type_1,Q$1,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" s="22" t="str" cm="1">
        <f t="array" ref="R10">_xlfn.LET(
_xlpm.hCond,$H10,
_xlpm.dType,$D10,
_xlpm.res_type_1,R$1,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" s="22" t="str" cm="1">
        <f t="array" ref="S10">_xlfn.LET(
_xlpm.hCond,$H10,
_xlpm.dType,$D10,
_xlpm.res_type_1,S$1,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" s="22" t="str" cm="1">
        <f t="array" ref="T10">_xlfn.LET(
_xlpm.hCond,$H10,
_xlpm.dType,$D10,
_xlpm.res_type_1,T$1,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" s="22" t="str" cm="1">
        <f t="array" ref="U10">_xlfn.LET(
_xlpm.hCond,$H10,
_xlpm.dType,$D10,
_xlpm.res_type_1,U$1,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" s="22" t="str" cm="1">
        <f t="array" ref="V10">_xlfn.LET(
_xlpm.hCond,$H10,
_xlpm.dType,$D10,
_xlpm.res_type_1,V$1,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" s="22" t="str" cm="1">
        <f t="array" ref="W10">_xlfn.LET(
_xlpm.hCond,$H10,
_xlpm.dType,$D10,
_xlpm.res_type_1,W$1,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0" s="22" t="str" cm="1">
        <f t="array" ref="X10">_xlfn.LET(
_xlpm.hCond,$H10,
_xlpm.dType,$D10,
_xlpm.res_type_1,X$1,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0" s="22" t="str" cm="1">
        <f t="array" ref="Y10">_xlfn.LET(
_xlpm.hCond,$H10,
_xlpm.dType,$D10,
_xlpm.res_type_1,Y$1,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0" s="22" t="str" cm="1">
        <f t="array" ref="Z10">_xlfn.LET(
_xlpm.hCond,$H10,
_xlpm.dType,$D10,
_xlpm.res_type_1,Z$1,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0" s="22" t="str" cm="1">
        <f t="array" ref="AA10">_xlfn.LET(
_xlpm.hCond,$H10,
_xlpm.dType,$D10,
_xlpm.res_type_1,AA$1,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0" s="22" t="str" cm="1">
        <f t="array" ref="AB10">_xlfn.LET(
_xlpm.hCond,$H10,
_xlpm.dType,$D10,
_xlpm.res_type_1,AB$1,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0" s="22" t="str" cm="1">
        <f t="array" ref="AC10">_xlfn.LET(
_xlpm.hCond,$H10,
_xlpm.dType,$D10,
_xlpm.res_type_1,AC$1,
_xlpm.num,--_xlfn.TEXTAFTER($C10,{"#","/","-"},-1),
_xlpm.isDay,$B10="DAY",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0" s="22" cm="1">
        <f t="array" ref="AD10">_xlfn.LET(
    _xlpm.result,
    IF(
        $H10,
        _xlfn.IFS(
            $B10 = "DAY",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 = "Night",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10466.4</v>
      </c>
      <c r="AE10" s="22" cm="1">
        <f t="array" ref="AE10">_xlfn.LET(
    _xlpm.result,
    IF(
        $H10,
        _xlfn.IFS(
            $B10 = "DAY",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 = "Night",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10472</v>
      </c>
      <c r="AF10" s="22">
        <f t="shared" si="13"/>
        <v>5.6000000000003638</v>
      </c>
      <c r="AG10" s="22" t="str" cm="1">
        <f t="array" ref="AG10">_xlfn.LET(
    _xlpm.result,
    IF(
        $H10,
        _xlfn.IFS(
            $B10 = "DAY",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 = "Night",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0" s="22" t="str" cm="1">
        <f t="array" ref="AH10">_xlfn.LET(
    _xlpm.result,
    IF(
        $H10,
        _xlfn.IFS(
            $B10 = "DAY",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 = "Night",
            _xlfn.IFS(
                $D10 = "挖掘机/Excavator",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 = "矿用卡车/Dump Truck",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 = "辅助设备/Auxiliary Equipment",
                _xlfn.XLOOKUP(
                     --
                        _xlfn.TEXTAFTER(
                            $C10,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0" s="22" t="str">
        <f t="shared" si="14"/>
        <v/>
      </c>
      <c r="AJ1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0" s="22" t="str">
        <f t="shared" si="2"/>
        <v/>
      </c>
      <c r="AO10" s="24" t="str">
        <f t="shared" si="3"/>
        <v/>
      </c>
      <c r="AP10" s="25" t="str" cm="1">
        <f t="array" ref="AP1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B10="Night", IF(
            (F10="EX5600")+(F10="EX3600"),
            _xlfn.XLOOKUP(--_xlfn.TEXTAFTER($C10,{"#","/","-"},-1), --_xlfn.TEXTAFTER('Electrical Excavator'!$A$4:$A$23,{"#","/","-"},-1), _xlfn.XLOOKUP(A10,'Electrical Excavator'!$E$3:$AI$3,'Electrical Excavator'!$E$4:$AI$23)),
            _xlfn.XLOOKUP(--_xlfn.TEXTAFTER($C10,{"#","/","-"},-1), --_xlfn.REGEXEXTRACT(_xlpm.c_rng,"\d+"), _xlfn.XLOOKUP(A10, _xlpm.header_rng, _xlpm.data_rng))
        ),
        B10="Day", ""
    ),
    IFERROR(_xlpm.result, "")
)</f>
        <v/>
      </c>
      <c r="AQ10" s="26">
        <f t="shared" si="4"/>
        <v>1</v>
      </c>
      <c r="AR10" s="26">
        <f t="shared" si="5"/>
        <v>0.84722222222222221</v>
      </c>
      <c r="AS10" s="26">
        <f t="shared" si="6"/>
        <v>0.41666666666666669</v>
      </c>
      <c r="AT10" s="24">
        <f t="shared" si="7"/>
        <v>36.000000000021828</v>
      </c>
      <c r="AU10" s="22">
        <v>720</v>
      </c>
      <c r="AV10" s="22">
        <f t="shared" si="8"/>
        <v>12</v>
      </c>
      <c r="AW10" s="22">
        <f>IF($B10="Day",_xlfn.XLOOKUP(CLEAN($C10),效率表!$B$4:$B$500,效率表!G$4:G$500,""),_xlfn.XLOOKUP(CLEAN($C10),效率表!$B$4:$B$500,效率表!G$4:G$500,"",,-1))</f>
        <v>50</v>
      </c>
      <c r="AX10" s="22">
        <f>IF($B10="Day",_xlfn.XLOOKUP(CLEAN($C10),效率表!$B$4:$B$500,效率表!H$4:H$500,""),_xlfn.XLOOKUP(CLEAN($C10),效率表!$B$4:$B$500,效率表!H$4:H$500,"",,-1))</f>
        <v>50</v>
      </c>
      <c r="AY10" s="22">
        <f>IF($B10="Day",_xlfn.XLOOKUP(CLEAN($C10),效率表!$B$4:$B$500,效率表!I$4:I$500,""),_xlfn.XLOOKUP(CLEAN($C10),效率表!$B$4:$B$500,效率表!I$4:I$500,"",,-1))</f>
        <v>180</v>
      </c>
      <c r="AZ10" s="22">
        <f>IF($B10="Day",_xlfn.XLOOKUP(CLEAN($C10),效率表!$B$4:$B$500,效率表!J$4:J$500,""),_xlfn.XLOOKUP(CLEAN($C10),效率表!$B$4:$B$500,效率表!J$4:J$500,"",,-1))</f>
        <v>80</v>
      </c>
      <c r="BA10" s="22">
        <f>IF($B10="Day",_xlfn.XLOOKUP(CLEAN($C10),效率表!$B$4:$B$500,效率表!K$4:K$500,""),_xlfn.XLOOKUP(CLEAN($C10),效率表!$B$4:$B$500,效率表!K$4:K$500,"",,-1))</f>
        <v>0</v>
      </c>
      <c r="BB10" s="22">
        <f>IF($B10="Day",_xlfn.XLOOKUP(CLEAN($C10),效率表!$B$4:$B$500,效率表!L$4:L$500,""),_xlfn.XLOOKUP(CLEAN($C10),效率表!$B$4:$B$500,效率表!L$4:L$500,"",,-1))</f>
        <v>60</v>
      </c>
      <c r="BC10" s="22">
        <f>IF($B10="Day",_xlfn.XLOOKUP(CLEAN($C10),效率表!$B$4:$B$500,效率表!M$4:M$500,""),_xlfn.XLOOKUP(CLEAN($C10),效率表!$B$4:$B$500,效率表!M$4:M$500,"",,-1))</f>
        <v>0</v>
      </c>
      <c r="BD10" s="22">
        <f>IF($B10="Day",_xlfn.XLOOKUP(CLEAN($C10),效率表!$B$4:$B$500,效率表!N$4:N$500,""),_xlfn.XLOOKUP(CLEAN($C10),效率表!$B$4:$B$500,效率表!N$4:N$500,"",,-1))</f>
        <v>0</v>
      </c>
      <c r="BE10" s="22">
        <f>IF($B10="Day",_xlfn.XLOOKUP(CLEAN($C10),效率表!$B$4:$B$500,效率表!O$4:O$500,""),_xlfn.XLOOKUP(CLEAN($C10),效率表!$B$4:$B$500,效率表!O$4:O$500,"",,-1))</f>
        <v>0</v>
      </c>
      <c r="BF10" s="22">
        <f>IF($B10="Day",_xlfn.XLOOKUP(CLEAN($C10),效率表!$B$4:$B$500,效率表!P$4:P$500,""),_xlfn.XLOOKUP(CLEAN($C10),效率表!$B$4:$B$500,效率表!P$4:P$500,"",,-1))</f>
        <v>0</v>
      </c>
      <c r="BG10" s="22">
        <f>IF($B10="Day",_xlfn.XLOOKUP(CLEAN($C10),效率表!$B$4:$B$500,效率表!Q$4:Q$500,""),_xlfn.XLOOKUP(CLEAN($C10),效率表!$B$4:$B$500,效率表!Q$4:Q$500,"",,-1))</f>
        <v>0</v>
      </c>
      <c r="BH10" s="22">
        <f>IF($B10="Day",_xlfn.XLOOKUP(CLEAN($C10),效率表!$B$4:$B$500,效率表!R$4:R$500,""),_xlfn.XLOOKUP(CLEAN($C10),效率表!$B$4:$B$500,效率表!R$4:R$500,"",,-1))</f>
        <v>0</v>
      </c>
      <c r="BI10" s="22">
        <f>IF($B10="Day",_xlfn.XLOOKUP(CLEAN($C10),效率表!$B$4:$B$500,效率表!S$4:S$500,""),_xlfn.XLOOKUP(CLEAN($C10),效率表!$B$4:$B$500,效率表!S$4:S$500,"",,-1))</f>
        <v>0</v>
      </c>
      <c r="BJ10" s="22">
        <f>IF($B10="Day",_xlfn.XLOOKUP(CLEAN($C10),效率表!$B$4:$B$500,效率表!U$4:U$500,""),_xlfn.XLOOKUP(CLEAN($C10),效率表!$B$4:$B$500,效率表!U$4:U$500,"",,-1))</f>
        <v>0</v>
      </c>
      <c r="BK10" s="22">
        <f>IF($B10="Day",_xlfn.XLOOKUP(CLEAN($C10),效率表!$B$4:$B$500,效率表!V$4:V$500,""),_xlfn.XLOOKUP(CLEAN($C10),效率表!$B$4:$B$500,效率表!V$4:V$500,"",,-1))</f>
        <v>0</v>
      </c>
      <c r="BL10" s="22">
        <f t="shared" si="9"/>
        <v>310</v>
      </c>
      <c r="BM10" s="22">
        <f t="shared" si="10"/>
        <v>110</v>
      </c>
      <c r="BN10" s="22">
        <f t="shared" si="11"/>
        <v>0</v>
      </c>
      <c r="BO10" s="27">
        <f t="shared" si="15"/>
        <v>300</v>
      </c>
      <c r="BP10" s="25">
        <f t="shared" si="12"/>
        <v>5</v>
      </c>
      <c r="BQ10" s="28">
        <f>IF($B10="Day",_xlfn.XLOOKUP(CLEAN($C10),效率表!$B$4:$B$500,效率表!X$4:X$500,""),_xlfn.XLOOKUP($C10,效率表!$B$4:$B$500,效率表!X$4:X$500,"",,-1))</f>
        <v>0</v>
      </c>
    </row>
    <row r="11" spans="1:69">
      <c r="A11" s="29">
        <f t="shared" si="16"/>
        <v>46244</v>
      </c>
      <c r="B11" s="22" t="s">
        <v>240</v>
      </c>
      <c r="C11" s="22" t="s">
        <v>68</v>
      </c>
      <c r="D11" s="23" t="str">
        <f>_xlfn.XLOOKUP(C11,辅助表Auxiliary!$A$3:$A$192,辅助表Auxiliary!$C$3:$C$192)</f>
        <v>挖掘机/Excavator</v>
      </c>
      <c r="E11" s="22" t="str">
        <f>_xlfn.XLOOKUP(C11,辅助表Auxiliary!$A$3:$A$192,辅助表Auxiliary!$D$3:$D$192)</f>
        <v>CAT395 EX</v>
      </c>
      <c r="F11" s="22" t="str">
        <f>_xlfn.XLOOKUP(C11,辅助表Auxiliary!$A$3:$A$192,辅助表Auxiliary!$E$3:$E$192)</f>
        <v>其它挖机</v>
      </c>
      <c r="G11" s="22" t="s">
        <v>285</v>
      </c>
      <c r="H11" s="22" t="b">
        <f t="shared" si="0"/>
        <v>1</v>
      </c>
      <c r="I11" s="22">
        <f t="shared" si="1"/>
        <v>1</v>
      </c>
      <c r="J11" s="22"/>
      <c r="K11" s="22">
        <f>_xlfn.AGGREGATE(9,4,表1[[#This Row],[Хө]:[Б.н]])+_xlfn.AGGREGATE(9,4,表1[[#This Row],[Хө土壤]:[Б.н 脏煤]],表1[[#This Row],[Ш.х 沃土]])</f>
        <v>2205</v>
      </c>
      <c r="L11" s="22">
        <f>_xlfn.AGGREGATE(9,4,表1[[#This Row],[Нү]],表1[[#This Row],[Нү 煤炭]])</f>
        <v>0</v>
      </c>
      <c r="M11" s="22">
        <f>_xlfn.AGGREGATE(9,4,表1[[#This Row],[oxid]],表1[[#This Row],[oxid 氧化]])</f>
        <v>280</v>
      </c>
      <c r="N11" s="22">
        <f>_xlfn.AGGREGATE(9,4,表1[[#This Row],[И.А]],表1[[#This Row],[И.А 
工程工作]])</f>
        <v>0</v>
      </c>
      <c r="O11" s="22">
        <f>表1[[#This Row],[产量（M3）
Production(M3)]]-表1[[#This Row],[焦煤（M3）
Coking coal
Нү]]-表1[[#This Row],[动力煤（M3）
Thermal coal
oxid]]</f>
        <v>1925</v>
      </c>
      <c r="P11" s="22" cm="1">
        <f t="array" ref="P11">_xlfn.LET(
_xlpm.hCond,$H11,
_xlpm.dType,$D11,
_xlpm.res_type_1,P$1,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1925</v>
      </c>
      <c r="Q11" s="22" cm="1">
        <f t="array" ref="Q11">_xlfn.LET(
_xlpm.hCond,$H11,
_xlpm.dType,$D11,
_xlpm.res_type_1,Q$1,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1" s="22" cm="1">
        <f t="array" ref="R11">_xlfn.LET(
_xlpm.hCond,$H11,
_xlpm.dType,$D11,
_xlpm.res_type_1,R$1,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1" s="22" cm="1">
        <f t="array" ref="S11">_xlfn.LET(
_xlpm.hCond,$H11,
_xlpm.dType,$D11,
_xlpm.res_type_1,S$1,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1" s="22" cm="1">
        <f t="array" ref="T11">_xlfn.LET(
_xlpm.hCond,$H11,
_xlpm.dType,$D11,
_xlpm.res_type_1,T$1,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280</v>
      </c>
      <c r="U11" s="22" cm="1">
        <f t="array" ref="U11">_xlfn.LET(
_xlpm.hCond,$H11,
_xlpm.dType,$D11,
_xlpm.res_type_1,U$1,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1" s="22" cm="1">
        <f t="array" ref="V11">_xlfn.LET(
_xlpm.hCond,$H11,
_xlpm.dType,$D11,
_xlpm.res_type_1,V$1,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1" s="22" t="str" cm="1">
        <f t="array" ref="W11">_xlfn.LET(
_xlpm.hCond,$H11,
_xlpm.dType,$D11,
_xlpm.res_type_1,W$1,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1" s="22" t="str" cm="1">
        <f t="array" ref="X11">_xlfn.LET(
_xlpm.hCond,$H11,
_xlpm.dType,$D11,
_xlpm.res_type_1,X$1,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1" s="22" t="str" cm="1">
        <f t="array" ref="Y11">_xlfn.LET(
_xlpm.hCond,$H11,
_xlpm.dType,$D11,
_xlpm.res_type_1,Y$1,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1" s="22" t="str" cm="1">
        <f t="array" ref="Z11">_xlfn.LET(
_xlpm.hCond,$H11,
_xlpm.dType,$D11,
_xlpm.res_type_1,Z$1,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1" s="22" t="str" cm="1">
        <f t="array" ref="AA11">_xlfn.LET(
_xlpm.hCond,$H11,
_xlpm.dType,$D11,
_xlpm.res_type_1,AA$1,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1" s="22" t="str" cm="1">
        <f t="array" ref="AB11">_xlfn.LET(
_xlpm.hCond,$H11,
_xlpm.dType,$D11,
_xlpm.res_type_1,AB$1,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1" s="22" t="str" cm="1">
        <f t="array" ref="AC11">_xlfn.LET(
_xlpm.hCond,$H11,
_xlpm.dType,$D11,
_xlpm.res_type_1,AC$1,
_xlpm.num,--_xlfn.TEXTAFTER($C11,{"#","/","-"},-1),
_xlpm.isDay,$B11="DAY",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1" s="22" cm="1">
        <f t="array" ref="AD11">_xlfn.LET(
    _xlpm.result,
    IF(
        $H11,
        _xlfn.IFS(
            $B11 = "DAY",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 = "Night",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18094.599999999999</v>
      </c>
      <c r="AE11" s="22" cm="1">
        <f t="array" ref="AE11">_xlfn.LET(
    _xlpm.result,
    IF(
        $H11,
        _xlfn.IFS(
            $B11 = "DAY",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 = "Night",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18104.599999999999</v>
      </c>
      <c r="AF11" s="22">
        <f t="shared" si="13"/>
        <v>10</v>
      </c>
      <c r="AG11" s="22" t="str" cm="1">
        <f t="array" ref="AG11">_xlfn.LET(
    _xlpm.result,
    IF(
        $H11,
        _xlfn.IFS(
            $B11 = "DAY",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 = "Night",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1" s="22" t="str" cm="1">
        <f t="array" ref="AH11">_xlfn.LET(
    _xlpm.result,
    IF(
        $H11,
        _xlfn.IFS(
            $B11 = "DAY",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 = "Night",
            _xlfn.IFS(
                $D11 = "挖掘机/Excavator",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 = "矿用卡车/Dump Truck",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 = "辅助设备/Auxiliary Equipment",
                _xlfn.XLOOKUP(
                     --
                        _xlfn.TEXTAFTER(
                            $C11,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1" s="22" t="str">
        <f t="shared" si="14"/>
        <v/>
      </c>
      <c r="AJ1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1" s="22" t="str">
        <f t="shared" si="2"/>
        <v/>
      </c>
      <c r="AO11" s="24" t="str">
        <f t="shared" si="3"/>
        <v/>
      </c>
      <c r="AP11" s="25" t="str" cm="1">
        <f t="array" ref="AP1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B11="Night", IF(
            (F11="EX5600")+(F11="EX3600"),
            _xlfn.XLOOKUP(--_xlfn.TEXTAFTER($C11,{"#","/","-"},-1), --_xlfn.TEXTAFTER('Electrical Excavator'!$A$4:$A$23,{"#","/","-"},-1), _xlfn.XLOOKUP(A11,'Electrical Excavator'!$E$3:$AI$3,'Electrical Excavator'!$E$4:$AI$23)),
            _xlfn.XLOOKUP(--_xlfn.TEXTAFTER($C11,{"#","/","-"},-1), --_xlfn.REGEXEXTRACT(_xlpm.c_rng,"\d+"), _xlfn.XLOOKUP(A11, _xlpm.header_rng, _xlpm.data_rng))
        ),
        B11="Day", ""
    ),
    IFERROR(_xlpm.result, "")
)</f>
        <v/>
      </c>
      <c r="AQ11" s="26">
        <f t="shared" si="4"/>
        <v>1</v>
      </c>
      <c r="AR11" s="26">
        <f t="shared" si="5"/>
        <v>0.88888888888888884</v>
      </c>
      <c r="AS11" s="26">
        <f t="shared" si="6"/>
        <v>0.6694444444444444</v>
      </c>
      <c r="AT11" s="24">
        <f t="shared" si="7"/>
        <v>118</v>
      </c>
      <c r="AU11" s="22">
        <v>720</v>
      </c>
      <c r="AV11" s="22">
        <f t="shared" si="8"/>
        <v>12</v>
      </c>
      <c r="AW11" s="22">
        <f>IF($B11="Day",_xlfn.XLOOKUP(CLEAN($C11),效率表!$B$4:$B$500,效率表!G$4:G$500,""),_xlfn.XLOOKUP(CLEAN($C11),效率表!$B$4:$B$500,效率表!G$4:G$500,"",,-1))</f>
        <v>20</v>
      </c>
      <c r="AX11" s="22">
        <f>IF($B11="Day",_xlfn.XLOOKUP(CLEAN($C11),效率表!$B$4:$B$500,效率表!H$4:H$500,""),_xlfn.XLOOKUP(CLEAN($C11),效率表!$B$4:$B$500,效率表!H$4:H$500,"",,-1))</f>
        <v>0</v>
      </c>
      <c r="AY11" s="22">
        <f>IF($B11="Day",_xlfn.XLOOKUP(CLEAN($C11),效率表!$B$4:$B$500,效率表!I$4:I$500,""),_xlfn.XLOOKUP(CLEAN($C11),效率表!$B$4:$B$500,效率表!I$4:I$500,"",,-1))</f>
        <v>70</v>
      </c>
      <c r="AZ11" s="22">
        <f>IF($B11="Day",_xlfn.XLOOKUP(CLEAN($C11),效率表!$B$4:$B$500,效率表!J$4:J$500,""),_xlfn.XLOOKUP(CLEAN($C11),效率表!$B$4:$B$500,效率表!J$4:J$500,"",,-1))</f>
        <v>88</v>
      </c>
      <c r="BA11" s="22">
        <f>IF($B11="Day",_xlfn.XLOOKUP(CLEAN($C11),效率表!$B$4:$B$500,效率表!K$4:K$500,""),_xlfn.XLOOKUP(CLEAN($C11),效率表!$B$4:$B$500,效率表!K$4:K$500,"",,-1))</f>
        <v>0</v>
      </c>
      <c r="BB11" s="22">
        <f>IF($B11="Day",_xlfn.XLOOKUP(CLEAN($C11),效率表!$B$4:$B$500,效率表!L$4:L$500,""),_xlfn.XLOOKUP(CLEAN($C11),效率表!$B$4:$B$500,效率表!L$4:L$500,"",,-1))</f>
        <v>60</v>
      </c>
      <c r="BC11" s="22">
        <f>IF($B11="Day",_xlfn.XLOOKUP(CLEAN($C11),效率表!$B$4:$B$500,效率表!M$4:M$500,""),_xlfn.XLOOKUP(CLEAN($C11),效率表!$B$4:$B$500,效率表!M$4:M$500,"",,-1))</f>
        <v>0</v>
      </c>
      <c r="BD11" s="22">
        <f>IF($B11="Day",_xlfn.XLOOKUP(CLEAN($C11),效率表!$B$4:$B$500,效率表!N$4:N$500,""),_xlfn.XLOOKUP(CLEAN($C11),效率表!$B$4:$B$500,效率表!N$4:N$500,"",,-1))</f>
        <v>0</v>
      </c>
      <c r="BE11" s="22">
        <f>IF($B11="Day",_xlfn.XLOOKUP(CLEAN($C11),效率表!$B$4:$B$500,效率表!O$4:O$500,""),_xlfn.XLOOKUP(CLEAN($C11),效率表!$B$4:$B$500,效率表!O$4:O$500,"",,-1))</f>
        <v>0</v>
      </c>
      <c r="BF11" s="22">
        <f>IF($B11="Day",_xlfn.XLOOKUP(CLEAN($C11),效率表!$B$4:$B$500,效率表!P$4:P$500,""),_xlfn.XLOOKUP(CLEAN($C11),效率表!$B$4:$B$500,效率表!P$4:P$500,"",,-1))</f>
        <v>0</v>
      </c>
      <c r="BG11" s="22">
        <f>IF($B11="Day",_xlfn.XLOOKUP(CLEAN($C11),效率表!$B$4:$B$500,效率表!Q$4:Q$500,""),_xlfn.XLOOKUP(CLEAN($C11),效率表!$B$4:$B$500,效率表!Q$4:Q$500,"",,-1))</f>
        <v>0</v>
      </c>
      <c r="BH11" s="22">
        <f>IF($B11="Day",_xlfn.XLOOKUP(CLEAN($C11),效率表!$B$4:$B$500,效率表!R$4:R$500,""),_xlfn.XLOOKUP(CLEAN($C11),效率表!$B$4:$B$500,效率表!R$4:R$500,"",,-1))</f>
        <v>0</v>
      </c>
      <c r="BI11" s="22">
        <f>IF($B11="Day",_xlfn.XLOOKUP(CLEAN($C11),效率表!$B$4:$B$500,效率表!S$4:S$500,""),_xlfn.XLOOKUP(CLEAN($C11),效率表!$B$4:$B$500,效率表!S$4:S$500,"",,-1))</f>
        <v>0</v>
      </c>
      <c r="BJ11" s="22">
        <f>IF($B11="Day",_xlfn.XLOOKUP(CLEAN($C11),效率表!$B$4:$B$500,效率表!U$4:U$500,""),_xlfn.XLOOKUP(CLEAN($C11),效率表!$B$4:$B$500,效率表!U$4:U$500,"",,-1))</f>
        <v>0</v>
      </c>
      <c r="BK11" s="22">
        <f>IF($B11="Day",_xlfn.XLOOKUP(CLEAN($C11),效率表!$B$4:$B$500,效率表!V$4:V$500,""),_xlfn.XLOOKUP(CLEAN($C11),效率表!$B$4:$B$500,效率表!V$4:V$500,"",,-1))</f>
        <v>0</v>
      </c>
      <c r="BL11" s="22">
        <f t="shared" si="9"/>
        <v>158</v>
      </c>
      <c r="BM11" s="22">
        <f t="shared" si="10"/>
        <v>80</v>
      </c>
      <c r="BN11" s="22">
        <f t="shared" si="11"/>
        <v>0</v>
      </c>
      <c r="BO11" s="27">
        <f t="shared" si="15"/>
        <v>482</v>
      </c>
      <c r="BP11" s="25">
        <f t="shared" si="12"/>
        <v>8.0333333333333332</v>
      </c>
      <c r="BQ11" s="28">
        <f>IF($B11="Day",_xlfn.XLOOKUP(CLEAN($C11),效率表!$B$4:$B$500,效率表!X$4:X$500,""),_xlfn.XLOOKUP($C11,效率表!$B$4:$B$500,效率表!X$4:X$500,"",,-1))</f>
        <v>0</v>
      </c>
    </row>
    <row r="12" spans="1:69">
      <c r="A12" s="29">
        <f t="shared" si="16"/>
        <v>46244</v>
      </c>
      <c r="B12" s="22" t="s">
        <v>240</v>
      </c>
      <c r="C12" s="22" t="s">
        <v>71</v>
      </c>
      <c r="D12" s="23" t="str">
        <f>_xlfn.XLOOKUP(C12,辅助表Auxiliary!$A$3:$A$192,辅助表Auxiliary!$C$3:$C$192)</f>
        <v>挖掘机/Excavator</v>
      </c>
      <c r="E12" s="22" t="str">
        <f>_xlfn.XLOOKUP(C12,辅助表Auxiliary!$A$3:$A$192,辅助表Auxiliary!$D$3:$D$192)</f>
        <v>CAT395 EX</v>
      </c>
      <c r="F12" s="22" t="str">
        <f>_xlfn.XLOOKUP(C12,辅助表Auxiliary!$A$3:$A$192,辅助表Auxiliary!$E$3:$E$192)</f>
        <v>其它挖机</v>
      </c>
      <c r="G12" s="22" t="s">
        <v>285</v>
      </c>
      <c r="H12" s="22" t="b">
        <f t="shared" si="0"/>
        <v>1</v>
      </c>
      <c r="I12" s="22">
        <f t="shared" si="1"/>
        <v>0</v>
      </c>
      <c r="J12" s="22"/>
      <c r="K12" s="22">
        <f>_xlfn.AGGREGATE(9,4,表1[[#This Row],[Хө]:[Б.н]])+_xlfn.AGGREGATE(9,4,表1[[#This Row],[Хө土壤]:[Б.н 脏煤]],表1[[#This Row],[Ш.х 沃土]])</f>
        <v>0</v>
      </c>
      <c r="L12" s="22">
        <f>_xlfn.AGGREGATE(9,4,表1[[#This Row],[Нү]],表1[[#This Row],[Нү 煤炭]])</f>
        <v>0</v>
      </c>
      <c r="M12" s="22">
        <f>_xlfn.AGGREGATE(9,4,表1[[#This Row],[oxid]],表1[[#This Row],[oxid 氧化]])</f>
        <v>0</v>
      </c>
      <c r="N12" s="22">
        <f>_xlfn.AGGREGATE(9,4,表1[[#This Row],[И.А]],表1[[#This Row],[И.А 
工程工作]])</f>
        <v>0</v>
      </c>
      <c r="O12" s="22">
        <f>表1[[#This Row],[产量（M3）
Production(M3)]]-表1[[#This Row],[焦煤（M3）
Coking coal
Нү]]-表1[[#This Row],[动力煤（M3）
Thermal coal
oxid]]</f>
        <v>0</v>
      </c>
      <c r="P12" s="22" cm="1">
        <f t="array" ref="P12">_xlfn.LET(
_xlpm.hCond,$H12,
_xlpm.dType,$D12,
_xlpm.res_type_1,P$1,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Q12" s="22" cm="1">
        <f t="array" ref="Q12">_xlfn.LET(
_xlpm.hCond,$H12,
_xlpm.dType,$D12,
_xlpm.res_type_1,Q$1,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2" s="22" cm="1">
        <f t="array" ref="R12">_xlfn.LET(
_xlpm.hCond,$H12,
_xlpm.dType,$D12,
_xlpm.res_type_1,R$1,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2" s="22" cm="1">
        <f t="array" ref="S12">_xlfn.LET(
_xlpm.hCond,$H12,
_xlpm.dType,$D12,
_xlpm.res_type_1,S$1,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2" s="22" cm="1">
        <f t="array" ref="T12">_xlfn.LET(
_xlpm.hCond,$H12,
_xlpm.dType,$D12,
_xlpm.res_type_1,T$1,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2" s="22" cm="1">
        <f t="array" ref="U12">_xlfn.LET(
_xlpm.hCond,$H12,
_xlpm.dType,$D12,
_xlpm.res_type_1,U$1,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2" s="22" cm="1">
        <f t="array" ref="V12">_xlfn.LET(
_xlpm.hCond,$H12,
_xlpm.dType,$D12,
_xlpm.res_type_1,V$1,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2" s="22" t="str" cm="1">
        <f t="array" ref="W12">_xlfn.LET(
_xlpm.hCond,$H12,
_xlpm.dType,$D12,
_xlpm.res_type_1,W$1,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" s="22" t="str" cm="1">
        <f t="array" ref="X12">_xlfn.LET(
_xlpm.hCond,$H12,
_xlpm.dType,$D12,
_xlpm.res_type_1,X$1,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" s="22" t="str" cm="1">
        <f t="array" ref="Y12">_xlfn.LET(
_xlpm.hCond,$H12,
_xlpm.dType,$D12,
_xlpm.res_type_1,Y$1,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" s="22" t="str" cm="1">
        <f t="array" ref="Z12">_xlfn.LET(
_xlpm.hCond,$H12,
_xlpm.dType,$D12,
_xlpm.res_type_1,Z$1,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" s="22" t="str" cm="1">
        <f t="array" ref="AA12">_xlfn.LET(
_xlpm.hCond,$H12,
_xlpm.dType,$D12,
_xlpm.res_type_1,AA$1,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" s="22" t="str" cm="1">
        <f t="array" ref="AB12">_xlfn.LET(
_xlpm.hCond,$H12,
_xlpm.dType,$D12,
_xlpm.res_type_1,AB$1,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" s="22" t="str" cm="1">
        <f t="array" ref="AC12">_xlfn.LET(
_xlpm.hCond,$H12,
_xlpm.dType,$D12,
_xlpm.res_type_1,AC$1,
_xlpm.num,--_xlfn.TEXTAFTER($C12,{"#","/","-"},-1),
_xlpm.isDay,$B12="DAY",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" s="22" cm="1">
        <f t="array" ref="AD12">_xlfn.LET(
    _xlpm.result,
    IF(
        $H12,
        _xlfn.IFS(
            $B12 = "DAY",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 = "Night",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15451.4</v>
      </c>
      <c r="AE12" s="22" cm="1">
        <f t="array" ref="AE12">_xlfn.LET(
    _xlpm.result,
    IF(
        $H12,
        _xlfn.IFS(
            $B12 = "DAY",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 = "Night",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15451.4</v>
      </c>
      <c r="AF12" s="22">
        <f t="shared" si="13"/>
        <v>0</v>
      </c>
      <c r="AG12" s="22" t="str" cm="1">
        <f t="array" ref="AG12">_xlfn.LET(
    _xlpm.result,
    IF(
        $H12,
        _xlfn.IFS(
            $B12 = "DAY",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 = "Night",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" s="22" t="str" cm="1">
        <f t="array" ref="AH12">_xlfn.LET(
    _xlpm.result,
    IF(
        $H12,
        _xlfn.IFS(
            $B12 = "DAY",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 = "Night",
            _xlfn.IFS(
                $D12 = "挖掘机/Excavator",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 = "矿用卡车/Dump Truck",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 = "辅助设备/Auxiliary Equipment",
                _xlfn.XLOOKUP(
                     --
                        _xlfn.TEXTAFTER(
                            $C12,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" s="22" t="str">
        <f t="shared" si="14"/>
        <v/>
      </c>
      <c r="AJ1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" s="22" t="str">
        <f t="shared" si="2"/>
        <v/>
      </c>
      <c r="AO12" s="24" t="str">
        <f t="shared" si="3"/>
        <v/>
      </c>
      <c r="AP12" s="25" t="str" cm="1">
        <f t="array" ref="AP1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B12="Night", IF(
            (F12="EX5600")+(F12="EX3600"),
            _xlfn.XLOOKUP(--_xlfn.TEXTAFTER($C12,{"#","/","-"},-1), --_xlfn.TEXTAFTER('Electrical Excavator'!$A$4:$A$23,{"#","/","-"},-1), _xlfn.XLOOKUP(A12,'Electrical Excavator'!$E$3:$AI$3,'Electrical Excavator'!$E$4:$AI$23)),
            _xlfn.XLOOKUP(--_xlfn.TEXTAFTER($C12,{"#","/","-"},-1), --_xlfn.REGEXEXTRACT(_xlpm.c_rng,"\d+"), _xlfn.XLOOKUP(A12, _xlpm.header_rng, _xlpm.data_rng))
        ),
        B12="Day", ""
    ),
    IFERROR(_xlpm.result, "")
)</f>
        <v/>
      </c>
      <c r="AQ12" s="26">
        <f t="shared" si="4"/>
        <v>0.16666666666666666</v>
      </c>
      <c r="AR12" s="26">
        <f t="shared" si="5"/>
        <v>0</v>
      </c>
      <c r="AS12" s="26" t="str">
        <f t="shared" si="6"/>
        <v/>
      </c>
      <c r="AT12" s="24" t="str">
        <f t="shared" si="7"/>
        <v/>
      </c>
      <c r="AU12" s="22">
        <v>720</v>
      </c>
      <c r="AV12" s="22">
        <f t="shared" si="8"/>
        <v>12</v>
      </c>
      <c r="AW12" s="22">
        <f>IF($B12="Day",_xlfn.XLOOKUP(CLEAN($C12),效率表!$B$4:$B$500,效率表!G$4:G$500,""),_xlfn.XLOOKUP(CLEAN($C12),效率表!$B$4:$B$500,效率表!G$4:G$500,"",,-1))</f>
        <v>60</v>
      </c>
      <c r="AX12" s="22">
        <f>IF($B12="Day",_xlfn.XLOOKUP(CLEAN($C12),效率表!$B$4:$B$500,效率表!H$4:H$500,""),_xlfn.XLOOKUP(CLEAN($C12),效率表!$B$4:$B$500,效率表!H$4:H$500,"",,-1))</f>
        <v>0</v>
      </c>
      <c r="AY12" s="22">
        <f>IF($B12="Day",_xlfn.XLOOKUP(CLEAN($C12),效率表!$B$4:$B$500,效率表!I$4:I$500,""),_xlfn.XLOOKUP(CLEAN($C12),效率表!$B$4:$B$500,效率表!I$4:I$500,"",,-1))</f>
        <v>0</v>
      </c>
      <c r="AZ12" s="22">
        <f>IF($B12="Day",_xlfn.XLOOKUP(CLEAN($C12),效率表!$B$4:$B$500,效率表!J$4:J$500,""),_xlfn.XLOOKUP(CLEAN($C12),效率表!$B$4:$B$500,效率表!J$4:J$500,"",,-1))</f>
        <v>0</v>
      </c>
      <c r="BA12" s="22">
        <f>IF($B12="Day",_xlfn.XLOOKUP(CLEAN($C12),效率表!$B$4:$B$500,效率表!K$4:K$500,""),_xlfn.XLOOKUP(CLEAN($C12),效率表!$B$4:$B$500,效率表!K$4:K$500,"",,-1))</f>
        <v>0</v>
      </c>
      <c r="BB12" s="22">
        <f>IF($B12="Day",_xlfn.XLOOKUP(CLEAN($C12),效率表!$B$4:$B$500,效率表!L$4:L$500,""),_xlfn.XLOOKUP(CLEAN($C12),效率表!$B$4:$B$500,效率表!L$4:L$500,"",,-1))</f>
        <v>60</v>
      </c>
      <c r="BC12" s="22">
        <f>IF($B12="Day",_xlfn.XLOOKUP(CLEAN($C12),效率表!$B$4:$B$500,效率表!M$4:M$500,""),_xlfn.XLOOKUP(CLEAN($C12),效率表!$B$4:$B$500,效率表!M$4:M$500,"",,-1))</f>
        <v>0</v>
      </c>
      <c r="BD12" s="22">
        <f>IF($B12="Day",_xlfn.XLOOKUP(CLEAN($C12),效率表!$B$4:$B$500,效率表!N$4:N$500,""),_xlfn.XLOOKUP(CLEAN($C12),效率表!$B$4:$B$500,效率表!N$4:N$500,"",,-1))</f>
        <v>0</v>
      </c>
      <c r="BE12" s="22">
        <f>IF($B12="Day",_xlfn.XLOOKUP(CLEAN($C12),效率表!$B$4:$B$500,效率表!O$4:O$500,""),_xlfn.XLOOKUP(CLEAN($C12),效率表!$B$4:$B$500,效率表!O$4:O$500,"",,-1))</f>
        <v>600</v>
      </c>
      <c r="BF12" s="22">
        <f>IF($B12="Day",_xlfn.XLOOKUP(CLEAN($C12),效率表!$B$4:$B$500,效率表!P$4:P$500,""),_xlfn.XLOOKUP(CLEAN($C12),效率表!$B$4:$B$500,效率表!P$4:P$500,"",,-1))</f>
        <v>0</v>
      </c>
      <c r="BG12" s="22">
        <f>IF($B12="Day",_xlfn.XLOOKUP(CLEAN($C12),效率表!$B$4:$B$500,效率表!Q$4:Q$500,""),_xlfn.XLOOKUP(CLEAN($C12),效率表!$B$4:$B$500,效率表!Q$4:Q$500,"",,-1))</f>
        <v>0</v>
      </c>
      <c r="BH12" s="22">
        <f>IF($B12="Day",_xlfn.XLOOKUP(CLEAN($C12),效率表!$B$4:$B$500,效率表!R$4:R$500,""),_xlfn.XLOOKUP(CLEAN($C12),效率表!$B$4:$B$500,效率表!R$4:R$500,"",,-1))</f>
        <v>0</v>
      </c>
      <c r="BI12" s="22">
        <f>IF($B12="Day",_xlfn.XLOOKUP(CLEAN($C12),效率表!$B$4:$B$500,效率表!S$4:S$500,""),_xlfn.XLOOKUP(CLEAN($C12),效率表!$B$4:$B$500,效率表!S$4:S$500,"",,-1))</f>
        <v>0</v>
      </c>
      <c r="BJ12" s="22">
        <f>IF($B12="Day",_xlfn.XLOOKUP(CLEAN($C12),效率表!$B$4:$B$500,效率表!U$4:U$500,""),_xlfn.XLOOKUP(CLEAN($C12),效率表!$B$4:$B$500,效率表!U$4:U$500,"",,-1))</f>
        <v>0</v>
      </c>
      <c r="BK12" s="22">
        <f>IF($B12="Day",_xlfn.XLOOKUP(CLEAN($C12),效率表!$B$4:$B$500,效率表!V$4:V$500,""),_xlfn.XLOOKUP(CLEAN($C12),效率表!$B$4:$B$500,效率表!V$4:V$500,"",,-1))</f>
        <v>0</v>
      </c>
      <c r="BL12" s="22">
        <f t="shared" si="9"/>
        <v>0</v>
      </c>
      <c r="BM12" s="22">
        <f t="shared" si="10"/>
        <v>120</v>
      </c>
      <c r="BN12" s="22">
        <f t="shared" si="11"/>
        <v>0</v>
      </c>
      <c r="BO12" s="27">
        <f t="shared" si="15"/>
        <v>0</v>
      </c>
      <c r="BP12" s="25">
        <f t="shared" si="12"/>
        <v>0</v>
      </c>
      <c r="BQ12" s="28" t="str">
        <f>IF($B12="Day",_xlfn.XLOOKUP(CLEAN($C12),效率表!$B$4:$B$500,效率表!X$4:X$500,""),_xlfn.XLOOKUP($C12,效率表!$B$4:$B$500,效率表!X$4:X$500,"",,-1))</f>
        <v xml:space="preserve">Хүрдний хойд swing reductor засвартай </v>
      </c>
    </row>
    <row r="13" spans="1:69">
      <c r="A13" s="29">
        <f t="shared" si="16"/>
        <v>46244</v>
      </c>
      <c r="B13" s="22" t="s">
        <v>240</v>
      </c>
      <c r="C13" s="22" t="s">
        <v>73</v>
      </c>
      <c r="D13" s="23" t="str">
        <f>_xlfn.XLOOKUP(C13,辅助表Auxiliary!$A$3:$A$192,辅助表Auxiliary!$C$3:$C$192)</f>
        <v>挖掘机/Excavator</v>
      </c>
      <c r="E13" s="22" t="str">
        <f>_xlfn.XLOOKUP(C13,辅助表Auxiliary!$A$3:$A$192,辅助表Auxiliary!$D$3:$D$192)</f>
        <v>EX2600-6BH</v>
      </c>
      <c r="F13" s="22" t="str">
        <f>_xlfn.XLOOKUP(C13,辅助表Auxiliary!$A$3:$A$192,辅助表Auxiliary!$E$3:$E$192)</f>
        <v>EX2600</v>
      </c>
      <c r="G13" s="22" t="s">
        <v>285</v>
      </c>
      <c r="H13" s="22" t="b">
        <f t="shared" si="0"/>
        <v>1</v>
      </c>
      <c r="I13" s="22">
        <f t="shared" si="1"/>
        <v>1</v>
      </c>
      <c r="J13" s="22"/>
      <c r="K13" s="22">
        <f>_xlfn.AGGREGATE(9,4,表1[[#This Row],[Хө]:[Б.н]])+_xlfn.AGGREGATE(9,4,表1[[#This Row],[Хө土壤]:[Б.н 脏煤]],表1[[#This Row],[Ш.х 沃土]])</f>
        <v>3060</v>
      </c>
      <c r="L13" s="22">
        <f>_xlfn.AGGREGATE(9,4,表1[[#This Row],[Нү]],表1[[#This Row],[Нү 煤炭]])</f>
        <v>935</v>
      </c>
      <c r="M13" s="22">
        <f>_xlfn.AGGREGATE(9,4,表1[[#This Row],[oxid]],表1[[#This Row],[oxid 氧化]])</f>
        <v>0</v>
      </c>
      <c r="N13" s="22">
        <f>_xlfn.AGGREGATE(9,4,表1[[#This Row],[И.А]],表1[[#This Row],[И.А 
工程工作]])</f>
        <v>0</v>
      </c>
      <c r="O13" s="22">
        <f>表1[[#This Row],[产量（M3）
Production(M3)]]-表1[[#This Row],[焦煤（M3）
Coking coal
Нү]]-表1[[#This Row],[动力煤（M3）
Thermal coal
oxid]]</f>
        <v>2125</v>
      </c>
      <c r="P13" s="22" cm="1">
        <f t="array" ref="P13">_xlfn.LET(
_xlpm.hCond,$H13,
_xlpm.dType,$D13,
_xlpm.res_type_1,P$1,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2125</v>
      </c>
      <c r="Q13" s="22" cm="1">
        <f t="array" ref="Q13">_xlfn.LET(
_xlpm.hCond,$H13,
_xlpm.dType,$D13,
_xlpm.res_type_1,Q$1,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3" s="22" cm="1">
        <f t="array" ref="R13">_xlfn.LET(
_xlpm.hCond,$H13,
_xlpm.dType,$D13,
_xlpm.res_type_1,R$1,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3" s="22" cm="1">
        <f t="array" ref="S13">_xlfn.LET(
_xlpm.hCond,$H13,
_xlpm.dType,$D13,
_xlpm.res_type_1,S$1,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T13" s="22" cm="1">
        <f t="array" ref="T13">_xlfn.LET(
_xlpm.hCond,$H13,
_xlpm.dType,$D13,
_xlpm.res_type_1,T$1,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3" s="22" cm="1">
        <f t="array" ref="U13">_xlfn.LET(
_xlpm.hCond,$H13,
_xlpm.dType,$D13,
_xlpm.res_type_1,U$1,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3" s="22" cm="1">
        <f t="array" ref="V13">_xlfn.LET(
_xlpm.hCond,$H13,
_xlpm.dType,$D13,
_xlpm.res_type_1,V$1,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3" s="22" t="str" cm="1">
        <f t="array" ref="W13">_xlfn.LET(
_xlpm.hCond,$H13,
_xlpm.dType,$D13,
_xlpm.res_type_1,W$1,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" s="22" t="str" cm="1">
        <f t="array" ref="X13">_xlfn.LET(
_xlpm.hCond,$H13,
_xlpm.dType,$D13,
_xlpm.res_type_1,X$1,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" s="22" t="str" cm="1">
        <f t="array" ref="Y13">_xlfn.LET(
_xlpm.hCond,$H13,
_xlpm.dType,$D13,
_xlpm.res_type_1,Y$1,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" s="22" t="str" cm="1">
        <f t="array" ref="Z13">_xlfn.LET(
_xlpm.hCond,$H13,
_xlpm.dType,$D13,
_xlpm.res_type_1,Z$1,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" s="22" t="str" cm="1">
        <f t="array" ref="AA13">_xlfn.LET(
_xlpm.hCond,$H13,
_xlpm.dType,$D13,
_xlpm.res_type_1,AA$1,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" s="22" t="str" cm="1">
        <f t="array" ref="AB13">_xlfn.LET(
_xlpm.hCond,$H13,
_xlpm.dType,$D13,
_xlpm.res_type_1,AB$1,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" s="22" t="str" cm="1">
        <f t="array" ref="AC13">_xlfn.LET(
_xlpm.hCond,$H13,
_xlpm.dType,$D13,
_xlpm.res_type_1,AC$1,
_xlpm.num,--_xlfn.TEXTAFTER($C13,{"#","/","-"},-1),
_xlpm.isDay,$B13="DAY",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" s="22" cm="1">
        <f t="array" ref="AD13">_xlfn.LET(
    _xlpm.result,
    IF(
        $H13,
        _xlfn.IFS(
            $B13 = "DAY",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 = "Night",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7130.4</v>
      </c>
      <c r="AE13" s="22" cm="1">
        <f t="array" ref="AE13">_xlfn.LET(
    _xlpm.result,
    IF(
        $H13,
        _xlfn.IFS(
            $B13 = "DAY",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 = "Night",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7140.5</v>
      </c>
      <c r="AF13" s="22">
        <f t="shared" si="13"/>
        <v>10.100000000000364</v>
      </c>
      <c r="AG13" s="22" t="str" cm="1">
        <f t="array" ref="AG13">_xlfn.LET(
    _xlpm.result,
    IF(
        $H13,
        _xlfn.IFS(
            $B13 = "DAY",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 = "Night",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" s="22" t="str" cm="1">
        <f t="array" ref="AH13">_xlfn.LET(
    _xlpm.result,
    IF(
        $H13,
        _xlfn.IFS(
            $B13 = "DAY",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 = "Night",
            _xlfn.IFS(
                $D13 = "挖掘机/Excavator",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 = "矿用卡车/Dump Truck",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 = "辅助设备/Auxiliary Equipment",
                _xlfn.XLOOKUP(
                     --
                        _xlfn.TEXTAFTER(
                            $C13,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" s="22" t="str">
        <f t="shared" si="14"/>
        <v/>
      </c>
      <c r="AJ1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" s="22" t="str">
        <f t="shared" si="2"/>
        <v/>
      </c>
      <c r="AO13" s="24" t="str">
        <f t="shared" si="3"/>
        <v/>
      </c>
      <c r="AP13" s="25" t="str" cm="1">
        <f t="array" ref="AP1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B13="Night", IF(
            (F13="EX5600")+(F13="EX3600"),
            _xlfn.XLOOKUP(--_xlfn.TEXTAFTER($C13,{"#","/","-"},-1), --_xlfn.TEXTAFTER('Electrical Excavator'!$A$4:$A$23,{"#","/","-"},-1), _xlfn.XLOOKUP(A13,'Electrical Excavator'!$E$3:$AI$3,'Electrical Excavator'!$E$4:$AI$23)),
            _xlfn.XLOOKUP(--_xlfn.TEXTAFTER($C13,{"#","/","-"},-1), --_xlfn.REGEXEXTRACT(_xlpm.c_rng,"\d+"), _xlfn.XLOOKUP(A13, _xlpm.header_rng, _xlpm.data_rng))
        ),
        B13="Day", ""
    ),
    IFERROR(_xlpm.result, "")
)</f>
        <v/>
      </c>
      <c r="AQ13" s="26">
        <f t="shared" si="4"/>
        <v>1</v>
      </c>
      <c r="AR13" s="26">
        <f t="shared" si="5"/>
        <v>0.74861111111111112</v>
      </c>
      <c r="AS13" s="26">
        <f t="shared" si="6"/>
        <v>0.46111111111111114</v>
      </c>
      <c r="AT13" s="24">
        <f t="shared" si="7"/>
        <v>274.00000000002183</v>
      </c>
      <c r="AU13" s="22">
        <v>720</v>
      </c>
      <c r="AV13" s="22">
        <f t="shared" si="8"/>
        <v>12</v>
      </c>
      <c r="AW13" s="22">
        <f>IF($B13="Day",_xlfn.XLOOKUP(CLEAN($C13),效率表!$B$4:$B$500,效率表!G$4:G$500,""),_xlfn.XLOOKUP(CLEAN($C13),效率表!$B$4:$B$500,效率表!G$4:G$500,"",,-1))</f>
        <v>70</v>
      </c>
      <c r="AX13" s="22">
        <f>IF($B13="Day",_xlfn.XLOOKUP(CLEAN($C13),效率表!$B$4:$B$500,效率表!H$4:H$500,""),_xlfn.XLOOKUP(CLEAN($C13),效率表!$B$4:$B$500,效率表!H$4:H$500,"",,-1))</f>
        <v>0</v>
      </c>
      <c r="AY13" s="22">
        <f>IF($B13="Day",_xlfn.XLOOKUP(CLEAN($C13),效率表!$B$4:$B$500,效率表!I$4:I$500,""),_xlfn.XLOOKUP(CLEAN($C13),效率表!$B$4:$B$500,效率表!I$4:I$500,"",,-1))</f>
        <v>207</v>
      </c>
      <c r="AZ13" s="22">
        <f>IF($B13="Day",_xlfn.XLOOKUP(CLEAN($C13),效率表!$B$4:$B$500,效率表!J$4:J$500,""),_xlfn.XLOOKUP(CLEAN($C13),效率表!$B$4:$B$500,效率表!J$4:J$500,"",,-1))</f>
        <v>0</v>
      </c>
      <c r="BA13" s="22">
        <f>IF($B13="Day",_xlfn.XLOOKUP(CLEAN($C13),效率表!$B$4:$B$500,效率表!K$4:K$500,""),_xlfn.XLOOKUP(CLEAN($C13),效率表!$B$4:$B$500,效率表!K$4:K$500,"",,-1))</f>
        <v>0</v>
      </c>
      <c r="BB13" s="22">
        <f>IF($B13="Day",_xlfn.XLOOKUP(CLEAN($C13),效率表!$B$4:$B$500,效率表!L$4:L$500,""),_xlfn.XLOOKUP(CLEAN($C13),效率表!$B$4:$B$500,效率表!L$4:L$500,"",,-1))</f>
        <v>60</v>
      </c>
      <c r="BC13" s="22">
        <f>IF($B13="Day",_xlfn.XLOOKUP(CLEAN($C13),效率表!$B$4:$B$500,效率表!M$4:M$500,""),_xlfn.XLOOKUP(CLEAN($C13),效率表!$B$4:$B$500,效率表!M$4:M$500,"",,-1))</f>
        <v>0</v>
      </c>
      <c r="BD13" s="22">
        <f>IF($B13="Day",_xlfn.XLOOKUP(CLEAN($C13),效率表!$B$4:$B$500,效率表!N$4:N$500,""),_xlfn.XLOOKUP(CLEAN($C13),效率表!$B$4:$B$500,效率表!N$4:N$500,"",,-1))</f>
        <v>0</v>
      </c>
      <c r="BE13" s="22">
        <f>IF($B13="Day",_xlfn.XLOOKUP(CLEAN($C13),效率表!$B$4:$B$500,效率表!O$4:O$500,""),_xlfn.XLOOKUP(CLEAN($C13),效率表!$B$4:$B$500,效率表!O$4:O$500,"",,-1))</f>
        <v>0</v>
      </c>
      <c r="BF13" s="22">
        <f>IF($B13="Day",_xlfn.XLOOKUP(CLEAN($C13),效率表!$B$4:$B$500,效率表!P$4:P$500,""),_xlfn.XLOOKUP(CLEAN($C13),效率表!$B$4:$B$500,效率表!P$4:P$500,"",,-1))</f>
        <v>51</v>
      </c>
      <c r="BG13" s="22">
        <f>IF($B13="Day",_xlfn.XLOOKUP(CLEAN($C13),效率表!$B$4:$B$500,效率表!Q$4:Q$500,""),_xlfn.XLOOKUP(CLEAN($C13),效率表!$B$4:$B$500,效率表!Q$4:Q$500,"",,-1))</f>
        <v>0</v>
      </c>
      <c r="BH13" s="22">
        <f>IF($B13="Day",_xlfn.XLOOKUP(CLEAN($C13),效率表!$B$4:$B$500,效率表!R$4:R$500,""),_xlfn.XLOOKUP(CLEAN($C13),效率表!$B$4:$B$500,效率表!R$4:R$500,"",,-1))</f>
        <v>0</v>
      </c>
      <c r="BI13" s="22">
        <f>IF($B13="Day",_xlfn.XLOOKUP(CLEAN($C13),效率表!$B$4:$B$500,效率表!S$4:S$500,""),_xlfn.XLOOKUP(CLEAN($C13),效率表!$B$4:$B$500,效率表!S$4:S$500,"",,-1))</f>
        <v>0</v>
      </c>
      <c r="BJ13" s="22">
        <f>IF($B13="Day",_xlfn.XLOOKUP(CLEAN($C13),效率表!$B$4:$B$500,效率表!U$4:U$500,""),_xlfn.XLOOKUP(CLEAN($C13),效率表!$B$4:$B$500,效率表!U$4:U$500,"",,-1))</f>
        <v>0</v>
      </c>
      <c r="BK13" s="22">
        <f>IF($B13="Day",_xlfn.XLOOKUP(CLEAN($C13),效率表!$B$4:$B$500,效率表!V$4:V$500,""),_xlfn.XLOOKUP(CLEAN($C13),效率表!$B$4:$B$500,效率表!V$4:V$500,"",,-1))</f>
        <v>0</v>
      </c>
      <c r="BL13" s="22">
        <f t="shared" si="9"/>
        <v>207</v>
      </c>
      <c r="BM13" s="22">
        <f t="shared" si="10"/>
        <v>181</v>
      </c>
      <c r="BN13" s="22">
        <f t="shared" si="11"/>
        <v>51</v>
      </c>
      <c r="BO13" s="27">
        <f t="shared" si="15"/>
        <v>332</v>
      </c>
      <c r="BP13" s="25">
        <f t="shared" si="12"/>
        <v>5.5333333333333332</v>
      </c>
      <c r="BQ13" s="28" t="str">
        <f>IF($B13="Day",_xlfn.XLOOKUP(CLEAN($C13),效率表!$B$4:$B$500,效率表!X$4:X$500,""),_xlfn.XLOOKUP($C13,效率表!$B$4:$B$500,效率表!X$4:X$500,"",,-1))</f>
        <v>бохирдол анхааруулга ассан</v>
      </c>
    </row>
    <row r="14" spans="1:69">
      <c r="A14" s="29">
        <f t="shared" si="16"/>
        <v>46244</v>
      </c>
      <c r="B14" s="22" t="s">
        <v>240</v>
      </c>
      <c r="C14" s="22" t="s">
        <v>75</v>
      </c>
      <c r="D14" s="23" t="str">
        <f>_xlfn.XLOOKUP(C14,辅助表Auxiliary!$A$3:$A$192,辅助表Auxiliary!$C$3:$C$192)</f>
        <v>挖掘机/Excavator</v>
      </c>
      <c r="E14" s="22" t="str">
        <f>_xlfn.XLOOKUP(C14,辅助表Auxiliary!$A$3:$A$192,辅助表Auxiliary!$D$3:$D$192)</f>
        <v>EX2000-7</v>
      </c>
      <c r="F14" s="22" t="str">
        <f>_xlfn.XLOOKUP(C14,辅助表Auxiliary!$A$3:$A$192,辅助表Auxiliary!$E$3:$E$192)</f>
        <v>EX2000</v>
      </c>
      <c r="G14" s="22" t="s">
        <v>285</v>
      </c>
      <c r="H14" s="22" t="b">
        <f t="shared" si="0"/>
        <v>1</v>
      </c>
      <c r="I14" s="22">
        <f t="shared" si="1"/>
        <v>1</v>
      </c>
      <c r="J14" s="22"/>
      <c r="K14" s="22">
        <f>_xlfn.AGGREGATE(9,4,表1[[#This Row],[Хө]:[Б.н]])+_xlfn.AGGREGATE(9,4,表1[[#This Row],[Хө土壤]:[Б.н 脏煤]],表1[[#This Row],[Ш.х 沃土]])</f>
        <v>3835</v>
      </c>
      <c r="L14" s="22">
        <f>_xlfn.AGGREGATE(9,4,表1[[#This Row],[Нү]],表1[[#This Row],[Нү 煤炭]])</f>
        <v>2680</v>
      </c>
      <c r="M14" s="22">
        <f>_xlfn.AGGREGATE(9,4,表1[[#This Row],[oxid]],表1[[#This Row],[oxid 氧化]])</f>
        <v>0</v>
      </c>
      <c r="N14" s="22">
        <f>_xlfn.AGGREGATE(9,4,表1[[#This Row],[И.А]],表1[[#This Row],[И.А 
工程工作]])</f>
        <v>0</v>
      </c>
      <c r="O14" s="22">
        <f>表1[[#This Row],[产量（M3）
Production(M3)]]-表1[[#This Row],[焦煤（M3）
Coking coal
Нү]]-表1[[#This Row],[动力煤（M3）
Thermal coal
oxid]]</f>
        <v>1155</v>
      </c>
      <c r="P14" s="22" cm="1">
        <f t="array" ref="P14">_xlfn.LET(
_xlpm.hCond,$H14,
_xlpm.dType,$D14,
_xlpm.res_type_1,P$1,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1155</v>
      </c>
      <c r="Q14" s="22" cm="1">
        <f t="array" ref="Q14">_xlfn.LET(
_xlpm.hCond,$H14,
_xlpm.dType,$D14,
_xlpm.res_type_1,Q$1,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4" s="22" cm="1">
        <f t="array" ref="R14">_xlfn.LET(
_xlpm.hCond,$H14,
_xlpm.dType,$D14,
_xlpm.res_type_1,R$1,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4" s="22" cm="1">
        <f t="array" ref="S14">_xlfn.LET(
_xlpm.hCond,$H14,
_xlpm.dType,$D14,
_xlpm.res_type_1,S$1,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2680</v>
      </c>
      <c r="T14" s="22" cm="1">
        <f t="array" ref="T14">_xlfn.LET(
_xlpm.hCond,$H14,
_xlpm.dType,$D14,
_xlpm.res_type_1,T$1,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4" s="22" cm="1">
        <f t="array" ref="U14">_xlfn.LET(
_xlpm.hCond,$H14,
_xlpm.dType,$D14,
_xlpm.res_type_1,U$1,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4" s="22" cm="1">
        <f t="array" ref="V14">_xlfn.LET(
_xlpm.hCond,$H14,
_xlpm.dType,$D14,
_xlpm.res_type_1,V$1,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4" s="22" t="str" cm="1">
        <f t="array" ref="W14">_xlfn.LET(
_xlpm.hCond,$H14,
_xlpm.dType,$D14,
_xlpm.res_type_1,W$1,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" s="22" t="str" cm="1">
        <f t="array" ref="X14">_xlfn.LET(
_xlpm.hCond,$H14,
_xlpm.dType,$D14,
_xlpm.res_type_1,X$1,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" s="22" t="str" cm="1">
        <f t="array" ref="Y14">_xlfn.LET(
_xlpm.hCond,$H14,
_xlpm.dType,$D14,
_xlpm.res_type_1,Y$1,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" s="22" t="str" cm="1">
        <f t="array" ref="Z14">_xlfn.LET(
_xlpm.hCond,$H14,
_xlpm.dType,$D14,
_xlpm.res_type_1,Z$1,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" s="22" t="str" cm="1">
        <f t="array" ref="AA14">_xlfn.LET(
_xlpm.hCond,$H14,
_xlpm.dType,$D14,
_xlpm.res_type_1,AA$1,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" s="22" t="str" cm="1">
        <f t="array" ref="AB14">_xlfn.LET(
_xlpm.hCond,$H14,
_xlpm.dType,$D14,
_xlpm.res_type_1,AB$1,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" s="22" t="str" cm="1">
        <f t="array" ref="AC14">_xlfn.LET(
_xlpm.hCond,$H14,
_xlpm.dType,$D14,
_xlpm.res_type_1,AC$1,
_xlpm.num,--_xlfn.TEXTAFTER($C14,{"#","/","-"},-1),
_xlpm.isDay,$B14="DAY",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" s="22" cm="1">
        <f t="array" ref="AD14">_xlfn.LET(
    _xlpm.result,
    IF(
        $H14,
        _xlfn.IFS(
            $B14 = "DAY",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 = "Night",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5989.2</v>
      </c>
      <c r="AE14" s="22" cm="1">
        <f t="array" ref="AE14">_xlfn.LET(
    _xlpm.result,
    IF(
        $H14,
        _xlfn.IFS(
            $B14 = "DAY",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 = "Night",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5999</v>
      </c>
      <c r="AF14" s="22">
        <f t="shared" si="13"/>
        <v>9.8000000000001819</v>
      </c>
      <c r="AG14" s="22" t="str" cm="1">
        <f t="array" ref="AG14">_xlfn.LET(
    _xlpm.result,
    IF(
        $H14,
        _xlfn.IFS(
            $B14 = "DAY",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 = "Night",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" s="22" t="str" cm="1">
        <f t="array" ref="AH14">_xlfn.LET(
    _xlpm.result,
    IF(
        $H14,
        _xlfn.IFS(
            $B14 = "DAY",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 = "Night",
            _xlfn.IFS(
                $D14 = "挖掘机/Excavator",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 = "矿用卡车/Dump Truck",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 = "辅助设备/Auxiliary Equipment",
                _xlfn.XLOOKUP(
                     --
                        _xlfn.TEXTAFTER(
                            $C14,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" s="22" t="str">
        <f t="shared" si="14"/>
        <v/>
      </c>
      <c r="AJ1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" s="22" t="str">
        <f t="shared" si="2"/>
        <v/>
      </c>
      <c r="AO14" s="24" t="str">
        <f t="shared" si="3"/>
        <v/>
      </c>
      <c r="AP14" s="25" t="str" cm="1">
        <f t="array" ref="AP1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B14="Night", IF(
            (F14="EX5600")+(F14="EX3600"),
            _xlfn.XLOOKUP(--_xlfn.TEXTAFTER($C14,{"#","/","-"},-1), --_xlfn.TEXTAFTER('Electrical Excavator'!$A$4:$A$23,{"#","/","-"},-1), _xlfn.XLOOKUP(A14,'Electrical Excavator'!$E$3:$AI$3,'Electrical Excavator'!$E$4:$AI$23)),
            _xlfn.XLOOKUP(--_xlfn.TEXTAFTER($C14,{"#","/","-"},-1), --_xlfn.REGEXEXTRACT(_xlpm.c_rng,"\d+"), _xlfn.XLOOKUP(A14, _xlpm.header_rng, _xlpm.data_rng))
        ),
        B14="Day", ""
    ),
    IFERROR(_xlpm.result, "")
)</f>
        <v/>
      </c>
      <c r="AQ14" s="26">
        <f t="shared" si="4"/>
        <v>0.9916666666666667</v>
      </c>
      <c r="AR14" s="26">
        <f t="shared" si="5"/>
        <v>0.83193277310924374</v>
      </c>
      <c r="AS14" s="26">
        <f t="shared" si="6"/>
        <v>0.68067226890756305</v>
      </c>
      <c r="AT14" s="24">
        <f t="shared" si="7"/>
        <v>102.00000000001094</v>
      </c>
      <c r="AU14" s="22">
        <v>720</v>
      </c>
      <c r="AV14" s="22">
        <f t="shared" si="8"/>
        <v>12</v>
      </c>
      <c r="AW14" s="22">
        <f>IF($B14="Day",_xlfn.XLOOKUP(CLEAN($C14),效率表!$B$4:$B$500,效率表!G$4:G$500,""),_xlfn.XLOOKUP(CLEAN($C14),效率表!$B$4:$B$500,效率表!G$4:G$500,"",,-1))</f>
        <v>70</v>
      </c>
      <c r="AX14" s="22">
        <f>IF($B14="Day",_xlfn.XLOOKUP(CLEAN($C14),效率表!$B$4:$B$500,效率表!H$4:H$500,""),_xlfn.XLOOKUP(CLEAN($C14),效率表!$B$4:$B$500,效率表!H$4:H$500,"",,-1))</f>
        <v>21</v>
      </c>
      <c r="AY14" s="22">
        <f>IF($B14="Day",_xlfn.XLOOKUP(CLEAN($C14),效率表!$B$4:$B$500,效率表!I$4:I$500,""),_xlfn.XLOOKUP(CLEAN($C14),效率表!$B$4:$B$500,效率表!I$4:I$500,"",,-1))</f>
        <v>60</v>
      </c>
      <c r="AZ14" s="22">
        <f>IF($B14="Day",_xlfn.XLOOKUP(CLEAN($C14),效率表!$B$4:$B$500,效率表!J$4:J$500,""),_xlfn.XLOOKUP(CLEAN($C14),效率表!$B$4:$B$500,效率表!J$4:J$500,"",,-1))</f>
        <v>27</v>
      </c>
      <c r="BA14" s="22">
        <f>IF($B14="Day",_xlfn.XLOOKUP(CLEAN($C14),效率表!$B$4:$B$500,效率表!K$4:K$500,""),_xlfn.XLOOKUP(CLEAN($C14),效率表!$B$4:$B$500,效率表!K$4:K$500,"",,-1))</f>
        <v>0</v>
      </c>
      <c r="BB14" s="22">
        <f>IF($B14="Day",_xlfn.XLOOKUP(CLEAN($C14),效率表!$B$4:$B$500,效率表!L$4:L$500,""),_xlfn.XLOOKUP(CLEAN($C14),效率表!$B$4:$B$500,效率表!L$4:L$500,"",,-1))</f>
        <v>40</v>
      </c>
      <c r="BC14" s="22">
        <f>IF($B14="Day",_xlfn.XLOOKUP(CLEAN($C14),效率表!$B$4:$B$500,效率表!M$4:M$500,""),_xlfn.XLOOKUP(CLEAN($C14),效率表!$B$4:$B$500,效率表!M$4:M$500,"",,-1))</f>
        <v>0</v>
      </c>
      <c r="BD14" s="22">
        <f>IF($B14="Day",_xlfn.XLOOKUP(CLEAN($C14),效率表!$B$4:$B$500,效率表!N$4:N$500,""),_xlfn.XLOOKUP(CLEAN($C14),效率表!$B$4:$B$500,效率表!N$4:N$500,"",,-1))</f>
        <v>0</v>
      </c>
      <c r="BE14" s="22">
        <f>IF($B14="Day",_xlfn.XLOOKUP(CLEAN($C14),效率表!$B$4:$B$500,效率表!O$4:O$500,""),_xlfn.XLOOKUP(CLEAN($C14),效率表!$B$4:$B$500,效率表!O$4:O$500,"",,-1))</f>
        <v>6</v>
      </c>
      <c r="BF14" s="22">
        <f>IF($B14="Day",_xlfn.XLOOKUP(CLEAN($C14),效率表!$B$4:$B$500,效率表!P$4:P$500,""),_xlfn.XLOOKUP(CLEAN($C14),效率表!$B$4:$B$500,效率表!P$4:P$500,"",,-1))</f>
        <v>10</v>
      </c>
      <c r="BG14" s="22">
        <f>IF($B14="Day",_xlfn.XLOOKUP(CLEAN($C14),效率表!$B$4:$B$500,效率表!Q$4:Q$500,""),_xlfn.XLOOKUP(CLEAN($C14),效率表!$B$4:$B$500,效率表!Q$4:Q$500,"",,-1))</f>
        <v>0</v>
      </c>
      <c r="BH14" s="22">
        <f>IF($B14="Day",_xlfn.XLOOKUP(CLEAN($C14),效率表!$B$4:$B$500,效率表!R$4:R$500,""),_xlfn.XLOOKUP(CLEAN($C14),效率表!$B$4:$B$500,效率表!R$4:R$500,"",,-1))</f>
        <v>0</v>
      </c>
      <c r="BI14" s="22">
        <f>IF($B14="Day",_xlfn.XLOOKUP(CLEAN($C14),效率表!$B$4:$B$500,效率表!S$4:S$500,""),_xlfn.XLOOKUP(CLEAN($C14),效率表!$B$4:$B$500,效率表!S$4:S$500,"",,-1))</f>
        <v>0</v>
      </c>
      <c r="BJ14" s="22">
        <f>IF($B14="Day",_xlfn.XLOOKUP(CLEAN($C14),效率表!$B$4:$B$500,效率表!U$4:U$500,""),_xlfn.XLOOKUP(CLEAN($C14),效率表!$B$4:$B$500,效率表!U$4:U$500,"",,-1))</f>
        <v>0</v>
      </c>
      <c r="BK14" s="22">
        <f>IF($B14="Day",_xlfn.XLOOKUP(CLEAN($C14),效率表!$B$4:$B$500,效率表!V$4:V$500,""),_xlfn.XLOOKUP(CLEAN($C14),效率表!$B$4:$B$500,效率表!V$4:V$500,"",,-1))</f>
        <v>0</v>
      </c>
      <c r="BL14" s="22">
        <f t="shared" si="9"/>
        <v>108</v>
      </c>
      <c r="BM14" s="22">
        <f t="shared" si="10"/>
        <v>120</v>
      </c>
      <c r="BN14" s="22">
        <f t="shared" si="11"/>
        <v>10</v>
      </c>
      <c r="BO14" s="27">
        <f t="shared" si="15"/>
        <v>486</v>
      </c>
      <c r="BP14" s="25">
        <f t="shared" si="12"/>
        <v>8.1</v>
      </c>
      <c r="BQ14" s="28">
        <f>IF($B14="Day",_xlfn.XLOOKUP(CLEAN($C14),效率表!$B$4:$B$500,效率表!X$4:X$500,""),_xlfn.XLOOKUP($C14,效率表!$B$4:$B$500,效率表!X$4:X$500,"",,-1))</f>
        <v>0</v>
      </c>
    </row>
    <row r="15" spans="1:69">
      <c r="A15" s="29">
        <f t="shared" si="16"/>
        <v>46244</v>
      </c>
      <c r="B15" s="22" t="s">
        <v>240</v>
      </c>
      <c r="C15" s="22" t="s">
        <v>77</v>
      </c>
      <c r="D15" s="23" t="str">
        <f>_xlfn.XLOOKUP(C15,辅助表Auxiliary!$A$3:$A$192,辅助表Auxiliary!$C$3:$C$192)</f>
        <v>辅助设备/Auxiliary Equipment</v>
      </c>
      <c r="E15" s="22" t="str">
        <f>_xlfn.XLOOKUP(C15,辅助表Auxiliary!$A$3:$A$192,辅助表Auxiliary!$D$3:$D$192)</f>
        <v>CAT 992K</v>
      </c>
      <c r="F15" s="22" t="str">
        <f>_xlfn.XLOOKUP(C15,辅助表Auxiliary!$A$3:$A$192,辅助表Auxiliary!$E$3:$E$192)</f>
        <v>自有辅助</v>
      </c>
      <c r="G15" s="22" t="s">
        <v>285</v>
      </c>
      <c r="H15" s="22" t="b">
        <f t="shared" si="0"/>
        <v>1</v>
      </c>
      <c r="I15" s="22">
        <f t="shared" si="1"/>
        <v>0</v>
      </c>
      <c r="J15" s="22"/>
      <c r="K15" s="22">
        <f>_xlfn.AGGREGATE(9,4,表1[[#This Row],[Хө]:[Б.н]])+_xlfn.AGGREGATE(9,4,表1[[#This Row],[Хө土壤]:[Б.н 脏煤]],表1[[#This Row],[Ш.х 沃土]])</f>
        <v>0</v>
      </c>
      <c r="L15" s="22">
        <f>_xlfn.AGGREGATE(9,4,表1[[#This Row],[Нү]],表1[[#This Row],[Нү 煤炭]])</f>
        <v>0</v>
      </c>
      <c r="M15" s="22">
        <f>_xlfn.AGGREGATE(9,4,表1[[#This Row],[oxid]],表1[[#This Row],[oxid 氧化]])</f>
        <v>0</v>
      </c>
      <c r="N15" s="22">
        <f>_xlfn.AGGREGATE(9,4,表1[[#This Row],[И.А]],表1[[#This Row],[И.А 
工程工作]])</f>
        <v>0</v>
      </c>
      <c r="O15" s="22">
        <f>表1[[#This Row],[产量（M3）
Production(M3)]]-表1[[#This Row],[焦煤（M3）
Coking coal
Нү]]-表1[[#This Row],[动力煤（M3）
Thermal coal
oxid]]</f>
        <v>0</v>
      </c>
      <c r="P15" s="22" t="str" cm="1">
        <f t="array" ref="P15">_xlfn.LET(
_xlpm.hCond,$H15,
_xlpm.dType,$D15,
_xlpm.res_type_1,P$1,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" s="22" t="str" cm="1">
        <f t="array" ref="Q15">_xlfn.LET(
_xlpm.hCond,$H15,
_xlpm.dType,$D15,
_xlpm.res_type_1,Q$1,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" s="22" t="str" cm="1">
        <f t="array" ref="R15">_xlfn.LET(
_xlpm.hCond,$H15,
_xlpm.dType,$D15,
_xlpm.res_type_1,R$1,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" s="22" t="str" cm="1">
        <f t="array" ref="S15">_xlfn.LET(
_xlpm.hCond,$H15,
_xlpm.dType,$D15,
_xlpm.res_type_1,S$1,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" s="22" t="str" cm="1">
        <f t="array" ref="T15">_xlfn.LET(
_xlpm.hCond,$H15,
_xlpm.dType,$D15,
_xlpm.res_type_1,T$1,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" s="22" t="str" cm="1">
        <f t="array" ref="U15">_xlfn.LET(
_xlpm.hCond,$H15,
_xlpm.dType,$D15,
_xlpm.res_type_1,U$1,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" s="22" t="str" cm="1">
        <f t="array" ref="V15">_xlfn.LET(
_xlpm.hCond,$H15,
_xlpm.dType,$D15,
_xlpm.res_type_1,V$1,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" s="22" t="str" cm="1">
        <f t="array" ref="W15">_xlfn.LET(
_xlpm.hCond,$H15,
_xlpm.dType,$D15,
_xlpm.res_type_1,W$1,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" s="22" t="str" cm="1">
        <f t="array" ref="X15">_xlfn.LET(
_xlpm.hCond,$H15,
_xlpm.dType,$D15,
_xlpm.res_type_1,X$1,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" s="22" t="str" cm="1">
        <f t="array" ref="Y15">_xlfn.LET(
_xlpm.hCond,$H15,
_xlpm.dType,$D15,
_xlpm.res_type_1,Y$1,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" s="22" t="str" cm="1">
        <f t="array" ref="Z15">_xlfn.LET(
_xlpm.hCond,$H15,
_xlpm.dType,$D15,
_xlpm.res_type_1,Z$1,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" s="22" t="str" cm="1">
        <f t="array" ref="AA15">_xlfn.LET(
_xlpm.hCond,$H15,
_xlpm.dType,$D15,
_xlpm.res_type_1,AA$1,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" s="22" t="str" cm="1">
        <f t="array" ref="AB15">_xlfn.LET(
_xlpm.hCond,$H15,
_xlpm.dType,$D15,
_xlpm.res_type_1,AB$1,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" s="22" t="str" cm="1">
        <f t="array" ref="AC15">_xlfn.LET(
_xlpm.hCond,$H15,
_xlpm.dType,$D15,
_xlpm.res_type_1,AC$1,
_xlpm.num,--_xlfn.TEXTAFTER($C15,{"#","/","-"},-1),
_xlpm.isDay,$B15="DAY",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" s="22" cm="1">
        <f t="array" ref="AD15">_xlfn.LET(
    _xlpm.result,
    IF(
        $H15,
        _xlfn.IFS(
            $B15 = "DAY",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 = "Night",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19372.7</v>
      </c>
      <c r="AE15" s="22" cm="1">
        <f t="array" ref="AE15">_xlfn.LET(
    _xlpm.result,
    IF(
        $H15,
        _xlfn.IFS(
            $B15 = "DAY",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 = "Night",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19372.7</v>
      </c>
      <c r="AF15" s="22">
        <f t="shared" si="13"/>
        <v>0</v>
      </c>
      <c r="AG15" s="22" t="str" cm="1">
        <f t="array" ref="AG15">_xlfn.LET(
    _xlpm.result,
    IF(
        $H15,
        _xlfn.IFS(
            $B15 = "DAY",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 = "Night",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" s="22" t="str" cm="1">
        <f t="array" ref="AH15">_xlfn.LET(
    _xlpm.result,
    IF(
        $H15,
        _xlfn.IFS(
            $B15 = "DAY",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 = "Night",
            _xlfn.IFS(
                $D15 = "挖掘机/Excavator",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 = "矿用卡车/Dump Truck",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 = "辅助设备/Auxiliary Equipment",
                _xlfn.XLOOKUP(
                     --
                        _xlfn.TEXTAFTER(
                            $C15,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" s="22" t="str">
        <f t="shared" si="14"/>
        <v/>
      </c>
      <c r="AJ1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" s="22" t="str">
        <f t="shared" si="2"/>
        <v/>
      </c>
      <c r="AO15" s="24" t="str">
        <f t="shared" si="3"/>
        <v/>
      </c>
      <c r="AP15" s="25" t="str" cm="1">
        <f t="array" ref="AP1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B15="Night", IF(
            (F15="EX5600")+(F15="EX3600"),
            _xlfn.XLOOKUP(--_xlfn.TEXTAFTER($C15,{"#","/","-"},-1), --_xlfn.TEXTAFTER('Electrical Excavator'!$A$4:$A$23,{"#","/","-"},-1), _xlfn.XLOOKUP(A15,'Electrical Excavator'!$E$3:$AI$3,'Electrical Excavator'!$E$4:$AI$23)),
            _xlfn.XLOOKUP(--_xlfn.TEXTAFTER($C15,{"#","/","-"},-1), --_xlfn.REGEXEXTRACT(_xlpm.c_rng,"\d+"), _xlfn.XLOOKUP(A15, _xlpm.header_rng, _xlpm.data_rng))
        ),
        B15="Day", ""
    ),
    IFERROR(_xlpm.result, "")
)</f>
        <v/>
      </c>
      <c r="AQ15" s="26">
        <f t="shared" si="4"/>
        <v>0</v>
      </c>
      <c r="AR15" s="26">
        <f t="shared" si="5"/>
        <v>0</v>
      </c>
      <c r="AS15" s="26" t="str">
        <f t="shared" si="6"/>
        <v/>
      </c>
      <c r="AT15" s="24" t="str">
        <f t="shared" si="7"/>
        <v/>
      </c>
      <c r="AU15" s="22">
        <v>720</v>
      </c>
      <c r="AV15" s="22">
        <f t="shared" si="8"/>
        <v>12</v>
      </c>
      <c r="AW15" s="22">
        <f>IF($B15="Day",_xlfn.XLOOKUP(CLEAN($C15),效率表!$B$4:$B$500,效率表!G$4:G$500,""),_xlfn.XLOOKUP(CLEAN($C15),效率表!$B$4:$B$500,效率表!G$4:G$500,"",,-1))</f>
        <v>0</v>
      </c>
      <c r="AX15" s="22">
        <f>IF($B15="Day",_xlfn.XLOOKUP(CLEAN($C15),效率表!$B$4:$B$500,效率表!H$4:H$500,""),_xlfn.XLOOKUP(CLEAN($C15),效率表!$B$4:$B$500,效率表!H$4:H$500,"",,-1))</f>
        <v>0</v>
      </c>
      <c r="AY15" s="22">
        <f>IF($B15="Day",_xlfn.XLOOKUP(CLEAN($C15),效率表!$B$4:$B$500,效率表!I$4:I$500,""),_xlfn.XLOOKUP(CLEAN($C15),效率表!$B$4:$B$500,效率表!I$4:I$500,"",,-1))</f>
        <v>0</v>
      </c>
      <c r="AZ15" s="22">
        <f>IF($B15="Day",_xlfn.XLOOKUP(CLEAN($C15),效率表!$B$4:$B$500,效率表!J$4:J$500,""),_xlfn.XLOOKUP(CLEAN($C15),效率表!$B$4:$B$500,效率表!J$4:J$500,"",,-1))</f>
        <v>0</v>
      </c>
      <c r="BA15" s="22">
        <f>IF($B15="Day",_xlfn.XLOOKUP(CLEAN($C15),效率表!$B$4:$B$500,效率表!K$4:K$500,""),_xlfn.XLOOKUP(CLEAN($C15),效率表!$B$4:$B$500,效率表!K$4:K$500,"",,-1))</f>
        <v>0</v>
      </c>
      <c r="BB15" s="22">
        <f>IF($B15="Day",_xlfn.XLOOKUP(CLEAN($C15),效率表!$B$4:$B$500,效率表!L$4:L$500,""),_xlfn.XLOOKUP(CLEAN($C15),效率表!$B$4:$B$500,效率表!L$4:L$500,"",,-1))</f>
        <v>0</v>
      </c>
      <c r="BC15" s="22">
        <f>IF($B15="Day",_xlfn.XLOOKUP(CLEAN($C15),效率表!$B$4:$B$500,效率表!M$4:M$500,""),_xlfn.XLOOKUP(CLEAN($C15),效率表!$B$4:$B$500,效率表!M$4:M$500,"",,-1))</f>
        <v>0</v>
      </c>
      <c r="BD15" s="22">
        <f>IF($B15="Day",_xlfn.XLOOKUP(CLEAN($C15),效率表!$B$4:$B$500,效率表!N$4:N$500,""),_xlfn.XLOOKUP(CLEAN($C15),效率表!$B$4:$B$500,效率表!N$4:N$500,"",,-1))</f>
        <v>0</v>
      </c>
      <c r="BE15" s="22">
        <f>IF($B15="Day",_xlfn.XLOOKUP(CLEAN($C15),效率表!$B$4:$B$500,效率表!O$4:O$500,""),_xlfn.XLOOKUP(CLEAN($C15),效率表!$B$4:$B$500,效率表!O$4:O$500,"",,-1))</f>
        <v>720</v>
      </c>
      <c r="BF15" s="22">
        <f>IF($B15="Day",_xlfn.XLOOKUP(CLEAN($C15),效率表!$B$4:$B$500,效率表!P$4:P$500,""),_xlfn.XLOOKUP(CLEAN($C15),效率表!$B$4:$B$500,效率表!P$4:P$500,"",,-1))</f>
        <v>0</v>
      </c>
      <c r="BG15" s="22">
        <f>IF($B15="Day",_xlfn.XLOOKUP(CLEAN($C15),效率表!$B$4:$B$500,效率表!Q$4:Q$500,""),_xlfn.XLOOKUP(CLEAN($C15),效率表!$B$4:$B$500,效率表!Q$4:Q$500,"",,-1))</f>
        <v>0</v>
      </c>
      <c r="BH15" s="22">
        <f>IF($B15="Day",_xlfn.XLOOKUP(CLEAN($C15),效率表!$B$4:$B$500,效率表!R$4:R$500,""),_xlfn.XLOOKUP(CLEAN($C15),效率表!$B$4:$B$500,效率表!R$4:R$500,"",,-1))</f>
        <v>0</v>
      </c>
      <c r="BI15" s="22">
        <f>IF($B15="Day",_xlfn.XLOOKUP(CLEAN($C15),效率表!$B$4:$B$500,效率表!S$4:S$500,""),_xlfn.XLOOKUP(CLEAN($C15),效率表!$B$4:$B$500,效率表!S$4:S$500,"",,-1))</f>
        <v>0</v>
      </c>
      <c r="BJ15" s="22">
        <f>IF($B15="Day",_xlfn.XLOOKUP(CLEAN($C15),效率表!$B$4:$B$500,效率表!U$4:U$500,""),_xlfn.XLOOKUP(CLEAN($C15),效率表!$B$4:$B$500,效率表!U$4:U$500,"",,-1))</f>
        <v>0</v>
      </c>
      <c r="BK15" s="22">
        <f>IF($B15="Day",_xlfn.XLOOKUP(CLEAN($C15),效率表!$B$4:$B$500,效率表!V$4:V$500,""),_xlfn.XLOOKUP(CLEAN($C15),效率表!$B$4:$B$500,效率表!V$4:V$500,"",,-1))</f>
        <v>0</v>
      </c>
      <c r="BL15" s="22">
        <f t="shared" si="9"/>
        <v>0</v>
      </c>
      <c r="BM15" s="22">
        <f t="shared" si="10"/>
        <v>0</v>
      </c>
      <c r="BN15" s="22">
        <f t="shared" si="11"/>
        <v>0</v>
      </c>
      <c r="BO15" s="27">
        <f t="shared" si="15"/>
        <v>0</v>
      </c>
      <c r="BP15" s="25">
        <f t="shared" si="12"/>
        <v>0</v>
      </c>
      <c r="BQ15" s="28" t="str">
        <f>IF($B15="Day",_xlfn.XLOOKUP(CLEAN($C15),效率表!$B$4:$B$500,效率表!X$4:X$500,""),_xlfn.XLOOKUP($C15,效率表!$B$4:$B$500,效率表!X$4:X$500,"",,-1))</f>
        <v xml:space="preserve">Support frame засвартай </v>
      </c>
    </row>
    <row r="16" spans="1:69">
      <c r="A16" s="29">
        <f t="shared" si="16"/>
        <v>46244</v>
      </c>
      <c r="B16" s="22" t="s">
        <v>240</v>
      </c>
      <c r="C16" s="22" t="s">
        <v>79</v>
      </c>
      <c r="D16" s="23" t="str">
        <f>_xlfn.XLOOKUP(C16,辅助表Auxiliary!$A$3:$A$192,辅助表Auxiliary!$C$3:$C$192)</f>
        <v>辅助设备/Auxiliary Equipment</v>
      </c>
      <c r="E16" s="22" t="str">
        <f>_xlfn.XLOOKUP(C16,辅助表Auxiliary!$A$3:$A$192,辅助表Auxiliary!$D$3:$D$192)</f>
        <v>XCMG ZL50GN</v>
      </c>
      <c r="F16" s="22" t="str">
        <f>_xlfn.XLOOKUP(C16,辅助表Auxiliary!$A$3:$A$192,辅助表Auxiliary!$E$3:$E$192)</f>
        <v>自有辅助</v>
      </c>
      <c r="G16" s="22" t="s">
        <v>285</v>
      </c>
      <c r="H16" s="22" t="b">
        <f t="shared" si="0"/>
        <v>1</v>
      </c>
      <c r="I16" s="22">
        <f t="shared" si="1"/>
        <v>1</v>
      </c>
      <c r="J16" s="22"/>
      <c r="K16" s="22">
        <f>_xlfn.AGGREGATE(9,4,表1[[#This Row],[Хө]:[Б.н]])+_xlfn.AGGREGATE(9,4,表1[[#This Row],[Хө土壤]:[Б.н 脏煤]],表1[[#This Row],[Ш.х 沃土]])</f>
        <v>0</v>
      </c>
      <c r="L16" s="22">
        <f>_xlfn.AGGREGATE(9,4,表1[[#This Row],[Нү]],表1[[#This Row],[Нү 煤炭]])</f>
        <v>0</v>
      </c>
      <c r="M16" s="22">
        <f>_xlfn.AGGREGATE(9,4,表1[[#This Row],[oxid]],表1[[#This Row],[oxid 氧化]])</f>
        <v>0</v>
      </c>
      <c r="N16" s="22">
        <f>_xlfn.AGGREGATE(9,4,表1[[#This Row],[И.А]],表1[[#This Row],[И.А 
工程工作]])</f>
        <v>0</v>
      </c>
      <c r="O16" s="22">
        <f>表1[[#This Row],[产量（M3）
Production(M3)]]-表1[[#This Row],[焦煤（M3）
Coking coal
Нү]]-表1[[#This Row],[动力煤（M3）
Thermal coal
oxid]]</f>
        <v>0</v>
      </c>
      <c r="P16" s="22" t="str" cm="1">
        <f t="array" ref="P16">_xlfn.LET(
_xlpm.hCond,$H16,
_xlpm.dType,$D16,
_xlpm.res_type_1,P$1,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6" s="22" t="str" cm="1">
        <f t="array" ref="Q16">_xlfn.LET(
_xlpm.hCond,$H16,
_xlpm.dType,$D16,
_xlpm.res_type_1,Q$1,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6" s="22" t="str" cm="1">
        <f t="array" ref="R16">_xlfn.LET(
_xlpm.hCond,$H16,
_xlpm.dType,$D16,
_xlpm.res_type_1,R$1,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6" s="22" t="str" cm="1">
        <f t="array" ref="S16">_xlfn.LET(
_xlpm.hCond,$H16,
_xlpm.dType,$D16,
_xlpm.res_type_1,S$1,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6" s="22" t="str" cm="1">
        <f t="array" ref="T16">_xlfn.LET(
_xlpm.hCond,$H16,
_xlpm.dType,$D16,
_xlpm.res_type_1,T$1,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6" s="22" t="str" cm="1">
        <f t="array" ref="U16">_xlfn.LET(
_xlpm.hCond,$H16,
_xlpm.dType,$D16,
_xlpm.res_type_1,U$1,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6" s="22" t="str" cm="1">
        <f t="array" ref="V16">_xlfn.LET(
_xlpm.hCond,$H16,
_xlpm.dType,$D16,
_xlpm.res_type_1,V$1,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6" s="22" t="str" cm="1">
        <f t="array" ref="W16">_xlfn.LET(
_xlpm.hCond,$H16,
_xlpm.dType,$D16,
_xlpm.res_type_1,W$1,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" s="22" t="str" cm="1">
        <f t="array" ref="X16">_xlfn.LET(
_xlpm.hCond,$H16,
_xlpm.dType,$D16,
_xlpm.res_type_1,X$1,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" s="22" t="str" cm="1">
        <f t="array" ref="Y16">_xlfn.LET(
_xlpm.hCond,$H16,
_xlpm.dType,$D16,
_xlpm.res_type_1,Y$1,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" s="22" t="str" cm="1">
        <f t="array" ref="Z16">_xlfn.LET(
_xlpm.hCond,$H16,
_xlpm.dType,$D16,
_xlpm.res_type_1,Z$1,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" s="22" t="str" cm="1">
        <f t="array" ref="AA16">_xlfn.LET(
_xlpm.hCond,$H16,
_xlpm.dType,$D16,
_xlpm.res_type_1,AA$1,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" s="22" t="str" cm="1">
        <f t="array" ref="AB16">_xlfn.LET(
_xlpm.hCond,$H16,
_xlpm.dType,$D16,
_xlpm.res_type_1,AB$1,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" s="22" t="str" cm="1">
        <f t="array" ref="AC16">_xlfn.LET(
_xlpm.hCond,$H16,
_xlpm.dType,$D16,
_xlpm.res_type_1,AC$1,
_xlpm.num,--_xlfn.TEXTAFTER($C16,{"#","/","-"},-1),
_xlpm.isDay,$B16="DAY",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" s="22" cm="1">
        <f t="array" ref="AD16">_xlfn.LET(
    _xlpm.result,
    IF(
        $H16,
        _xlfn.IFS(
            $B16 = "DAY",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 = "Night",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16663.8</v>
      </c>
      <c r="AE16" s="22" cm="1">
        <f t="array" ref="AE16">_xlfn.LET(
    _xlpm.result,
    IF(
        $H16,
        _xlfn.IFS(
            $B16 = "DAY",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 = "Night",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16669.5</v>
      </c>
      <c r="AF16" s="22">
        <f t="shared" si="13"/>
        <v>5.7000000000007276</v>
      </c>
      <c r="AG16" s="22" t="str" cm="1">
        <f t="array" ref="AG16">_xlfn.LET(
    _xlpm.result,
    IF(
        $H16,
        _xlfn.IFS(
            $B16 = "DAY",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 = "Night",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" s="22" t="str" cm="1">
        <f t="array" ref="AH16">_xlfn.LET(
    _xlpm.result,
    IF(
        $H16,
        _xlfn.IFS(
            $B16 = "DAY",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 = "Night",
            _xlfn.IFS(
                $D16 = "挖掘机/Excavator",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 = "矿用卡车/Dump Truck",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 = "辅助设备/Auxiliary Equipment",
                _xlfn.XLOOKUP(
                     --
                        _xlfn.TEXTAFTER(
                            $C16,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" s="22" t="str">
        <f t="shared" si="14"/>
        <v/>
      </c>
      <c r="AJ1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" s="22" t="str">
        <f t="shared" si="2"/>
        <v/>
      </c>
      <c r="AO16" s="24" t="str">
        <f t="shared" si="3"/>
        <v/>
      </c>
      <c r="AP16" s="25" t="str" cm="1">
        <f t="array" ref="AP1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B16="Night", IF(
            (F16="EX5600")+(F16="EX3600"),
            _xlfn.XLOOKUP(--_xlfn.TEXTAFTER($C16,{"#","/","-"},-1), --_xlfn.TEXTAFTER('Electrical Excavator'!$A$4:$A$23,{"#","/","-"},-1), _xlfn.XLOOKUP(A16,'Electrical Excavator'!$E$3:$AI$3,'Electrical Excavator'!$E$4:$AI$23)),
            _xlfn.XLOOKUP(--_xlfn.TEXTAFTER($C16,{"#","/","-"},-1), --_xlfn.REGEXEXTRACT(_xlpm.c_rng,"\d+"), _xlfn.XLOOKUP(A16, _xlpm.header_rng, _xlpm.data_rng))
        ),
        B16="Day", ""
    ),
    IFERROR(_xlpm.result, "")
)</f>
        <v/>
      </c>
      <c r="AQ16" s="26">
        <f t="shared" si="4"/>
        <v>1</v>
      </c>
      <c r="AR16" s="26">
        <f t="shared" si="5"/>
        <v>0.47222222222222221</v>
      </c>
      <c r="AS16" s="26">
        <f t="shared" si="6"/>
        <v>0.47222222222222221</v>
      </c>
      <c r="AT16" s="24">
        <f t="shared" si="7"/>
        <v>2.000000000043638</v>
      </c>
      <c r="AU16" s="22">
        <v>720</v>
      </c>
      <c r="AV16" s="22">
        <f t="shared" si="8"/>
        <v>12</v>
      </c>
      <c r="AW16" s="22">
        <f>IF($B16="Day",_xlfn.XLOOKUP(CLEAN($C16),效率表!$B$4:$B$500,效率表!G$4:G$500,""),_xlfn.XLOOKUP(CLEAN($C16),效率表!$B$4:$B$500,效率表!G$4:G$500,"",,-1))</f>
        <v>30</v>
      </c>
      <c r="AX16" s="22">
        <f>IF($B16="Day",_xlfn.XLOOKUP(CLEAN($C16),效率表!$B$4:$B$500,效率表!H$4:H$500,""),_xlfn.XLOOKUP(CLEAN($C16),效率表!$B$4:$B$500,效率表!H$4:H$500,"",,-1))</f>
        <v>0</v>
      </c>
      <c r="AY16" s="22">
        <f>IF($B16="Day",_xlfn.XLOOKUP(CLEAN($C16),效率表!$B$4:$B$500,效率表!I$4:I$500,""),_xlfn.XLOOKUP(CLEAN($C16),效率表!$B$4:$B$500,效率表!I$4:I$500,"",,-1))</f>
        <v>0</v>
      </c>
      <c r="AZ16" s="22">
        <f>IF($B16="Day",_xlfn.XLOOKUP(CLEAN($C16),效率表!$B$4:$B$500,效率表!J$4:J$500,""),_xlfn.XLOOKUP(CLEAN($C16),效率表!$B$4:$B$500,效率表!J$4:J$500,"",,-1))</f>
        <v>0</v>
      </c>
      <c r="BA16" s="22">
        <f>IF($B16="Day",_xlfn.XLOOKUP(CLEAN($C16),效率表!$B$4:$B$500,效率表!K$4:K$500,""),_xlfn.XLOOKUP(CLEAN($C16),效率表!$B$4:$B$500,效率表!K$4:K$500,"",,-1))</f>
        <v>0</v>
      </c>
      <c r="BB16" s="22">
        <f>IF($B16="Day",_xlfn.XLOOKUP(CLEAN($C16),效率表!$B$4:$B$500,效率表!L$4:L$500,""),_xlfn.XLOOKUP(CLEAN($C16),效率表!$B$4:$B$500,效率表!L$4:L$500,"",,-1))</f>
        <v>60</v>
      </c>
      <c r="BC16" s="22">
        <f>IF($B16="Day",_xlfn.XLOOKUP(CLEAN($C16),效率表!$B$4:$B$500,效率表!M$4:M$500,""),_xlfn.XLOOKUP(CLEAN($C16),效率表!$B$4:$B$500,效率表!M$4:M$500,"",,-1))</f>
        <v>0</v>
      </c>
      <c r="BD16" s="22">
        <f>IF($B16="Day",_xlfn.XLOOKUP(CLEAN($C16),效率表!$B$4:$B$500,效率表!N$4:N$500,""),_xlfn.XLOOKUP(CLEAN($C16),效率表!$B$4:$B$500,效率表!N$4:N$500,"",,-1))</f>
        <v>0</v>
      </c>
      <c r="BE16" s="22">
        <f>IF($B16="Day",_xlfn.XLOOKUP(CLEAN($C16),效率表!$B$4:$B$500,效率表!O$4:O$500,""),_xlfn.XLOOKUP(CLEAN($C16),效率表!$B$4:$B$500,效率表!O$4:O$500,"",,-1))</f>
        <v>0</v>
      </c>
      <c r="BF16" s="22">
        <f>IF($B16="Day",_xlfn.XLOOKUP(CLEAN($C16),效率表!$B$4:$B$500,效率表!P$4:P$500,""),_xlfn.XLOOKUP(CLEAN($C16),效率表!$B$4:$B$500,效率表!P$4:P$500,"",,-1))</f>
        <v>290</v>
      </c>
      <c r="BG16" s="22">
        <f>IF($B16="Day",_xlfn.XLOOKUP(CLEAN($C16),效率表!$B$4:$B$500,效率表!Q$4:Q$500,""),_xlfn.XLOOKUP(CLEAN($C16),效率表!$B$4:$B$500,效率表!Q$4:Q$500,"",,-1))</f>
        <v>0</v>
      </c>
      <c r="BH16" s="22">
        <f>IF($B16="Day",_xlfn.XLOOKUP(CLEAN($C16),效率表!$B$4:$B$500,效率表!R$4:R$500,""),_xlfn.XLOOKUP(CLEAN($C16),效率表!$B$4:$B$500,效率表!R$4:R$500,"",,-1))</f>
        <v>0</v>
      </c>
      <c r="BI16" s="22">
        <f>IF($B16="Day",_xlfn.XLOOKUP(CLEAN($C16),效率表!$B$4:$B$500,效率表!S$4:S$500,""),_xlfn.XLOOKUP(CLEAN($C16),效率表!$B$4:$B$500,效率表!S$4:S$500,"",,-1))</f>
        <v>0</v>
      </c>
      <c r="BJ16" s="22">
        <f>IF($B16="Day",_xlfn.XLOOKUP(CLEAN($C16),效率表!$B$4:$B$500,效率表!U$4:U$500,""),_xlfn.XLOOKUP(CLEAN($C16),效率表!$B$4:$B$500,效率表!U$4:U$500,"",,-1))</f>
        <v>0</v>
      </c>
      <c r="BK16" s="22">
        <f>IF($B16="Day",_xlfn.XLOOKUP(CLEAN($C16),效率表!$B$4:$B$500,效率表!V$4:V$500,""),_xlfn.XLOOKUP(CLEAN($C16),效率表!$B$4:$B$500,效率表!V$4:V$500,"",,-1))</f>
        <v>0</v>
      </c>
      <c r="BL16" s="22">
        <f t="shared" si="9"/>
        <v>0</v>
      </c>
      <c r="BM16" s="22">
        <f t="shared" si="10"/>
        <v>380</v>
      </c>
      <c r="BN16" s="22">
        <f t="shared" si="11"/>
        <v>290</v>
      </c>
      <c r="BO16" s="27">
        <f t="shared" si="15"/>
        <v>340</v>
      </c>
      <c r="BP16" s="25">
        <f t="shared" si="12"/>
        <v>5.666666666666667</v>
      </c>
      <c r="BQ16" s="28">
        <f>IF($B16="Day",_xlfn.XLOOKUP(CLEAN($C16),效率表!$B$4:$B$500,效率表!X$4:X$500,""),_xlfn.XLOOKUP($C16,效率表!$B$4:$B$500,效率表!X$4:X$500,"",,-1))</f>
        <v>0</v>
      </c>
    </row>
    <row r="17" spans="1:69">
      <c r="A17" s="29">
        <f t="shared" si="16"/>
        <v>46244</v>
      </c>
      <c r="B17" s="22" t="s">
        <v>240</v>
      </c>
      <c r="C17" s="22" t="s">
        <v>81</v>
      </c>
      <c r="D17" s="23" t="str">
        <f>_xlfn.XLOOKUP(C17,辅助表Auxiliary!$A$3:$A$192,辅助表Auxiliary!$C$3:$C$192)</f>
        <v>挖掘机/Excavator</v>
      </c>
      <c r="E17" s="22" t="str">
        <f>_xlfn.XLOOKUP(C17,辅助表Auxiliary!$A$3:$A$192,辅助表Auxiliary!$D$3:$D$192)</f>
        <v>LIEBHERR R984C EX</v>
      </c>
      <c r="F17" s="22" t="str">
        <f>_xlfn.XLOOKUP(C17,辅助表Auxiliary!$A$3:$A$192,辅助表Auxiliary!$E$3:$E$192)</f>
        <v>分包挖机</v>
      </c>
      <c r="G17" s="22" t="s">
        <v>286</v>
      </c>
      <c r="H17" s="22" t="b">
        <f t="shared" si="0"/>
        <v>0</v>
      </c>
      <c r="I17" s="22">
        <f t="shared" si="1"/>
        <v>0</v>
      </c>
      <c r="J17" s="22"/>
      <c r="K17" s="22">
        <f>_xlfn.AGGREGATE(9,4,表1[[#This Row],[Хө]:[Б.н]])+_xlfn.AGGREGATE(9,4,表1[[#This Row],[Хө土壤]:[Б.н 脏煤]],表1[[#This Row],[Ш.х 沃土]])</f>
        <v>0</v>
      </c>
      <c r="L17" s="22">
        <f>_xlfn.AGGREGATE(9,4,表1[[#This Row],[Нү]],表1[[#This Row],[Нү 煤炭]])</f>
        <v>0</v>
      </c>
      <c r="M17" s="22">
        <f>_xlfn.AGGREGATE(9,4,表1[[#This Row],[oxid]],表1[[#This Row],[oxid 氧化]])</f>
        <v>0</v>
      </c>
      <c r="N17" s="22">
        <f>_xlfn.AGGREGATE(9,4,表1[[#This Row],[И.А]],表1[[#This Row],[И.А 
工程工作]])</f>
        <v>0</v>
      </c>
      <c r="O17" s="22">
        <f>表1[[#This Row],[产量（M3）
Production(M3)]]-表1[[#This Row],[焦煤（M3）
Coking coal
Нү]]-表1[[#This Row],[动力煤（M3）
Thermal coal
oxid]]</f>
        <v>0</v>
      </c>
      <c r="P17" s="22" t="str" cm="1">
        <f t="array" ref="P17">_xlfn.LET(
_xlpm.hCond,$H17,
_xlpm.dType,$D17,
_xlpm.res_type_1,P$1,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" s="22" t="str" cm="1">
        <f t="array" ref="Q17">_xlfn.LET(
_xlpm.hCond,$H17,
_xlpm.dType,$D17,
_xlpm.res_type_1,Q$1,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" s="22" t="str" cm="1">
        <f t="array" ref="R17">_xlfn.LET(
_xlpm.hCond,$H17,
_xlpm.dType,$D17,
_xlpm.res_type_1,R$1,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" s="22" t="str" cm="1">
        <f t="array" ref="S17">_xlfn.LET(
_xlpm.hCond,$H17,
_xlpm.dType,$D17,
_xlpm.res_type_1,S$1,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" s="22" t="str" cm="1">
        <f t="array" ref="T17">_xlfn.LET(
_xlpm.hCond,$H17,
_xlpm.dType,$D17,
_xlpm.res_type_1,T$1,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" s="22" t="str" cm="1">
        <f t="array" ref="U17">_xlfn.LET(
_xlpm.hCond,$H17,
_xlpm.dType,$D17,
_xlpm.res_type_1,U$1,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" s="22" t="str" cm="1">
        <f t="array" ref="V17">_xlfn.LET(
_xlpm.hCond,$H17,
_xlpm.dType,$D17,
_xlpm.res_type_1,V$1,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" s="22" t="str" cm="1">
        <f t="array" ref="W17">_xlfn.LET(
_xlpm.hCond,$H17,
_xlpm.dType,$D17,
_xlpm.res_type_1,W$1,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" s="22" t="str" cm="1">
        <f t="array" ref="X17">_xlfn.LET(
_xlpm.hCond,$H17,
_xlpm.dType,$D17,
_xlpm.res_type_1,X$1,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" s="22" t="str" cm="1">
        <f t="array" ref="Y17">_xlfn.LET(
_xlpm.hCond,$H17,
_xlpm.dType,$D17,
_xlpm.res_type_1,Y$1,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" s="22" t="str" cm="1">
        <f t="array" ref="Z17">_xlfn.LET(
_xlpm.hCond,$H17,
_xlpm.dType,$D17,
_xlpm.res_type_1,Z$1,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" s="22" t="str" cm="1">
        <f t="array" ref="AA17">_xlfn.LET(
_xlpm.hCond,$H17,
_xlpm.dType,$D17,
_xlpm.res_type_1,AA$1,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" s="22" t="str" cm="1">
        <f t="array" ref="AB17">_xlfn.LET(
_xlpm.hCond,$H17,
_xlpm.dType,$D17,
_xlpm.res_type_1,AB$1,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" s="22" t="str" cm="1">
        <f t="array" ref="AC17">_xlfn.LET(
_xlpm.hCond,$H17,
_xlpm.dType,$D17,
_xlpm.res_type_1,AC$1,
_xlpm.num,--_xlfn.TEXTAFTER($C17,{"#","/","-"},-1),
_xlpm.isDay,$B17="DAY",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" s="22" t="str" cm="1">
        <f t="array" ref="AD17">_xlfn.LET(
    _xlpm.result,
    IF(
        $H17,
        _xlfn.IFS(
            $B17 = "DAY",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 = "Night",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" s="22" t="str" cm="1">
        <f t="array" ref="AE17">_xlfn.LET(
    _xlpm.result,
    IF(
        $H17,
        _xlfn.IFS(
            $B17 = "DAY",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 = "Night",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" s="22" t="str">
        <f t="shared" si="13"/>
        <v/>
      </c>
      <c r="AG17" s="22" t="str" cm="1">
        <f t="array" ref="AG17">_xlfn.LET(
    _xlpm.result,
    IF(
        $H17,
        _xlfn.IFS(
            $B17 = "DAY",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 = "Night",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" s="22" t="str" cm="1">
        <f t="array" ref="AH17">_xlfn.LET(
    _xlpm.result,
    IF(
        $H17,
        _xlfn.IFS(
            $B17 = "DAY",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 = "Night",
            _xlfn.IFS(
                $D17 = "挖掘机/Excavator",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 = "矿用卡车/Dump Truck",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 = "辅助设备/Auxiliary Equipment",
                _xlfn.XLOOKUP(
                     --
                        _xlfn.TEXTAFTER(
                            $C17,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" s="22" t="str">
        <f t="shared" si="14"/>
        <v/>
      </c>
      <c r="AJ1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" s="22" t="str">
        <f t="shared" si="2"/>
        <v/>
      </c>
      <c r="AO17" s="24" t="str">
        <f t="shared" si="3"/>
        <v/>
      </c>
      <c r="AP17" s="25" t="str" cm="1">
        <f t="array" ref="AP1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B17="Night", IF(
            (F17="EX5600")+(F17="EX3600"),
            _xlfn.XLOOKUP(--_xlfn.TEXTAFTER($C17,{"#","/","-"},-1), --_xlfn.TEXTAFTER('Electrical Excavator'!$A$4:$A$23,{"#","/","-"},-1), _xlfn.XLOOKUP(A17,'Electrical Excavator'!$E$3:$AI$3,'Electrical Excavator'!$E$4:$AI$23)),
            _xlfn.XLOOKUP(--_xlfn.TEXTAFTER($C17,{"#","/","-"},-1), --_xlfn.REGEXEXTRACT(_xlpm.c_rng,"\d+"), _xlfn.XLOOKUP(A17, _xlpm.header_rng, _xlpm.data_rng))
        ),
        B17="Day", ""
    ),
    IFERROR(_xlpm.result, "")
)</f>
        <v/>
      </c>
      <c r="AQ17" s="26" t="e">
        <f t="shared" si="4"/>
        <v>#VALUE!</v>
      </c>
      <c r="AR17" s="26">
        <f t="shared" si="5"/>
        <v>0</v>
      </c>
      <c r="AS17" s="26" t="str">
        <f t="shared" si="6"/>
        <v/>
      </c>
      <c r="AT17" s="24" t="str">
        <f t="shared" si="7"/>
        <v/>
      </c>
      <c r="AU17" s="22">
        <v>720</v>
      </c>
      <c r="AV17" s="22">
        <f t="shared" si="8"/>
        <v>12</v>
      </c>
      <c r="AW17" s="22" t="str">
        <f>IF($B17="Day",_xlfn.XLOOKUP(CLEAN($C17),效率表!$B$4:$B$500,效率表!G$4:G$500,""),_xlfn.XLOOKUP(CLEAN($C17),效率表!$B$4:$B$500,效率表!G$4:G$500,"",,-1))</f>
        <v/>
      </c>
      <c r="AX17" s="22" t="str">
        <f>IF($B17="Day",_xlfn.XLOOKUP(CLEAN($C17),效率表!$B$4:$B$500,效率表!H$4:H$500,""),_xlfn.XLOOKUP(CLEAN($C17),效率表!$B$4:$B$500,效率表!H$4:H$500,"",,-1))</f>
        <v/>
      </c>
      <c r="AY17" s="22" t="str">
        <f>IF($B17="Day",_xlfn.XLOOKUP(CLEAN($C17),效率表!$B$4:$B$500,效率表!I$4:I$500,""),_xlfn.XLOOKUP(CLEAN($C17),效率表!$B$4:$B$500,效率表!I$4:I$500,"",,-1))</f>
        <v/>
      </c>
      <c r="AZ17" s="22" t="str">
        <f>IF($B17="Day",_xlfn.XLOOKUP(CLEAN($C17),效率表!$B$4:$B$500,效率表!J$4:J$500,""),_xlfn.XLOOKUP(CLEAN($C17),效率表!$B$4:$B$500,效率表!J$4:J$500,"",,-1))</f>
        <v/>
      </c>
      <c r="BA17" s="22" t="str">
        <f>IF($B17="Day",_xlfn.XLOOKUP(CLEAN($C17),效率表!$B$4:$B$500,效率表!K$4:K$500,""),_xlfn.XLOOKUP(CLEAN($C17),效率表!$B$4:$B$500,效率表!K$4:K$500,"",,-1))</f>
        <v/>
      </c>
      <c r="BB17" s="22" t="str">
        <f>IF($B17="Day",_xlfn.XLOOKUP(CLEAN($C17),效率表!$B$4:$B$500,效率表!L$4:L$500,""),_xlfn.XLOOKUP(CLEAN($C17),效率表!$B$4:$B$500,效率表!L$4:L$500,"",,-1))</f>
        <v/>
      </c>
      <c r="BC17" s="22" t="str">
        <f>IF($B17="Day",_xlfn.XLOOKUP(CLEAN($C17),效率表!$B$4:$B$500,效率表!M$4:M$500,""),_xlfn.XLOOKUP(CLEAN($C17),效率表!$B$4:$B$500,效率表!M$4:M$500,"",,-1))</f>
        <v/>
      </c>
      <c r="BD17" s="22" t="str">
        <f>IF($B17="Day",_xlfn.XLOOKUP(CLEAN($C17),效率表!$B$4:$B$500,效率表!N$4:N$500,""),_xlfn.XLOOKUP(CLEAN($C17),效率表!$B$4:$B$500,效率表!N$4:N$500,"",,-1))</f>
        <v/>
      </c>
      <c r="BE17" s="22" t="str">
        <f>IF($B17="Day",_xlfn.XLOOKUP(CLEAN($C17),效率表!$B$4:$B$500,效率表!O$4:O$500,""),_xlfn.XLOOKUP(CLEAN($C17),效率表!$B$4:$B$500,效率表!O$4:O$500,"",,-1))</f>
        <v/>
      </c>
      <c r="BF17" s="22" t="str">
        <f>IF($B17="Day",_xlfn.XLOOKUP(CLEAN($C17),效率表!$B$4:$B$500,效率表!P$4:P$500,""),_xlfn.XLOOKUP(CLEAN($C17),效率表!$B$4:$B$500,效率表!P$4:P$500,"",,-1))</f>
        <v/>
      </c>
      <c r="BG17" s="22" t="str">
        <f>IF($B17="Day",_xlfn.XLOOKUP(CLEAN($C17),效率表!$B$4:$B$500,效率表!Q$4:Q$500,""),_xlfn.XLOOKUP(CLEAN($C17),效率表!$B$4:$B$500,效率表!Q$4:Q$500,"",,-1))</f>
        <v/>
      </c>
      <c r="BH17" s="22" t="str">
        <f>IF($B17="Day",_xlfn.XLOOKUP(CLEAN($C17),效率表!$B$4:$B$500,效率表!R$4:R$500,""),_xlfn.XLOOKUP(CLEAN($C17),效率表!$B$4:$B$500,效率表!R$4:R$500,"",,-1))</f>
        <v/>
      </c>
      <c r="BI17" s="22" t="str">
        <f>IF($B17="Day",_xlfn.XLOOKUP(CLEAN($C17),效率表!$B$4:$B$500,效率表!S$4:S$500,""),_xlfn.XLOOKUP(CLEAN($C17),效率表!$B$4:$B$500,效率表!S$4:S$500,"",,-1))</f>
        <v/>
      </c>
      <c r="BJ17" s="22" t="str">
        <f>IF($B17="Day",_xlfn.XLOOKUP(CLEAN($C17),效率表!$B$4:$B$500,效率表!U$4:U$500,""),_xlfn.XLOOKUP(CLEAN($C17),效率表!$B$4:$B$500,效率表!U$4:U$500,"",,-1))</f>
        <v/>
      </c>
      <c r="BK17" s="22" t="str">
        <f>IF($B17="Day",_xlfn.XLOOKUP(CLEAN($C17),效率表!$B$4:$B$500,效率表!V$4:V$500,""),_xlfn.XLOOKUP(CLEAN($C17),效率表!$B$4:$B$500,效率表!V$4:V$500,"",,-1))</f>
        <v/>
      </c>
      <c r="BL17" s="22" t="e">
        <f t="shared" si="9"/>
        <v>#VALUE!</v>
      </c>
      <c r="BM17" s="22" t="e">
        <f t="shared" si="10"/>
        <v>#VALUE!</v>
      </c>
      <c r="BN17" s="22" t="e">
        <f t="shared" si="11"/>
        <v>#VALUE!</v>
      </c>
      <c r="BO17" s="27">
        <f t="shared" si="15"/>
        <v>720</v>
      </c>
      <c r="BP17" s="25">
        <f t="shared" si="12"/>
        <v>12</v>
      </c>
      <c r="BQ17" s="28" t="str">
        <f>IF($B17="Day",_xlfn.XLOOKUP(CLEAN($C17),效率表!$B$4:$B$500,效率表!X$4:X$500,""),_xlfn.XLOOKUP($C17,效率表!$B$4:$B$500,效率表!X$4:X$500,"",,-1))</f>
        <v/>
      </c>
    </row>
    <row r="18" spans="1:69">
      <c r="A18" s="29">
        <f t="shared" si="16"/>
        <v>46244</v>
      </c>
      <c r="B18" s="22" t="s">
        <v>240</v>
      </c>
      <c r="C18" s="22" t="s">
        <v>83</v>
      </c>
      <c r="D18" s="23" t="str">
        <f>_xlfn.XLOOKUP(C18,辅助表Auxiliary!$A$3:$A$192,辅助表Auxiliary!$C$3:$C$192)</f>
        <v>辅助设备/Auxiliary Equipment</v>
      </c>
      <c r="E18" s="22" t="str">
        <f>_xlfn.XLOOKUP(C18,辅助表Auxiliary!$A$3:$A$192,辅助表Auxiliary!$D$3:$D$192)</f>
        <v>XE2000 EX</v>
      </c>
      <c r="F18" s="22" t="str">
        <f>_xlfn.XLOOKUP(C18,辅助表Auxiliary!$A$3:$A$192,辅助表Auxiliary!$E$3:$E$192)</f>
        <v>自有辅助</v>
      </c>
      <c r="G18" s="22" t="s">
        <v>285</v>
      </c>
      <c r="H18" s="22" t="b">
        <f t="shared" si="0"/>
        <v>0</v>
      </c>
      <c r="I18" s="22">
        <f t="shared" si="1"/>
        <v>0</v>
      </c>
      <c r="J18" s="22"/>
      <c r="K18" s="22">
        <f>_xlfn.AGGREGATE(9,4,表1[[#This Row],[Хө]:[Б.н]])+_xlfn.AGGREGATE(9,4,表1[[#This Row],[Хө土壤]:[Б.н 脏煤]],表1[[#This Row],[Ш.х 沃土]])</f>
        <v>0</v>
      </c>
      <c r="L18" s="22">
        <f>_xlfn.AGGREGATE(9,4,表1[[#This Row],[Нү]],表1[[#This Row],[Нү 煤炭]])</f>
        <v>0</v>
      </c>
      <c r="M18" s="22">
        <f>_xlfn.AGGREGATE(9,4,表1[[#This Row],[oxid]],表1[[#This Row],[oxid 氧化]])</f>
        <v>0</v>
      </c>
      <c r="N18" s="22">
        <f>_xlfn.AGGREGATE(9,4,表1[[#This Row],[И.А]],表1[[#This Row],[И.А 
工程工作]])</f>
        <v>0</v>
      </c>
      <c r="O18" s="22">
        <f>表1[[#This Row],[产量（M3）
Production(M3)]]-表1[[#This Row],[焦煤（M3）
Coking coal
Нү]]-表1[[#This Row],[动力煤（M3）
Thermal coal
oxid]]</f>
        <v>0</v>
      </c>
      <c r="P18" s="22" t="str" cm="1">
        <f t="array" ref="P18">_xlfn.LET(
_xlpm.hCond,$H18,
_xlpm.dType,$D18,
_xlpm.res_type_1,P$1,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" s="22" t="str" cm="1">
        <f t="array" ref="Q18">_xlfn.LET(
_xlpm.hCond,$H18,
_xlpm.dType,$D18,
_xlpm.res_type_1,Q$1,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" s="22" t="str" cm="1">
        <f t="array" ref="R18">_xlfn.LET(
_xlpm.hCond,$H18,
_xlpm.dType,$D18,
_xlpm.res_type_1,R$1,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" s="22" t="str" cm="1">
        <f t="array" ref="S18">_xlfn.LET(
_xlpm.hCond,$H18,
_xlpm.dType,$D18,
_xlpm.res_type_1,S$1,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" s="22" t="str" cm="1">
        <f t="array" ref="T18">_xlfn.LET(
_xlpm.hCond,$H18,
_xlpm.dType,$D18,
_xlpm.res_type_1,T$1,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" s="22" t="str" cm="1">
        <f t="array" ref="U18">_xlfn.LET(
_xlpm.hCond,$H18,
_xlpm.dType,$D18,
_xlpm.res_type_1,U$1,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" s="22" t="str" cm="1">
        <f t="array" ref="V18">_xlfn.LET(
_xlpm.hCond,$H18,
_xlpm.dType,$D18,
_xlpm.res_type_1,V$1,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" s="22" t="str" cm="1">
        <f t="array" ref="W18">_xlfn.LET(
_xlpm.hCond,$H18,
_xlpm.dType,$D18,
_xlpm.res_type_1,W$1,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" s="22" t="str" cm="1">
        <f t="array" ref="X18">_xlfn.LET(
_xlpm.hCond,$H18,
_xlpm.dType,$D18,
_xlpm.res_type_1,X$1,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" s="22" t="str" cm="1">
        <f t="array" ref="Y18">_xlfn.LET(
_xlpm.hCond,$H18,
_xlpm.dType,$D18,
_xlpm.res_type_1,Y$1,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" s="22" t="str" cm="1">
        <f t="array" ref="Z18">_xlfn.LET(
_xlpm.hCond,$H18,
_xlpm.dType,$D18,
_xlpm.res_type_1,Z$1,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" s="22" t="str" cm="1">
        <f t="array" ref="AA18">_xlfn.LET(
_xlpm.hCond,$H18,
_xlpm.dType,$D18,
_xlpm.res_type_1,AA$1,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" s="22" t="str" cm="1">
        <f t="array" ref="AB18">_xlfn.LET(
_xlpm.hCond,$H18,
_xlpm.dType,$D18,
_xlpm.res_type_1,AB$1,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" s="22" t="str" cm="1">
        <f t="array" ref="AC18">_xlfn.LET(
_xlpm.hCond,$H18,
_xlpm.dType,$D18,
_xlpm.res_type_1,AC$1,
_xlpm.num,--_xlfn.TEXTAFTER($C18,{"#","/","-"},-1),
_xlpm.isDay,$B18="DAY",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" s="22" t="str" cm="1">
        <f t="array" ref="AD18">_xlfn.LET(
    _xlpm.result,
    IF(
        $H18,
        _xlfn.IFS(
            $B18 = "DAY",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 = "Night",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8" s="22" t="str" cm="1">
        <f t="array" ref="AE18">_xlfn.LET(
    _xlpm.result,
    IF(
        $H18,
        _xlfn.IFS(
            $B18 = "DAY",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 = "Night",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8" s="22" t="str">
        <f t="shared" si="13"/>
        <v/>
      </c>
      <c r="AG18" s="22" t="str" cm="1">
        <f t="array" ref="AG18">_xlfn.LET(
    _xlpm.result,
    IF(
        $H18,
        _xlfn.IFS(
            $B18 = "DAY",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 = "Night",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" s="22" t="str" cm="1">
        <f t="array" ref="AH18">_xlfn.LET(
    _xlpm.result,
    IF(
        $H18,
        _xlfn.IFS(
            $B18 = "DAY",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 = "Night",
            _xlfn.IFS(
                $D18 = "挖掘机/Excavator",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 = "矿用卡车/Dump Truck",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 = "辅助设备/Auxiliary Equipment",
                _xlfn.XLOOKUP(
                     --
                        _xlfn.TEXTAFTER(
                            $C18,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" s="22" t="str">
        <f t="shared" si="14"/>
        <v/>
      </c>
      <c r="AJ1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" s="22" t="str">
        <f t="shared" si="2"/>
        <v/>
      </c>
      <c r="AO18" s="24" t="str">
        <f t="shared" si="3"/>
        <v/>
      </c>
      <c r="AP18" s="25" t="str" cm="1">
        <f t="array" ref="AP1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B18="Night", IF(
            (F18="EX5600")+(F18="EX3600"),
            _xlfn.XLOOKUP(--_xlfn.TEXTAFTER($C18,{"#","/","-"},-1), --_xlfn.TEXTAFTER('Electrical Excavator'!$A$4:$A$23,{"#","/","-"},-1), _xlfn.XLOOKUP(A18,'Electrical Excavator'!$E$3:$AI$3,'Electrical Excavator'!$E$4:$AI$23)),
            _xlfn.XLOOKUP(--_xlfn.TEXTAFTER($C18,{"#","/","-"},-1), --_xlfn.REGEXEXTRACT(_xlpm.c_rng,"\d+"), _xlfn.XLOOKUP(A18, _xlpm.header_rng, _xlpm.data_rng))
        ),
        B18="Day", ""
    ),
    IFERROR(_xlpm.result, "")
)</f>
        <v/>
      </c>
      <c r="AQ18" s="26" t="e">
        <f t="shared" si="4"/>
        <v>#VALUE!</v>
      </c>
      <c r="AR18" s="26">
        <f t="shared" si="5"/>
        <v>0</v>
      </c>
      <c r="AS18" s="26" t="str">
        <f t="shared" si="6"/>
        <v/>
      </c>
      <c r="AT18" s="24" t="str">
        <f t="shared" si="7"/>
        <v/>
      </c>
      <c r="AU18" s="22">
        <v>720</v>
      </c>
      <c r="AV18" s="22">
        <f t="shared" si="8"/>
        <v>12</v>
      </c>
      <c r="AW18" s="22" t="str">
        <f>IF($B18="Day",_xlfn.XLOOKUP(CLEAN($C18),效率表!$B$4:$B$500,效率表!G$4:G$500,""),_xlfn.XLOOKUP(CLEAN($C18),效率表!$B$4:$B$500,效率表!G$4:G$500,"",,-1))</f>
        <v/>
      </c>
      <c r="AX18" s="22" t="str">
        <f>IF($B18="Day",_xlfn.XLOOKUP(CLEAN($C18),效率表!$B$4:$B$500,效率表!H$4:H$500,""),_xlfn.XLOOKUP(CLEAN($C18),效率表!$B$4:$B$500,效率表!H$4:H$500,"",,-1))</f>
        <v/>
      </c>
      <c r="AY18" s="22" t="str">
        <f>IF($B18="Day",_xlfn.XLOOKUP(CLEAN($C18),效率表!$B$4:$B$500,效率表!I$4:I$500,""),_xlfn.XLOOKUP(CLEAN($C18),效率表!$B$4:$B$500,效率表!I$4:I$500,"",,-1))</f>
        <v/>
      </c>
      <c r="AZ18" s="22" t="str">
        <f>IF($B18="Day",_xlfn.XLOOKUP(CLEAN($C18),效率表!$B$4:$B$500,效率表!J$4:J$500,""),_xlfn.XLOOKUP(CLEAN($C18),效率表!$B$4:$B$500,效率表!J$4:J$500,"",,-1))</f>
        <v/>
      </c>
      <c r="BA18" s="22" t="str">
        <f>IF($B18="Day",_xlfn.XLOOKUP(CLEAN($C18),效率表!$B$4:$B$500,效率表!K$4:K$500,""),_xlfn.XLOOKUP(CLEAN($C18),效率表!$B$4:$B$500,效率表!K$4:K$500,"",,-1))</f>
        <v/>
      </c>
      <c r="BB18" s="22" t="str">
        <f>IF($B18="Day",_xlfn.XLOOKUP(CLEAN($C18),效率表!$B$4:$B$500,效率表!L$4:L$500,""),_xlfn.XLOOKUP(CLEAN($C18),效率表!$B$4:$B$500,效率表!L$4:L$500,"",,-1))</f>
        <v/>
      </c>
      <c r="BC18" s="22" t="str">
        <f>IF($B18="Day",_xlfn.XLOOKUP(CLEAN($C18),效率表!$B$4:$B$500,效率表!M$4:M$500,""),_xlfn.XLOOKUP(CLEAN($C18),效率表!$B$4:$B$500,效率表!M$4:M$500,"",,-1))</f>
        <v/>
      </c>
      <c r="BD18" s="22" t="str">
        <f>IF($B18="Day",_xlfn.XLOOKUP(CLEAN($C18),效率表!$B$4:$B$500,效率表!N$4:N$500,""),_xlfn.XLOOKUP(CLEAN($C18),效率表!$B$4:$B$500,效率表!N$4:N$500,"",,-1))</f>
        <v/>
      </c>
      <c r="BE18" s="22" t="str">
        <f>IF($B18="Day",_xlfn.XLOOKUP(CLEAN($C18),效率表!$B$4:$B$500,效率表!O$4:O$500,""),_xlfn.XLOOKUP(CLEAN($C18),效率表!$B$4:$B$500,效率表!O$4:O$500,"",,-1))</f>
        <v/>
      </c>
      <c r="BF18" s="22" t="str">
        <f>IF($B18="Day",_xlfn.XLOOKUP(CLEAN($C18),效率表!$B$4:$B$500,效率表!P$4:P$500,""),_xlfn.XLOOKUP(CLEAN($C18),效率表!$B$4:$B$500,效率表!P$4:P$500,"",,-1))</f>
        <v/>
      </c>
      <c r="BG18" s="22" t="str">
        <f>IF($B18="Day",_xlfn.XLOOKUP(CLEAN($C18),效率表!$B$4:$B$500,效率表!Q$4:Q$500,""),_xlfn.XLOOKUP(CLEAN($C18),效率表!$B$4:$B$500,效率表!Q$4:Q$500,"",,-1))</f>
        <v/>
      </c>
      <c r="BH18" s="22" t="str">
        <f>IF($B18="Day",_xlfn.XLOOKUP(CLEAN($C18),效率表!$B$4:$B$500,效率表!R$4:R$500,""),_xlfn.XLOOKUP(CLEAN($C18),效率表!$B$4:$B$500,效率表!R$4:R$500,"",,-1))</f>
        <v/>
      </c>
      <c r="BI18" s="22" t="str">
        <f>IF($B18="Day",_xlfn.XLOOKUP(CLEAN($C18),效率表!$B$4:$B$500,效率表!S$4:S$500,""),_xlfn.XLOOKUP(CLEAN($C18),效率表!$B$4:$B$500,效率表!S$4:S$500,"",,-1))</f>
        <v/>
      </c>
      <c r="BJ18" s="22" t="str">
        <f>IF($B18="Day",_xlfn.XLOOKUP(CLEAN($C18),效率表!$B$4:$B$500,效率表!U$4:U$500,""),_xlfn.XLOOKUP(CLEAN($C18),效率表!$B$4:$B$500,效率表!U$4:U$500,"",,-1))</f>
        <v/>
      </c>
      <c r="BK18" s="22" t="str">
        <f>IF($B18="Day",_xlfn.XLOOKUP(CLEAN($C18),效率表!$B$4:$B$500,效率表!V$4:V$500,""),_xlfn.XLOOKUP(CLEAN($C18),效率表!$B$4:$B$500,效率表!V$4:V$500,"",,-1))</f>
        <v/>
      </c>
      <c r="BL18" s="22" t="e">
        <f t="shared" si="9"/>
        <v>#VALUE!</v>
      </c>
      <c r="BM18" s="22" t="e">
        <f t="shared" si="10"/>
        <v>#VALUE!</v>
      </c>
      <c r="BN18" s="22" t="e">
        <f t="shared" si="11"/>
        <v>#VALUE!</v>
      </c>
      <c r="BO18" s="27">
        <f t="shared" si="15"/>
        <v>720</v>
      </c>
      <c r="BP18" s="25">
        <f t="shared" si="12"/>
        <v>12</v>
      </c>
      <c r="BQ18" s="28" t="str">
        <f>IF($B18="Day",_xlfn.XLOOKUP(CLEAN($C18),效率表!$B$4:$B$500,效率表!X$4:X$500,""),_xlfn.XLOOKUP($C18,效率表!$B$4:$B$500,效率表!X$4:X$500,"",,-1))</f>
        <v/>
      </c>
    </row>
    <row r="19" spans="1:69">
      <c r="A19" s="29">
        <f t="shared" si="16"/>
        <v>46244</v>
      </c>
      <c r="B19" s="22" t="s">
        <v>240</v>
      </c>
      <c r="C19" s="22" t="s">
        <v>85</v>
      </c>
      <c r="D19" s="23" t="str">
        <f>_xlfn.XLOOKUP(C19,辅助表Auxiliary!$A$3:$A$192,辅助表Auxiliary!$C$3:$C$192)</f>
        <v>辅助设备/Auxiliary Equipment</v>
      </c>
      <c r="E19" s="22" t="str">
        <f>_xlfn.XLOOKUP(C19,辅助表Auxiliary!$A$3:$A$192,辅助表Auxiliary!$D$3:$D$192)</f>
        <v>XCMG ZL50GN</v>
      </c>
      <c r="F19" s="22" t="str">
        <f>_xlfn.XLOOKUP(C19,辅助表Auxiliary!$A$3:$A$192,辅助表Auxiliary!$E$3:$E$192)</f>
        <v>自有辅助</v>
      </c>
      <c r="G19" s="22" t="s">
        <v>285</v>
      </c>
      <c r="H19" s="22" t="b">
        <f t="shared" si="0"/>
        <v>1</v>
      </c>
      <c r="I19" s="22">
        <f t="shared" si="1"/>
        <v>0</v>
      </c>
      <c r="J19" s="22"/>
      <c r="K19" s="22">
        <f>_xlfn.AGGREGATE(9,4,表1[[#This Row],[Хө]:[Б.н]])+_xlfn.AGGREGATE(9,4,表1[[#This Row],[Хө土壤]:[Б.н 脏煤]],表1[[#This Row],[Ш.х 沃土]])</f>
        <v>0</v>
      </c>
      <c r="L19" s="22">
        <f>_xlfn.AGGREGATE(9,4,表1[[#This Row],[Нү]],表1[[#This Row],[Нү 煤炭]])</f>
        <v>0</v>
      </c>
      <c r="M19" s="22">
        <f>_xlfn.AGGREGATE(9,4,表1[[#This Row],[oxid]],表1[[#This Row],[oxid 氧化]])</f>
        <v>0</v>
      </c>
      <c r="N19" s="22">
        <f>_xlfn.AGGREGATE(9,4,表1[[#This Row],[И.А]],表1[[#This Row],[И.А 
工程工作]])</f>
        <v>0</v>
      </c>
      <c r="O19" s="22">
        <f>表1[[#This Row],[产量（M3）
Production(M3)]]-表1[[#This Row],[焦煤（M3）
Coking coal
Нү]]-表1[[#This Row],[动力煤（M3）
Thermal coal
oxid]]</f>
        <v>0</v>
      </c>
      <c r="P19" s="22" t="str" cm="1">
        <f t="array" ref="P19">_xlfn.LET(
_xlpm.hCond,$H19,
_xlpm.dType,$D19,
_xlpm.res_type_1,P$1,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" s="22" t="str" cm="1">
        <f t="array" ref="Q19">_xlfn.LET(
_xlpm.hCond,$H19,
_xlpm.dType,$D19,
_xlpm.res_type_1,Q$1,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" s="22" t="str" cm="1">
        <f t="array" ref="R19">_xlfn.LET(
_xlpm.hCond,$H19,
_xlpm.dType,$D19,
_xlpm.res_type_1,R$1,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" s="22" t="str" cm="1">
        <f t="array" ref="S19">_xlfn.LET(
_xlpm.hCond,$H19,
_xlpm.dType,$D19,
_xlpm.res_type_1,S$1,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" s="22" t="str" cm="1">
        <f t="array" ref="T19">_xlfn.LET(
_xlpm.hCond,$H19,
_xlpm.dType,$D19,
_xlpm.res_type_1,T$1,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" s="22" t="str" cm="1">
        <f t="array" ref="U19">_xlfn.LET(
_xlpm.hCond,$H19,
_xlpm.dType,$D19,
_xlpm.res_type_1,U$1,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" s="22" t="str" cm="1">
        <f t="array" ref="V19">_xlfn.LET(
_xlpm.hCond,$H19,
_xlpm.dType,$D19,
_xlpm.res_type_1,V$1,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" s="22" t="str" cm="1">
        <f t="array" ref="W19">_xlfn.LET(
_xlpm.hCond,$H19,
_xlpm.dType,$D19,
_xlpm.res_type_1,W$1,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" s="22" t="str" cm="1">
        <f t="array" ref="X19">_xlfn.LET(
_xlpm.hCond,$H19,
_xlpm.dType,$D19,
_xlpm.res_type_1,X$1,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" s="22" t="str" cm="1">
        <f t="array" ref="Y19">_xlfn.LET(
_xlpm.hCond,$H19,
_xlpm.dType,$D19,
_xlpm.res_type_1,Y$1,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" s="22" t="str" cm="1">
        <f t="array" ref="Z19">_xlfn.LET(
_xlpm.hCond,$H19,
_xlpm.dType,$D19,
_xlpm.res_type_1,Z$1,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" s="22" t="str" cm="1">
        <f t="array" ref="AA19">_xlfn.LET(
_xlpm.hCond,$H19,
_xlpm.dType,$D19,
_xlpm.res_type_1,AA$1,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" s="22" t="str" cm="1">
        <f t="array" ref="AB19">_xlfn.LET(
_xlpm.hCond,$H19,
_xlpm.dType,$D19,
_xlpm.res_type_1,AB$1,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" s="22" t="str" cm="1">
        <f t="array" ref="AC19">_xlfn.LET(
_xlpm.hCond,$H19,
_xlpm.dType,$D19,
_xlpm.res_type_1,AC$1,
_xlpm.num,--_xlfn.TEXTAFTER($C19,{"#","/","-"},-1),
_xlpm.isDay,$B19="DAY",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" s="22" cm="1">
        <f t="array" ref="AD19">_xlfn.LET(
    _xlpm.result,
    IF(
        $H19,
        _xlfn.IFS(
            $B19 = "DAY",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 = "Night",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12869.4</v>
      </c>
      <c r="AE19" s="22" cm="1">
        <f t="array" ref="AE19">_xlfn.LET(
    _xlpm.result,
    IF(
        $H19,
        _xlfn.IFS(
            $B19 = "DAY",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 = "Night",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12869.4</v>
      </c>
      <c r="AF19" s="22">
        <f t="shared" si="13"/>
        <v>0</v>
      </c>
      <c r="AG19" s="22" t="str" cm="1">
        <f t="array" ref="AG19">_xlfn.LET(
    _xlpm.result,
    IF(
        $H19,
        _xlfn.IFS(
            $B19 = "DAY",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 = "Night",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" s="22" t="str" cm="1">
        <f t="array" ref="AH19">_xlfn.LET(
    _xlpm.result,
    IF(
        $H19,
        _xlfn.IFS(
            $B19 = "DAY",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 = "Night",
            _xlfn.IFS(
                $D19 = "挖掘机/Excavator",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 = "矿用卡车/Dump Truck",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 = "辅助设备/Auxiliary Equipment",
                _xlfn.XLOOKUP(
                     --
                        _xlfn.TEXTAFTER(
                            $C19,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" s="22" t="str">
        <f t="shared" si="14"/>
        <v/>
      </c>
      <c r="AJ1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" s="22" t="str">
        <f t="shared" si="2"/>
        <v/>
      </c>
      <c r="AO19" s="24" t="str">
        <f t="shared" si="3"/>
        <v/>
      </c>
      <c r="AP19" s="25" t="str" cm="1">
        <f t="array" ref="AP1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B19="Night", IF(
            (F19="EX5600")+(F19="EX3600"),
            _xlfn.XLOOKUP(--_xlfn.TEXTAFTER($C19,{"#","/","-"},-1), --_xlfn.TEXTAFTER('Electrical Excavator'!$A$4:$A$23,{"#","/","-"},-1), _xlfn.XLOOKUP(A19,'Electrical Excavator'!$E$3:$AI$3,'Electrical Excavator'!$E$4:$AI$23)),
            _xlfn.XLOOKUP(--_xlfn.TEXTAFTER($C19,{"#","/","-"},-1), --_xlfn.REGEXEXTRACT(_xlpm.c_rng,"\d+"), _xlfn.XLOOKUP(A19, _xlpm.header_rng, _xlpm.data_rng))
        ),
        B19="Day", ""
    ),
    IFERROR(_xlpm.result, "")
)</f>
        <v/>
      </c>
      <c r="AQ19" s="26">
        <f t="shared" si="4"/>
        <v>0</v>
      </c>
      <c r="AR19" s="26">
        <f t="shared" si="5"/>
        <v>0</v>
      </c>
      <c r="AS19" s="26" t="str">
        <f t="shared" si="6"/>
        <v/>
      </c>
      <c r="AT19" s="24" t="str">
        <f t="shared" si="7"/>
        <v/>
      </c>
      <c r="AU19" s="22">
        <v>720</v>
      </c>
      <c r="AV19" s="22">
        <f t="shared" si="8"/>
        <v>12</v>
      </c>
      <c r="AW19" s="22">
        <f>IF($B19="Day",_xlfn.XLOOKUP(CLEAN($C19),效率表!$B$4:$B$500,效率表!G$4:G$500,""),_xlfn.XLOOKUP(CLEAN($C19),效率表!$B$4:$B$500,效率表!G$4:G$500,"",,-1))</f>
        <v>0</v>
      </c>
      <c r="AX19" s="22">
        <f>IF($B19="Day",_xlfn.XLOOKUP(CLEAN($C19),效率表!$B$4:$B$500,效率表!H$4:H$500,""),_xlfn.XLOOKUP(CLEAN($C19),效率表!$B$4:$B$500,效率表!H$4:H$500,"",,-1))</f>
        <v>0</v>
      </c>
      <c r="AY19" s="22">
        <f>IF($B19="Day",_xlfn.XLOOKUP(CLEAN($C19),效率表!$B$4:$B$500,效率表!I$4:I$500,""),_xlfn.XLOOKUP(CLEAN($C19),效率表!$B$4:$B$500,效率表!I$4:I$500,"",,-1))</f>
        <v>0</v>
      </c>
      <c r="AZ19" s="22">
        <f>IF($B19="Day",_xlfn.XLOOKUP(CLEAN($C19),效率表!$B$4:$B$500,效率表!J$4:J$500,""),_xlfn.XLOOKUP(CLEAN($C19),效率表!$B$4:$B$500,效率表!J$4:J$500,"",,-1))</f>
        <v>0</v>
      </c>
      <c r="BA19" s="22">
        <f>IF($B19="Day",_xlfn.XLOOKUP(CLEAN($C19),效率表!$B$4:$B$500,效率表!K$4:K$500,""),_xlfn.XLOOKUP(CLEAN($C19),效率表!$B$4:$B$500,效率表!K$4:K$500,"",,-1))</f>
        <v>0</v>
      </c>
      <c r="BB19" s="22">
        <f>IF($B19="Day",_xlfn.XLOOKUP(CLEAN($C19),效率表!$B$4:$B$500,效率表!L$4:L$500,""),_xlfn.XLOOKUP(CLEAN($C19),效率表!$B$4:$B$500,效率表!L$4:L$500,"",,-1))</f>
        <v>0</v>
      </c>
      <c r="BC19" s="22">
        <f>IF($B19="Day",_xlfn.XLOOKUP(CLEAN($C19),效率表!$B$4:$B$500,效率表!M$4:M$500,""),_xlfn.XLOOKUP(CLEAN($C19),效率表!$B$4:$B$500,效率表!M$4:M$500,"",,-1))</f>
        <v>0</v>
      </c>
      <c r="BD19" s="22">
        <f>IF($B19="Day",_xlfn.XLOOKUP(CLEAN($C19),效率表!$B$4:$B$500,效率表!N$4:N$500,""),_xlfn.XLOOKUP(CLEAN($C19),效率表!$B$4:$B$500,效率表!N$4:N$500,"",,-1))</f>
        <v>0</v>
      </c>
      <c r="BE19" s="22">
        <f>IF($B19="Day",_xlfn.XLOOKUP(CLEAN($C19),效率表!$B$4:$B$500,效率表!O$4:O$500,""),_xlfn.XLOOKUP(CLEAN($C19),效率表!$B$4:$B$500,效率表!O$4:O$500,"",,-1))</f>
        <v>720</v>
      </c>
      <c r="BF19" s="22">
        <f>IF($B19="Day",_xlfn.XLOOKUP(CLEAN($C19),效率表!$B$4:$B$500,效率表!P$4:P$500,""),_xlfn.XLOOKUP(CLEAN($C19),效率表!$B$4:$B$500,效率表!P$4:P$500,"",,-1))</f>
        <v>0</v>
      </c>
      <c r="BG19" s="22">
        <f>IF($B19="Day",_xlfn.XLOOKUP(CLEAN($C19),效率表!$B$4:$B$500,效率表!Q$4:Q$500,""),_xlfn.XLOOKUP(CLEAN($C19),效率表!$B$4:$B$500,效率表!Q$4:Q$500,"",,-1))</f>
        <v>0</v>
      </c>
      <c r="BH19" s="22">
        <f>IF($B19="Day",_xlfn.XLOOKUP(CLEAN($C19),效率表!$B$4:$B$500,效率表!R$4:R$500,""),_xlfn.XLOOKUP(CLEAN($C19),效率表!$B$4:$B$500,效率表!R$4:R$500,"",,-1))</f>
        <v>0</v>
      </c>
      <c r="BI19" s="22">
        <f>IF($B19="Day",_xlfn.XLOOKUP(CLEAN($C19),效率表!$B$4:$B$500,效率表!S$4:S$500,""),_xlfn.XLOOKUP(CLEAN($C19),效率表!$B$4:$B$500,效率表!S$4:S$500,"",,-1))</f>
        <v>0</v>
      </c>
      <c r="BJ19" s="22">
        <f>IF($B19="Day",_xlfn.XLOOKUP(CLEAN($C19),效率表!$B$4:$B$500,效率表!U$4:U$500,""),_xlfn.XLOOKUP(CLEAN($C19),效率表!$B$4:$B$500,效率表!U$4:U$500,"",,-1))</f>
        <v>0</v>
      </c>
      <c r="BK19" s="22">
        <f>IF($B19="Day",_xlfn.XLOOKUP(CLEAN($C19),效率表!$B$4:$B$500,效率表!V$4:V$500,""),_xlfn.XLOOKUP(CLEAN($C19),效率表!$B$4:$B$500,效率表!V$4:V$500,"",,-1))</f>
        <v>0</v>
      </c>
      <c r="BL19" s="22">
        <f t="shared" si="9"/>
        <v>0</v>
      </c>
      <c r="BM19" s="22">
        <f t="shared" si="10"/>
        <v>0</v>
      </c>
      <c r="BN19" s="22">
        <f t="shared" si="11"/>
        <v>0</v>
      </c>
      <c r="BO19" s="27">
        <f t="shared" si="15"/>
        <v>0</v>
      </c>
      <c r="BP19" s="25">
        <f t="shared" si="12"/>
        <v>0</v>
      </c>
      <c r="BQ19" s="28" t="str">
        <f>IF($B19="Day",_xlfn.XLOOKUP(CLEAN($C19),效率表!$B$4:$B$500,效率表!X$4:X$500,""),_xlfn.XLOOKUP($C19,效率表!$B$4:$B$500,效率表!X$4:X$500,"",,-1))</f>
        <v xml:space="preserve">Хөдөлгүүр засварт </v>
      </c>
    </row>
    <row r="20" spans="1:69">
      <c r="A20" s="29">
        <f t="shared" si="16"/>
        <v>46244</v>
      </c>
      <c r="B20" s="22" t="s">
        <v>240</v>
      </c>
      <c r="C20" s="22" t="s">
        <v>87</v>
      </c>
      <c r="D20" s="23" t="str">
        <f>_xlfn.XLOOKUP(C20,辅助表Auxiliary!$A$3:$A$192,辅助表Auxiliary!$C$3:$C$192)</f>
        <v>辅助设备/Auxiliary Equipment</v>
      </c>
      <c r="E20" s="22" t="str">
        <f>_xlfn.XLOOKUP(C20,辅助表Auxiliary!$A$3:$A$192,辅助表Auxiliary!$D$3:$D$192)</f>
        <v>XE1250 EX</v>
      </c>
      <c r="F20" s="22" t="str">
        <f>_xlfn.XLOOKUP(C20,辅助表Auxiliary!$A$3:$A$192,辅助表Auxiliary!$E$3:$E$192)</f>
        <v>自有辅助</v>
      </c>
      <c r="G20" s="22" t="s">
        <v>285</v>
      </c>
      <c r="H20" s="22" t="b">
        <f t="shared" si="0"/>
        <v>0</v>
      </c>
      <c r="I20" s="22">
        <f t="shared" si="1"/>
        <v>0</v>
      </c>
      <c r="J20" s="22"/>
      <c r="K20" s="22">
        <f>_xlfn.AGGREGATE(9,4,表1[[#This Row],[Хө]:[Б.н]])+_xlfn.AGGREGATE(9,4,表1[[#This Row],[Хө土壤]:[Б.н 脏煤]],表1[[#This Row],[Ш.х 沃土]])</f>
        <v>0</v>
      </c>
      <c r="L20" s="22">
        <f>_xlfn.AGGREGATE(9,4,表1[[#This Row],[Нү]],表1[[#This Row],[Нү 煤炭]])</f>
        <v>0</v>
      </c>
      <c r="M20" s="22">
        <f>_xlfn.AGGREGATE(9,4,表1[[#This Row],[oxid]],表1[[#This Row],[oxid 氧化]])</f>
        <v>0</v>
      </c>
      <c r="N20" s="22">
        <f>_xlfn.AGGREGATE(9,4,表1[[#This Row],[И.А]],表1[[#This Row],[И.А 
工程工作]])</f>
        <v>0</v>
      </c>
      <c r="O20" s="22">
        <f>表1[[#This Row],[产量（M3）
Production(M3)]]-表1[[#This Row],[焦煤（M3）
Coking coal
Нү]]-表1[[#This Row],[动力煤（M3）
Thermal coal
oxid]]</f>
        <v>0</v>
      </c>
      <c r="P20" s="22" t="str" cm="1">
        <f t="array" ref="P20">_xlfn.LET(
_xlpm.hCond,$H20,
_xlpm.dType,$D20,
_xlpm.res_type_1,P$1,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" s="22" t="str" cm="1">
        <f t="array" ref="Q20">_xlfn.LET(
_xlpm.hCond,$H20,
_xlpm.dType,$D20,
_xlpm.res_type_1,Q$1,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" s="22" t="str" cm="1">
        <f t="array" ref="R20">_xlfn.LET(
_xlpm.hCond,$H20,
_xlpm.dType,$D20,
_xlpm.res_type_1,R$1,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" s="22" t="str" cm="1">
        <f t="array" ref="S20">_xlfn.LET(
_xlpm.hCond,$H20,
_xlpm.dType,$D20,
_xlpm.res_type_1,S$1,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" s="22" t="str" cm="1">
        <f t="array" ref="T20">_xlfn.LET(
_xlpm.hCond,$H20,
_xlpm.dType,$D20,
_xlpm.res_type_1,T$1,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" s="22" t="str" cm="1">
        <f t="array" ref="U20">_xlfn.LET(
_xlpm.hCond,$H20,
_xlpm.dType,$D20,
_xlpm.res_type_1,U$1,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" s="22" t="str" cm="1">
        <f t="array" ref="V20">_xlfn.LET(
_xlpm.hCond,$H20,
_xlpm.dType,$D20,
_xlpm.res_type_1,V$1,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" s="22" t="str" cm="1">
        <f t="array" ref="W20">_xlfn.LET(
_xlpm.hCond,$H20,
_xlpm.dType,$D20,
_xlpm.res_type_1,W$1,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0" s="22" t="str" cm="1">
        <f t="array" ref="X20">_xlfn.LET(
_xlpm.hCond,$H20,
_xlpm.dType,$D20,
_xlpm.res_type_1,X$1,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0" s="22" t="str" cm="1">
        <f t="array" ref="Y20">_xlfn.LET(
_xlpm.hCond,$H20,
_xlpm.dType,$D20,
_xlpm.res_type_1,Y$1,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0" s="22" t="str" cm="1">
        <f t="array" ref="Z20">_xlfn.LET(
_xlpm.hCond,$H20,
_xlpm.dType,$D20,
_xlpm.res_type_1,Z$1,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0" s="22" t="str" cm="1">
        <f t="array" ref="AA20">_xlfn.LET(
_xlpm.hCond,$H20,
_xlpm.dType,$D20,
_xlpm.res_type_1,AA$1,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0" s="22" t="str" cm="1">
        <f t="array" ref="AB20">_xlfn.LET(
_xlpm.hCond,$H20,
_xlpm.dType,$D20,
_xlpm.res_type_1,AB$1,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0" s="22" t="str" cm="1">
        <f t="array" ref="AC20">_xlfn.LET(
_xlpm.hCond,$H20,
_xlpm.dType,$D20,
_xlpm.res_type_1,AC$1,
_xlpm.num,--_xlfn.TEXTAFTER($C20,{"#","/","-"},-1),
_xlpm.isDay,$B20="DAY",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0" s="22" t="str" cm="1">
        <f t="array" ref="AD20">_xlfn.LET(
    _xlpm.result,
    IF(
        $H20,
        _xlfn.IFS(
            $B20 = "DAY",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 = "Night",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0" s="22" t="str" cm="1">
        <f t="array" ref="AE20">_xlfn.LET(
    _xlpm.result,
    IF(
        $H20,
        _xlfn.IFS(
            $B20 = "DAY",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 = "Night",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0" s="22" t="str">
        <f t="shared" si="13"/>
        <v/>
      </c>
      <c r="AG20" s="22" t="str" cm="1">
        <f t="array" ref="AG20">_xlfn.LET(
    _xlpm.result,
    IF(
        $H20,
        _xlfn.IFS(
            $B20 = "DAY",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 = "Night",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0" s="22" t="str" cm="1">
        <f t="array" ref="AH20">_xlfn.LET(
    _xlpm.result,
    IF(
        $H20,
        _xlfn.IFS(
            $B20 = "DAY",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 = "Night",
            _xlfn.IFS(
                $D20 = "挖掘机/Excavator",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 = "矿用卡车/Dump Truck",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 = "辅助设备/Auxiliary Equipment",
                _xlfn.XLOOKUP(
                     --
                        _xlfn.TEXTAFTER(
                            $C20,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0" s="22" t="str">
        <f t="shared" si="14"/>
        <v/>
      </c>
      <c r="AJ2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0" s="22" t="str">
        <f t="shared" si="2"/>
        <v/>
      </c>
      <c r="AO20" s="24" t="str">
        <f t="shared" si="3"/>
        <v/>
      </c>
      <c r="AP20" s="25" t="str" cm="1">
        <f t="array" ref="AP2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B20="Night", IF(
            (F20="EX5600")+(F20="EX3600"),
            _xlfn.XLOOKUP(--_xlfn.TEXTAFTER($C20,{"#","/","-"},-1), --_xlfn.TEXTAFTER('Electrical Excavator'!$A$4:$A$23,{"#","/","-"},-1), _xlfn.XLOOKUP(A20,'Electrical Excavator'!$E$3:$AI$3,'Electrical Excavator'!$E$4:$AI$23)),
            _xlfn.XLOOKUP(--_xlfn.TEXTAFTER($C20,{"#","/","-"},-1), --_xlfn.REGEXEXTRACT(_xlpm.c_rng,"\d+"), _xlfn.XLOOKUP(A20, _xlpm.header_rng, _xlpm.data_rng))
        ),
        B20="Day", ""
    ),
    IFERROR(_xlpm.result, "")
)</f>
        <v/>
      </c>
      <c r="AQ20" s="26" t="e">
        <f t="shared" si="4"/>
        <v>#VALUE!</v>
      </c>
      <c r="AR20" s="26">
        <f t="shared" si="5"/>
        <v>0</v>
      </c>
      <c r="AS20" s="26" t="str">
        <f t="shared" si="6"/>
        <v/>
      </c>
      <c r="AT20" s="24" t="str">
        <f t="shared" si="7"/>
        <v/>
      </c>
      <c r="AU20" s="22">
        <v>720</v>
      </c>
      <c r="AV20" s="22">
        <f t="shared" si="8"/>
        <v>12</v>
      </c>
      <c r="AW20" s="22" t="str">
        <f>IF($B20="Day",_xlfn.XLOOKUP(CLEAN($C20),效率表!$B$4:$B$500,效率表!G$4:G$500,""),_xlfn.XLOOKUP(CLEAN($C20),效率表!$B$4:$B$500,效率表!G$4:G$500,"",,-1))</f>
        <v/>
      </c>
      <c r="AX20" s="22" t="str">
        <f>IF($B20="Day",_xlfn.XLOOKUP(CLEAN($C20),效率表!$B$4:$B$500,效率表!H$4:H$500,""),_xlfn.XLOOKUP(CLEAN($C20),效率表!$B$4:$B$500,效率表!H$4:H$500,"",,-1))</f>
        <v/>
      </c>
      <c r="AY20" s="22" t="str">
        <f>IF($B20="Day",_xlfn.XLOOKUP(CLEAN($C20),效率表!$B$4:$B$500,效率表!I$4:I$500,""),_xlfn.XLOOKUP(CLEAN($C20),效率表!$B$4:$B$500,效率表!I$4:I$500,"",,-1))</f>
        <v/>
      </c>
      <c r="AZ20" s="22" t="str">
        <f>IF($B20="Day",_xlfn.XLOOKUP(CLEAN($C20),效率表!$B$4:$B$500,效率表!J$4:J$500,""),_xlfn.XLOOKUP(CLEAN($C20),效率表!$B$4:$B$500,效率表!J$4:J$500,"",,-1))</f>
        <v/>
      </c>
      <c r="BA20" s="22" t="str">
        <f>IF($B20="Day",_xlfn.XLOOKUP(CLEAN($C20),效率表!$B$4:$B$500,效率表!K$4:K$500,""),_xlfn.XLOOKUP(CLEAN($C20),效率表!$B$4:$B$500,效率表!K$4:K$500,"",,-1))</f>
        <v/>
      </c>
      <c r="BB20" s="22" t="str">
        <f>IF($B20="Day",_xlfn.XLOOKUP(CLEAN($C20),效率表!$B$4:$B$500,效率表!L$4:L$500,""),_xlfn.XLOOKUP(CLEAN($C20),效率表!$B$4:$B$500,效率表!L$4:L$500,"",,-1))</f>
        <v/>
      </c>
      <c r="BC20" s="22" t="str">
        <f>IF($B20="Day",_xlfn.XLOOKUP(CLEAN($C20),效率表!$B$4:$B$500,效率表!M$4:M$500,""),_xlfn.XLOOKUP(CLEAN($C20),效率表!$B$4:$B$500,效率表!M$4:M$500,"",,-1))</f>
        <v/>
      </c>
      <c r="BD20" s="22" t="str">
        <f>IF($B20="Day",_xlfn.XLOOKUP(CLEAN($C20),效率表!$B$4:$B$500,效率表!N$4:N$500,""),_xlfn.XLOOKUP(CLEAN($C20),效率表!$B$4:$B$500,效率表!N$4:N$500,"",,-1))</f>
        <v/>
      </c>
      <c r="BE20" s="22" t="str">
        <f>IF($B20="Day",_xlfn.XLOOKUP(CLEAN($C20),效率表!$B$4:$B$500,效率表!O$4:O$500,""),_xlfn.XLOOKUP(CLEAN($C20),效率表!$B$4:$B$500,效率表!O$4:O$500,"",,-1))</f>
        <v/>
      </c>
      <c r="BF20" s="22" t="str">
        <f>IF($B20="Day",_xlfn.XLOOKUP(CLEAN($C20),效率表!$B$4:$B$500,效率表!P$4:P$500,""),_xlfn.XLOOKUP(CLEAN($C20),效率表!$B$4:$B$500,效率表!P$4:P$500,"",,-1))</f>
        <v/>
      </c>
      <c r="BG20" s="22" t="str">
        <f>IF($B20="Day",_xlfn.XLOOKUP(CLEAN($C20),效率表!$B$4:$B$500,效率表!Q$4:Q$500,""),_xlfn.XLOOKUP(CLEAN($C20),效率表!$B$4:$B$500,效率表!Q$4:Q$500,"",,-1))</f>
        <v/>
      </c>
      <c r="BH20" s="22" t="str">
        <f>IF($B20="Day",_xlfn.XLOOKUP(CLEAN($C20),效率表!$B$4:$B$500,效率表!R$4:R$500,""),_xlfn.XLOOKUP(CLEAN($C20),效率表!$B$4:$B$500,效率表!R$4:R$500,"",,-1))</f>
        <v/>
      </c>
      <c r="BI20" s="22" t="str">
        <f>IF($B20="Day",_xlfn.XLOOKUP(CLEAN($C20),效率表!$B$4:$B$500,效率表!S$4:S$500,""),_xlfn.XLOOKUP(CLEAN($C20),效率表!$B$4:$B$500,效率表!S$4:S$500,"",,-1))</f>
        <v/>
      </c>
      <c r="BJ20" s="22" t="str">
        <f>IF($B20="Day",_xlfn.XLOOKUP(CLEAN($C20),效率表!$B$4:$B$500,效率表!U$4:U$500,""),_xlfn.XLOOKUP(CLEAN($C20),效率表!$B$4:$B$500,效率表!U$4:U$500,"",,-1))</f>
        <v/>
      </c>
      <c r="BK20" s="22" t="str">
        <f>IF($B20="Day",_xlfn.XLOOKUP(CLEAN($C20),效率表!$B$4:$B$500,效率表!V$4:V$500,""),_xlfn.XLOOKUP(CLEAN($C20),效率表!$B$4:$B$500,效率表!V$4:V$500,"",,-1))</f>
        <v/>
      </c>
      <c r="BL20" s="22" t="e">
        <f t="shared" si="9"/>
        <v>#VALUE!</v>
      </c>
      <c r="BM20" s="22" t="e">
        <f t="shared" si="10"/>
        <v>#VALUE!</v>
      </c>
      <c r="BN20" s="22" t="e">
        <f t="shared" si="11"/>
        <v>#VALUE!</v>
      </c>
      <c r="BO20" s="27">
        <f t="shared" si="15"/>
        <v>720</v>
      </c>
      <c r="BP20" s="25">
        <f t="shared" si="12"/>
        <v>12</v>
      </c>
      <c r="BQ20" s="28" t="str">
        <f>IF($B20="Day",_xlfn.XLOOKUP(CLEAN($C20),效率表!$B$4:$B$500,效率表!X$4:X$500,""),_xlfn.XLOOKUP($C20,效率表!$B$4:$B$500,效率表!X$4:X$500,"",,-1))</f>
        <v/>
      </c>
    </row>
    <row r="21" spans="1:69">
      <c r="A21" s="29">
        <f t="shared" si="16"/>
        <v>46244</v>
      </c>
      <c r="B21" s="22" t="s">
        <v>240</v>
      </c>
      <c r="C21" s="22" t="s">
        <v>89</v>
      </c>
      <c r="D21" s="23" t="str">
        <f>_xlfn.XLOOKUP(C21,辅助表Auxiliary!$A$3:$A$192,辅助表Auxiliary!$C$3:$C$192)</f>
        <v>辅助设备/Auxiliary Equipment</v>
      </c>
      <c r="E21" s="22" t="str">
        <f>_xlfn.XLOOKUP(C21,辅助表Auxiliary!$A$3:$A$192,辅助表Auxiliary!$D$3:$D$192)</f>
        <v>XE1250 EX</v>
      </c>
      <c r="F21" s="22" t="str">
        <f>_xlfn.XLOOKUP(C21,辅助表Auxiliary!$A$3:$A$192,辅助表Auxiliary!$E$3:$E$192)</f>
        <v>自有辅助</v>
      </c>
      <c r="G21" s="22" t="s">
        <v>285</v>
      </c>
      <c r="H21" s="22" t="b">
        <f t="shared" si="0"/>
        <v>0</v>
      </c>
      <c r="I21" s="22">
        <f t="shared" si="1"/>
        <v>0</v>
      </c>
      <c r="J21" s="22"/>
      <c r="K21" s="22">
        <f>_xlfn.AGGREGATE(9,4,表1[[#This Row],[Хө]:[Б.н]])+_xlfn.AGGREGATE(9,4,表1[[#This Row],[Хө土壤]:[Б.н 脏煤]],表1[[#This Row],[Ш.х 沃土]])</f>
        <v>0</v>
      </c>
      <c r="L21" s="22">
        <f>_xlfn.AGGREGATE(9,4,表1[[#This Row],[Нү]],表1[[#This Row],[Нү 煤炭]])</f>
        <v>0</v>
      </c>
      <c r="M21" s="22">
        <f>_xlfn.AGGREGATE(9,4,表1[[#This Row],[oxid]],表1[[#This Row],[oxid 氧化]])</f>
        <v>0</v>
      </c>
      <c r="N21" s="22">
        <f>_xlfn.AGGREGATE(9,4,表1[[#This Row],[И.А]],表1[[#This Row],[И.А 
工程工作]])</f>
        <v>0</v>
      </c>
      <c r="O21" s="22">
        <f>表1[[#This Row],[产量（M3）
Production(M3)]]-表1[[#This Row],[焦煤（M3）
Coking coal
Нү]]-表1[[#This Row],[动力煤（M3）
Thermal coal
oxid]]</f>
        <v>0</v>
      </c>
      <c r="P21" s="22" t="str" cm="1">
        <f t="array" ref="P21">_xlfn.LET(
_xlpm.hCond,$H21,
_xlpm.dType,$D21,
_xlpm.res_type_1,P$1,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" s="22" t="str" cm="1">
        <f t="array" ref="Q21">_xlfn.LET(
_xlpm.hCond,$H21,
_xlpm.dType,$D21,
_xlpm.res_type_1,Q$1,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" s="22" t="str" cm="1">
        <f t="array" ref="R21">_xlfn.LET(
_xlpm.hCond,$H21,
_xlpm.dType,$D21,
_xlpm.res_type_1,R$1,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" s="22" t="str" cm="1">
        <f t="array" ref="S21">_xlfn.LET(
_xlpm.hCond,$H21,
_xlpm.dType,$D21,
_xlpm.res_type_1,S$1,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" s="22" t="str" cm="1">
        <f t="array" ref="T21">_xlfn.LET(
_xlpm.hCond,$H21,
_xlpm.dType,$D21,
_xlpm.res_type_1,T$1,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" s="22" t="str" cm="1">
        <f t="array" ref="U21">_xlfn.LET(
_xlpm.hCond,$H21,
_xlpm.dType,$D21,
_xlpm.res_type_1,U$1,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" s="22" t="str" cm="1">
        <f t="array" ref="V21">_xlfn.LET(
_xlpm.hCond,$H21,
_xlpm.dType,$D21,
_xlpm.res_type_1,V$1,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" s="22" t="str" cm="1">
        <f t="array" ref="W21">_xlfn.LET(
_xlpm.hCond,$H21,
_xlpm.dType,$D21,
_xlpm.res_type_1,W$1,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1" s="22" t="str" cm="1">
        <f t="array" ref="X21">_xlfn.LET(
_xlpm.hCond,$H21,
_xlpm.dType,$D21,
_xlpm.res_type_1,X$1,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1" s="22" t="str" cm="1">
        <f t="array" ref="Y21">_xlfn.LET(
_xlpm.hCond,$H21,
_xlpm.dType,$D21,
_xlpm.res_type_1,Y$1,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1" s="22" t="str" cm="1">
        <f t="array" ref="Z21">_xlfn.LET(
_xlpm.hCond,$H21,
_xlpm.dType,$D21,
_xlpm.res_type_1,Z$1,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1" s="22" t="str" cm="1">
        <f t="array" ref="AA21">_xlfn.LET(
_xlpm.hCond,$H21,
_xlpm.dType,$D21,
_xlpm.res_type_1,AA$1,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1" s="22" t="str" cm="1">
        <f t="array" ref="AB21">_xlfn.LET(
_xlpm.hCond,$H21,
_xlpm.dType,$D21,
_xlpm.res_type_1,AB$1,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1" s="22" t="str" cm="1">
        <f t="array" ref="AC21">_xlfn.LET(
_xlpm.hCond,$H21,
_xlpm.dType,$D21,
_xlpm.res_type_1,AC$1,
_xlpm.num,--_xlfn.TEXTAFTER($C21,{"#","/","-"},-1),
_xlpm.isDay,$B21="DAY",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1" s="22" t="str" cm="1">
        <f t="array" ref="AD21">_xlfn.LET(
    _xlpm.result,
    IF(
        $H21,
        _xlfn.IFS(
            $B21 = "DAY",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 = "Night",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1" s="22" t="str" cm="1">
        <f t="array" ref="AE21">_xlfn.LET(
    _xlpm.result,
    IF(
        $H21,
        _xlfn.IFS(
            $B21 = "DAY",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 = "Night",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1" s="22" t="str">
        <f t="shared" si="13"/>
        <v/>
      </c>
      <c r="AG21" s="22" t="str" cm="1">
        <f t="array" ref="AG21">_xlfn.LET(
    _xlpm.result,
    IF(
        $H21,
        _xlfn.IFS(
            $B21 = "DAY",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 = "Night",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1" s="22" t="str" cm="1">
        <f t="array" ref="AH21">_xlfn.LET(
    _xlpm.result,
    IF(
        $H21,
        _xlfn.IFS(
            $B21 = "DAY",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 = "Night",
            _xlfn.IFS(
                $D21 = "挖掘机/Excavator",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 = "矿用卡车/Dump Truck",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 = "辅助设备/Auxiliary Equipment",
                _xlfn.XLOOKUP(
                     --
                        _xlfn.TEXTAFTER(
                            $C21,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1" s="22" t="str">
        <f t="shared" si="14"/>
        <v/>
      </c>
      <c r="AJ2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1" s="22" t="str">
        <f t="shared" si="2"/>
        <v/>
      </c>
      <c r="AO21" s="24" t="str">
        <f t="shared" si="3"/>
        <v/>
      </c>
      <c r="AP21" s="25" t="str" cm="1">
        <f t="array" ref="AP2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B21="Night", IF(
            (F21="EX5600")+(F21="EX3600"),
            _xlfn.XLOOKUP(--_xlfn.TEXTAFTER($C21,{"#","/","-"},-1), --_xlfn.TEXTAFTER('Electrical Excavator'!$A$4:$A$23,{"#","/","-"},-1), _xlfn.XLOOKUP(A21,'Electrical Excavator'!$E$3:$AI$3,'Electrical Excavator'!$E$4:$AI$23)),
            _xlfn.XLOOKUP(--_xlfn.TEXTAFTER($C21,{"#","/","-"},-1), --_xlfn.REGEXEXTRACT(_xlpm.c_rng,"\d+"), _xlfn.XLOOKUP(A21, _xlpm.header_rng, _xlpm.data_rng))
        ),
        B21="Day", ""
    ),
    IFERROR(_xlpm.result, "")
)</f>
        <v/>
      </c>
      <c r="AQ21" s="26" t="e">
        <f t="shared" si="4"/>
        <v>#VALUE!</v>
      </c>
      <c r="AR21" s="26">
        <f t="shared" si="5"/>
        <v>0</v>
      </c>
      <c r="AS21" s="26" t="str">
        <f t="shared" si="6"/>
        <v/>
      </c>
      <c r="AT21" s="24" t="str">
        <f t="shared" si="7"/>
        <v/>
      </c>
      <c r="AU21" s="22">
        <v>720</v>
      </c>
      <c r="AV21" s="22">
        <f t="shared" si="8"/>
        <v>12</v>
      </c>
      <c r="AW21" s="22" t="str">
        <f>IF($B21="Day",_xlfn.XLOOKUP(CLEAN($C21),效率表!$B$4:$B$500,效率表!G$4:G$500,""),_xlfn.XLOOKUP(CLEAN($C21),效率表!$B$4:$B$500,效率表!G$4:G$500,"",,-1))</f>
        <v/>
      </c>
      <c r="AX21" s="22" t="str">
        <f>IF($B21="Day",_xlfn.XLOOKUP(CLEAN($C21),效率表!$B$4:$B$500,效率表!H$4:H$500,""),_xlfn.XLOOKUP(CLEAN($C21),效率表!$B$4:$B$500,效率表!H$4:H$500,"",,-1))</f>
        <v/>
      </c>
      <c r="AY21" s="22" t="str">
        <f>IF($B21="Day",_xlfn.XLOOKUP(CLEAN($C21),效率表!$B$4:$B$500,效率表!I$4:I$500,""),_xlfn.XLOOKUP(CLEAN($C21),效率表!$B$4:$B$500,效率表!I$4:I$500,"",,-1))</f>
        <v/>
      </c>
      <c r="AZ21" s="22" t="str">
        <f>IF($B21="Day",_xlfn.XLOOKUP(CLEAN($C21),效率表!$B$4:$B$500,效率表!J$4:J$500,""),_xlfn.XLOOKUP(CLEAN($C21),效率表!$B$4:$B$500,效率表!J$4:J$500,"",,-1))</f>
        <v/>
      </c>
      <c r="BA21" s="22" t="str">
        <f>IF($B21="Day",_xlfn.XLOOKUP(CLEAN($C21),效率表!$B$4:$B$500,效率表!K$4:K$500,""),_xlfn.XLOOKUP(CLEAN($C21),效率表!$B$4:$B$500,效率表!K$4:K$500,"",,-1))</f>
        <v/>
      </c>
      <c r="BB21" s="22" t="str">
        <f>IF($B21="Day",_xlfn.XLOOKUP(CLEAN($C21),效率表!$B$4:$B$500,效率表!L$4:L$500,""),_xlfn.XLOOKUP(CLEAN($C21),效率表!$B$4:$B$500,效率表!L$4:L$500,"",,-1))</f>
        <v/>
      </c>
      <c r="BC21" s="22" t="str">
        <f>IF($B21="Day",_xlfn.XLOOKUP(CLEAN($C21),效率表!$B$4:$B$500,效率表!M$4:M$500,""),_xlfn.XLOOKUP(CLEAN($C21),效率表!$B$4:$B$500,效率表!M$4:M$500,"",,-1))</f>
        <v/>
      </c>
      <c r="BD21" s="22" t="str">
        <f>IF($B21="Day",_xlfn.XLOOKUP(CLEAN($C21),效率表!$B$4:$B$500,效率表!N$4:N$500,""),_xlfn.XLOOKUP(CLEAN($C21),效率表!$B$4:$B$500,效率表!N$4:N$500,"",,-1))</f>
        <v/>
      </c>
      <c r="BE21" s="22" t="str">
        <f>IF($B21="Day",_xlfn.XLOOKUP(CLEAN($C21),效率表!$B$4:$B$500,效率表!O$4:O$500,""),_xlfn.XLOOKUP(CLEAN($C21),效率表!$B$4:$B$500,效率表!O$4:O$500,"",,-1))</f>
        <v/>
      </c>
      <c r="BF21" s="22" t="str">
        <f>IF($B21="Day",_xlfn.XLOOKUP(CLEAN($C21),效率表!$B$4:$B$500,效率表!P$4:P$500,""),_xlfn.XLOOKUP(CLEAN($C21),效率表!$B$4:$B$500,效率表!P$4:P$500,"",,-1))</f>
        <v/>
      </c>
      <c r="BG21" s="22" t="str">
        <f>IF($B21="Day",_xlfn.XLOOKUP(CLEAN($C21),效率表!$B$4:$B$500,效率表!Q$4:Q$500,""),_xlfn.XLOOKUP(CLEAN($C21),效率表!$B$4:$B$500,效率表!Q$4:Q$500,"",,-1))</f>
        <v/>
      </c>
      <c r="BH21" s="22" t="str">
        <f>IF($B21="Day",_xlfn.XLOOKUP(CLEAN($C21),效率表!$B$4:$B$500,效率表!R$4:R$500,""),_xlfn.XLOOKUP(CLEAN($C21),效率表!$B$4:$B$500,效率表!R$4:R$500,"",,-1))</f>
        <v/>
      </c>
      <c r="BI21" s="22" t="str">
        <f>IF($B21="Day",_xlfn.XLOOKUP(CLEAN($C21),效率表!$B$4:$B$500,效率表!S$4:S$500,""),_xlfn.XLOOKUP(CLEAN($C21),效率表!$B$4:$B$500,效率表!S$4:S$500,"",,-1))</f>
        <v/>
      </c>
      <c r="BJ21" s="22" t="str">
        <f>IF($B21="Day",_xlfn.XLOOKUP(CLEAN($C21),效率表!$B$4:$B$500,效率表!U$4:U$500,""),_xlfn.XLOOKUP(CLEAN($C21),效率表!$B$4:$B$500,效率表!U$4:U$500,"",,-1))</f>
        <v/>
      </c>
      <c r="BK21" s="22" t="str">
        <f>IF($B21="Day",_xlfn.XLOOKUP(CLEAN($C21),效率表!$B$4:$B$500,效率表!V$4:V$500,""),_xlfn.XLOOKUP(CLEAN($C21),效率表!$B$4:$B$500,效率表!V$4:V$500,"",,-1))</f>
        <v/>
      </c>
      <c r="BL21" s="22" t="e">
        <f t="shared" si="9"/>
        <v>#VALUE!</v>
      </c>
      <c r="BM21" s="22" t="e">
        <f t="shared" si="10"/>
        <v>#VALUE!</v>
      </c>
      <c r="BN21" s="22" t="e">
        <f t="shared" si="11"/>
        <v>#VALUE!</v>
      </c>
      <c r="BO21" s="27">
        <f t="shared" si="15"/>
        <v>720</v>
      </c>
      <c r="BP21" s="25">
        <f t="shared" si="12"/>
        <v>12</v>
      </c>
      <c r="BQ21" s="28" t="str">
        <f>IF($B21="Day",_xlfn.XLOOKUP(CLEAN($C21),效率表!$B$4:$B$500,效率表!X$4:X$500,""),_xlfn.XLOOKUP($C21,效率表!$B$4:$B$500,效率表!X$4:X$500,"",,-1))</f>
        <v/>
      </c>
    </row>
    <row r="22" spans="1:69">
      <c r="A22" s="29">
        <f t="shared" si="16"/>
        <v>46244</v>
      </c>
      <c r="B22" s="22" t="s">
        <v>240</v>
      </c>
      <c r="C22" s="22" t="s">
        <v>91</v>
      </c>
      <c r="D22" s="23" t="str">
        <f>_xlfn.XLOOKUP(C22,辅助表Auxiliary!$A$3:$A$192,辅助表Auxiliary!$C$3:$C$192)</f>
        <v>挖掘机/Excavator</v>
      </c>
      <c r="E22" s="22" t="str">
        <f>_xlfn.XLOOKUP(C22,辅助表Auxiliary!$A$3:$A$192,辅助表Auxiliary!$D$3:$D$192)</f>
        <v>LIEBHERR R976HD EX</v>
      </c>
      <c r="F22" s="22" t="str">
        <f>_xlfn.XLOOKUP(C22,辅助表Auxiliary!$A$3:$A$192,辅助表Auxiliary!$E$3:$E$192)</f>
        <v>分包挖机</v>
      </c>
      <c r="G22" s="22" t="s">
        <v>286</v>
      </c>
      <c r="H22" s="22" t="b">
        <f t="shared" si="0"/>
        <v>0</v>
      </c>
      <c r="I22" s="22">
        <f t="shared" si="1"/>
        <v>0</v>
      </c>
      <c r="J22" s="22"/>
      <c r="K22" s="22">
        <f>_xlfn.AGGREGATE(9,4,表1[[#This Row],[Хө]:[Б.н]])+_xlfn.AGGREGATE(9,4,表1[[#This Row],[Хө土壤]:[Б.н 脏煤]],表1[[#This Row],[Ш.х 沃土]])</f>
        <v>0</v>
      </c>
      <c r="L22" s="22">
        <f>_xlfn.AGGREGATE(9,4,表1[[#This Row],[Нү]],表1[[#This Row],[Нү 煤炭]])</f>
        <v>0</v>
      </c>
      <c r="M22" s="22">
        <f>_xlfn.AGGREGATE(9,4,表1[[#This Row],[oxid]],表1[[#This Row],[oxid 氧化]])</f>
        <v>0</v>
      </c>
      <c r="N22" s="22">
        <f>_xlfn.AGGREGATE(9,4,表1[[#This Row],[И.А]],表1[[#This Row],[И.А 
工程工作]])</f>
        <v>0</v>
      </c>
      <c r="O22" s="22">
        <f>表1[[#This Row],[产量（M3）
Production(M3)]]-表1[[#This Row],[焦煤（M3）
Coking coal
Нү]]-表1[[#This Row],[动力煤（M3）
Thermal coal
oxid]]</f>
        <v>0</v>
      </c>
      <c r="P22" s="22" t="str" cm="1">
        <f t="array" ref="P22">_xlfn.LET(
_xlpm.hCond,$H22,
_xlpm.dType,$D22,
_xlpm.res_type_1,P$1,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" s="22" t="str" cm="1">
        <f t="array" ref="Q22">_xlfn.LET(
_xlpm.hCond,$H22,
_xlpm.dType,$D22,
_xlpm.res_type_1,Q$1,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" s="22" t="str" cm="1">
        <f t="array" ref="R22">_xlfn.LET(
_xlpm.hCond,$H22,
_xlpm.dType,$D22,
_xlpm.res_type_1,R$1,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" s="22" t="str" cm="1">
        <f t="array" ref="S22">_xlfn.LET(
_xlpm.hCond,$H22,
_xlpm.dType,$D22,
_xlpm.res_type_1,S$1,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" s="22" t="str" cm="1">
        <f t="array" ref="T22">_xlfn.LET(
_xlpm.hCond,$H22,
_xlpm.dType,$D22,
_xlpm.res_type_1,T$1,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" s="22" t="str" cm="1">
        <f t="array" ref="U22">_xlfn.LET(
_xlpm.hCond,$H22,
_xlpm.dType,$D22,
_xlpm.res_type_1,U$1,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" s="22" t="str" cm="1">
        <f t="array" ref="V22">_xlfn.LET(
_xlpm.hCond,$H22,
_xlpm.dType,$D22,
_xlpm.res_type_1,V$1,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" s="22" t="str" cm="1">
        <f t="array" ref="W22">_xlfn.LET(
_xlpm.hCond,$H22,
_xlpm.dType,$D22,
_xlpm.res_type_1,W$1,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2" s="22" t="str" cm="1">
        <f t="array" ref="X22">_xlfn.LET(
_xlpm.hCond,$H22,
_xlpm.dType,$D22,
_xlpm.res_type_1,X$1,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2" s="22" t="str" cm="1">
        <f t="array" ref="Y22">_xlfn.LET(
_xlpm.hCond,$H22,
_xlpm.dType,$D22,
_xlpm.res_type_1,Y$1,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2" s="22" t="str" cm="1">
        <f t="array" ref="Z22">_xlfn.LET(
_xlpm.hCond,$H22,
_xlpm.dType,$D22,
_xlpm.res_type_1,Z$1,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2" s="22" t="str" cm="1">
        <f t="array" ref="AA22">_xlfn.LET(
_xlpm.hCond,$H22,
_xlpm.dType,$D22,
_xlpm.res_type_1,AA$1,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2" s="22" t="str" cm="1">
        <f t="array" ref="AB22">_xlfn.LET(
_xlpm.hCond,$H22,
_xlpm.dType,$D22,
_xlpm.res_type_1,AB$1,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2" s="22" t="str" cm="1">
        <f t="array" ref="AC22">_xlfn.LET(
_xlpm.hCond,$H22,
_xlpm.dType,$D22,
_xlpm.res_type_1,AC$1,
_xlpm.num,--_xlfn.TEXTAFTER($C22,{"#","/","-"},-1),
_xlpm.isDay,$B22="DAY",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2" s="22" t="str" cm="1">
        <f t="array" ref="AD22">_xlfn.LET(
    _xlpm.result,
    IF(
        $H22,
        _xlfn.IFS(
            $B22 = "DAY",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 = "Night",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2" s="22" t="str" cm="1">
        <f t="array" ref="AE22">_xlfn.LET(
    _xlpm.result,
    IF(
        $H22,
        _xlfn.IFS(
            $B22 = "DAY",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 = "Night",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2" s="22" t="str">
        <f t="shared" si="13"/>
        <v/>
      </c>
      <c r="AG22" s="22" t="str" cm="1">
        <f t="array" ref="AG22">_xlfn.LET(
    _xlpm.result,
    IF(
        $H22,
        _xlfn.IFS(
            $B22 = "DAY",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 = "Night",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2" s="22" t="str" cm="1">
        <f t="array" ref="AH22">_xlfn.LET(
    _xlpm.result,
    IF(
        $H22,
        _xlfn.IFS(
            $B22 = "DAY",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 = "Night",
            _xlfn.IFS(
                $D22 = "挖掘机/Excavator",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 = "矿用卡车/Dump Truck",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 = "辅助设备/Auxiliary Equipment",
                _xlfn.XLOOKUP(
                     --
                        _xlfn.TEXTAFTER(
                            $C22,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2" s="22" t="str">
        <f t="shared" si="14"/>
        <v/>
      </c>
      <c r="AJ2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2" s="22" t="str">
        <f t="shared" si="2"/>
        <v/>
      </c>
      <c r="AO22" s="24" t="str">
        <f t="shared" si="3"/>
        <v/>
      </c>
      <c r="AP22" s="25" t="str" cm="1">
        <f t="array" ref="AP2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B22="Night", IF(
            (F22="EX5600")+(F22="EX3600"),
            _xlfn.XLOOKUP(--_xlfn.TEXTAFTER($C22,{"#","/","-"},-1), --_xlfn.TEXTAFTER('Electrical Excavator'!$A$4:$A$23,{"#","/","-"},-1), _xlfn.XLOOKUP(A22,'Electrical Excavator'!$E$3:$AI$3,'Electrical Excavator'!$E$4:$AI$23)),
            _xlfn.XLOOKUP(--_xlfn.TEXTAFTER($C22,{"#","/","-"},-1), --_xlfn.REGEXEXTRACT(_xlpm.c_rng,"\d+"), _xlfn.XLOOKUP(A22, _xlpm.header_rng, _xlpm.data_rng))
        ),
        B22="Day", ""
    ),
    IFERROR(_xlpm.result, "")
)</f>
        <v/>
      </c>
      <c r="AQ22" s="26" t="e">
        <f t="shared" si="4"/>
        <v>#VALUE!</v>
      </c>
      <c r="AR22" s="26">
        <f t="shared" si="5"/>
        <v>0</v>
      </c>
      <c r="AS22" s="26" t="str">
        <f t="shared" si="6"/>
        <v/>
      </c>
      <c r="AT22" s="24" t="str">
        <f t="shared" si="7"/>
        <v/>
      </c>
      <c r="AU22" s="22">
        <v>720</v>
      </c>
      <c r="AV22" s="22">
        <f t="shared" si="8"/>
        <v>12</v>
      </c>
      <c r="AW22" s="22" t="str">
        <f>IF($B22="Day",_xlfn.XLOOKUP(CLEAN($C22),效率表!$B$4:$B$500,效率表!G$4:G$500,""),_xlfn.XLOOKUP(CLEAN($C22),效率表!$B$4:$B$500,效率表!G$4:G$500,"",,-1))</f>
        <v/>
      </c>
      <c r="AX22" s="22" t="str">
        <f>IF($B22="Day",_xlfn.XLOOKUP(CLEAN($C22),效率表!$B$4:$B$500,效率表!H$4:H$500,""),_xlfn.XLOOKUP(CLEAN($C22),效率表!$B$4:$B$500,效率表!H$4:H$500,"",,-1))</f>
        <v/>
      </c>
      <c r="AY22" s="22" t="str">
        <f>IF($B22="Day",_xlfn.XLOOKUP(CLEAN($C22),效率表!$B$4:$B$500,效率表!I$4:I$500,""),_xlfn.XLOOKUP(CLEAN($C22),效率表!$B$4:$B$500,效率表!I$4:I$500,"",,-1))</f>
        <v/>
      </c>
      <c r="AZ22" s="22" t="str">
        <f>IF($B22="Day",_xlfn.XLOOKUP(CLEAN($C22),效率表!$B$4:$B$500,效率表!J$4:J$500,""),_xlfn.XLOOKUP(CLEAN($C22),效率表!$B$4:$B$500,效率表!J$4:J$500,"",,-1))</f>
        <v/>
      </c>
      <c r="BA22" s="22" t="str">
        <f>IF($B22="Day",_xlfn.XLOOKUP(CLEAN($C22),效率表!$B$4:$B$500,效率表!K$4:K$500,""),_xlfn.XLOOKUP(CLEAN($C22),效率表!$B$4:$B$500,效率表!K$4:K$500,"",,-1))</f>
        <v/>
      </c>
      <c r="BB22" s="22" t="str">
        <f>IF($B22="Day",_xlfn.XLOOKUP(CLEAN($C22),效率表!$B$4:$B$500,效率表!L$4:L$500,""),_xlfn.XLOOKUP(CLEAN($C22),效率表!$B$4:$B$500,效率表!L$4:L$500,"",,-1))</f>
        <v/>
      </c>
      <c r="BC22" s="22" t="str">
        <f>IF($B22="Day",_xlfn.XLOOKUP(CLEAN($C22),效率表!$B$4:$B$500,效率表!M$4:M$500,""),_xlfn.XLOOKUP(CLEAN($C22),效率表!$B$4:$B$500,效率表!M$4:M$500,"",,-1))</f>
        <v/>
      </c>
      <c r="BD22" s="22" t="str">
        <f>IF($B22="Day",_xlfn.XLOOKUP(CLEAN($C22),效率表!$B$4:$B$500,效率表!N$4:N$500,""),_xlfn.XLOOKUP(CLEAN($C22),效率表!$B$4:$B$500,效率表!N$4:N$500,"",,-1))</f>
        <v/>
      </c>
      <c r="BE22" s="22" t="str">
        <f>IF($B22="Day",_xlfn.XLOOKUP(CLEAN($C22),效率表!$B$4:$B$500,效率表!O$4:O$500,""),_xlfn.XLOOKUP(CLEAN($C22),效率表!$B$4:$B$500,效率表!O$4:O$500,"",,-1))</f>
        <v/>
      </c>
      <c r="BF22" s="22" t="str">
        <f>IF($B22="Day",_xlfn.XLOOKUP(CLEAN($C22),效率表!$B$4:$B$500,效率表!P$4:P$500,""),_xlfn.XLOOKUP(CLEAN($C22),效率表!$B$4:$B$500,效率表!P$4:P$500,"",,-1))</f>
        <v/>
      </c>
      <c r="BG22" s="22" t="str">
        <f>IF($B22="Day",_xlfn.XLOOKUP(CLEAN($C22),效率表!$B$4:$B$500,效率表!Q$4:Q$500,""),_xlfn.XLOOKUP(CLEAN($C22),效率表!$B$4:$B$500,效率表!Q$4:Q$500,"",,-1))</f>
        <v/>
      </c>
      <c r="BH22" s="22" t="str">
        <f>IF($B22="Day",_xlfn.XLOOKUP(CLEAN($C22),效率表!$B$4:$B$500,效率表!R$4:R$500,""),_xlfn.XLOOKUP(CLEAN($C22),效率表!$B$4:$B$500,效率表!R$4:R$500,"",,-1))</f>
        <v/>
      </c>
      <c r="BI22" s="22" t="str">
        <f>IF($B22="Day",_xlfn.XLOOKUP(CLEAN($C22),效率表!$B$4:$B$500,效率表!S$4:S$500,""),_xlfn.XLOOKUP(CLEAN($C22),效率表!$B$4:$B$500,效率表!S$4:S$500,"",,-1))</f>
        <v/>
      </c>
      <c r="BJ22" s="22" t="str">
        <f>IF($B22="Day",_xlfn.XLOOKUP(CLEAN($C22),效率表!$B$4:$B$500,效率表!U$4:U$500,""),_xlfn.XLOOKUP(CLEAN($C22),效率表!$B$4:$B$500,效率表!U$4:U$500,"",,-1))</f>
        <v/>
      </c>
      <c r="BK22" s="22" t="str">
        <f>IF($B22="Day",_xlfn.XLOOKUP(CLEAN($C22),效率表!$B$4:$B$500,效率表!V$4:V$500,""),_xlfn.XLOOKUP(CLEAN($C22),效率表!$B$4:$B$500,效率表!V$4:V$500,"",,-1))</f>
        <v/>
      </c>
      <c r="BL22" s="22" t="e">
        <f t="shared" si="9"/>
        <v>#VALUE!</v>
      </c>
      <c r="BM22" s="22" t="e">
        <f t="shared" si="10"/>
        <v>#VALUE!</v>
      </c>
      <c r="BN22" s="22" t="e">
        <f t="shared" si="11"/>
        <v>#VALUE!</v>
      </c>
      <c r="BO22" s="27">
        <f t="shared" si="15"/>
        <v>720</v>
      </c>
      <c r="BP22" s="25">
        <f t="shared" si="12"/>
        <v>12</v>
      </c>
      <c r="BQ22" s="28" t="str">
        <f>IF($B22="Day",_xlfn.XLOOKUP(CLEAN($C22),效率表!$B$4:$B$500,效率表!X$4:X$500,""),_xlfn.XLOOKUP($C22,效率表!$B$4:$B$500,效率表!X$4:X$500,"",,-1))</f>
        <v/>
      </c>
    </row>
    <row r="23" spans="1:69">
      <c r="A23" s="29">
        <f t="shared" si="16"/>
        <v>46244</v>
      </c>
      <c r="B23" s="22" t="s">
        <v>240</v>
      </c>
      <c r="C23" s="22" t="s">
        <v>93</v>
      </c>
      <c r="D23" s="23" t="str">
        <f>_xlfn.XLOOKUP(C23,辅助表Auxiliary!$A$3:$A$192,辅助表Auxiliary!$C$3:$C$192)</f>
        <v>挖掘机/Excavator</v>
      </c>
      <c r="E23" s="22" t="str">
        <f>_xlfn.XLOOKUP(C23,辅助表Auxiliary!$A$3:$A$192,辅助表Auxiliary!$D$3:$D$192)</f>
        <v>LIEBHERR R976HD EX</v>
      </c>
      <c r="F23" s="22" t="str">
        <f>_xlfn.XLOOKUP(C23,辅助表Auxiliary!$A$3:$A$192,辅助表Auxiliary!$E$3:$E$192)</f>
        <v>分包挖机</v>
      </c>
      <c r="G23" s="22" t="s">
        <v>286</v>
      </c>
      <c r="H23" s="22" t="b">
        <f t="shared" si="0"/>
        <v>0</v>
      </c>
      <c r="I23" s="22">
        <f t="shared" si="1"/>
        <v>0</v>
      </c>
      <c r="J23" s="22"/>
      <c r="K23" s="22">
        <f>_xlfn.AGGREGATE(9,4,表1[[#This Row],[Хө]:[Б.н]])+_xlfn.AGGREGATE(9,4,表1[[#This Row],[Хө土壤]:[Б.н 脏煤]],表1[[#This Row],[Ш.х 沃土]])</f>
        <v>0</v>
      </c>
      <c r="L23" s="22">
        <f>_xlfn.AGGREGATE(9,4,表1[[#This Row],[Нү]],表1[[#This Row],[Нү 煤炭]])</f>
        <v>0</v>
      </c>
      <c r="M23" s="22">
        <f>_xlfn.AGGREGATE(9,4,表1[[#This Row],[oxid]],表1[[#This Row],[oxid 氧化]])</f>
        <v>0</v>
      </c>
      <c r="N23" s="22">
        <f>_xlfn.AGGREGATE(9,4,表1[[#This Row],[И.А]],表1[[#This Row],[И.А 
工程工作]])</f>
        <v>0</v>
      </c>
      <c r="O23" s="22">
        <f>表1[[#This Row],[产量（M3）
Production(M3)]]-表1[[#This Row],[焦煤（M3）
Coking coal
Нү]]-表1[[#This Row],[动力煤（M3）
Thermal coal
oxid]]</f>
        <v>0</v>
      </c>
      <c r="P23" s="22" t="str" cm="1">
        <f t="array" ref="P23">_xlfn.LET(
_xlpm.hCond,$H23,
_xlpm.dType,$D23,
_xlpm.res_type_1,P$1,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" s="22" t="str" cm="1">
        <f t="array" ref="Q23">_xlfn.LET(
_xlpm.hCond,$H23,
_xlpm.dType,$D23,
_xlpm.res_type_1,Q$1,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" s="22" t="str" cm="1">
        <f t="array" ref="R23">_xlfn.LET(
_xlpm.hCond,$H23,
_xlpm.dType,$D23,
_xlpm.res_type_1,R$1,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" s="22" t="str" cm="1">
        <f t="array" ref="S23">_xlfn.LET(
_xlpm.hCond,$H23,
_xlpm.dType,$D23,
_xlpm.res_type_1,S$1,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" s="22" t="str" cm="1">
        <f t="array" ref="T23">_xlfn.LET(
_xlpm.hCond,$H23,
_xlpm.dType,$D23,
_xlpm.res_type_1,T$1,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" s="22" t="str" cm="1">
        <f t="array" ref="U23">_xlfn.LET(
_xlpm.hCond,$H23,
_xlpm.dType,$D23,
_xlpm.res_type_1,U$1,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" s="22" t="str" cm="1">
        <f t="array" ref="V23">_xlfn.LET(
_xlpm.hCond,$H23,
_xlpm.dType,$D23,
_xlpm.res_type_1,V$1,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" s="22" t="str" cm="1">
        <f t="array" ref="W23">_xlfn.LET(
_xlpm.hCond,$H23,
_xlpm.dType,$D23,
_xlpm.res_type_1,W$1,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3" s="22" t="str" cm="1">
        <f t="array" ref="X23">_xlfn.LET(
_xlpm.hCond,$H23,
_xlpm.dType,$D23,
_xlpm.res_type_1,X$1,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3" s="22" t="str" cm="1">
        <f t="array" ref="Y23">_xlfn.LET(
_xlpm.hCond,$H23,
_xlpm.dType,$D23,
_xlpm.res_type_1,Y$1,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3" s="22" t="str" cm="1">
        <f t="array" ref="Z23">_xlfn.LET(
_xlpm.hCond,$H23,
_xlpm.dType,$D23,
_xlpm.res_type_1,Z$1,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3" s="22" t="str" cm="1">
        <f t="array" ref="AA23">_xlfn.LET(
_xlpm.hCond,$H23,
_xlpm.dType,$D23,
_xlpm.res_type_1,AA$1,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3" s="22" t="str" cm="1">
        <f t="array" ref="AB23">_xlfn.LET(
_xlpm.hCond,$H23,
_xlpm.dType,$D23,
_xlpm.res_type_1,AB$1,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3" s="22" t="str" cm="1">
        <f t="array" ref="AC23">_xlfn.LET(
_xlpm.hCond,$H23,
_xlpm.dType,$D23,
_xlpm.res_type_1,AC$1,
_xlpm.num,--_xlfn.TEXTAFTER($C23,{"#","/","-"},-1),
_xlpm.isDay,$B23="DAY",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3" s="22" t="str" cm="1">
        <f t="array" ref="AD23">_xlfn.LET(
    _xlpm.result,
    IF(
        $H23,
        _xlfn.IFS(
            $B23 = "DAY",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 = "Night",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3" s="22" t="str" cm="1">
        <f t="array" ref="AE23">_xlfn.LET(
    _xlpm.result,
    IF(
        $H23,
        _xlfn.IFS(
            $B23 = "DAY",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 = "Night",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3" s="22" t="str">
        <f t="shared" si="13"/>
        <v/>
      </c>
      <c r="AG23" s="22" t="str" cm="1">
        <f t="array" ref="AG23">_xlfn.LET(
    _xlpm.result,
    IF(
        $H23,
        _xlfn.IFS(
            $B23 = "DAY",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 = "Night",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3" s="22" t="str" cm="1">
        <f t="array" ref="AH23">_xlfn.LET(
    _xlpm.result,
    IF(
        $H23,
        _xlfn.IFS(
            $B23 = "DAY",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 = "Night",
            _xlfn.IFS(
                $D23 = "挖掘机/Excavator",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 = "矿用卡车/Dump Truck",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 = "辅助设备/Auxiliary Equipment",
                _xlfn.XLOOKUP(
                     --
                        _xlfn.TEXTAFTER(
                            $C23,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3" s="22" t="str">
        <f t="shared" si="14"/>
        <v/>
      </c>
      <c r="AJ2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3" s="22" t="str">
        <f t="shared" si="2"/>
        <v/>
      </c>
      <c r="AO23" s="24" t="str">
        <f t="shared" si="3"/>
        <v/>
      </c>
      <c r="AP23" s="25" t="str" cm="1">
        <f t="array" ref="AP2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B23="Night", IF(
            (F23="EX5600")+(F23="EX3600"),
            _xlfn.XLOOKUP(--_xlfn.TEXTAFTER($C23,{"#","/","-"},-1), --_xlfn.TEXTAFTER('Electrical Excavator'!$A$4:$A$23,{"#","/","-"},-1), _xlfn.XLOOKUP(A23,'Electrical Excavator'!$E$3:$AI$3,'Electrical Excavator'!$E$4:$AI$23)),
            _xlfn.XLOOKUP(--_xlfn.TEXTAFTER($C23,{"#","/","-"},-1), --_xlfn.REGEXEXTRACT(_xlpm.c_rng,"\d+"), _xlfn.XLOOKUP(A23, _xlpm.header_rng, _xlpm.data_rng))
        ),
        B23="Day", ""
    ),
    IFERROR(_xlpm.result, "")
)</f>
        <v/>
      </c>
      <c r="AQ23" s="26" t="e">
        <f t="shared" si="4"/>
        <v>#VALUE!</v>
      </c>
      <c r="AR23" s="26">
        <f t="shared" si="5"/>
        <v>0</v>
      </c>
      <c r="AS23" s="26" t="str">
        <f t="shared" si="6"/>
        <v/>
      </c>
      <c r="AT23" s="24" t="str">
        <f t="shared" si="7"/>
        <v/>
      </c>
      <c r="AU23" s="22">
        <v>720</v>
      </c>
      <c r="AV23" s="22">
        <f t="shared" si="8"/>
        <v>12</v>
      </c>
      <c r="AW23" s="22" t="str">
        <f>IF($B23="Day",_xlfn.XLOOKUP(CLEAN($C23),效率表!$B$4:$B$500,效率表!G$4:G$500,""),_xlfn.XLOOKUP(CLEAN($C23),效率表!$B$4:$B$500,效率表!G$4:G$500,"",,-1))</f>
        <v/>
      </c>
      <c r="AX23" s="22" t="str">
        <f>IF($B23="Day",_xlfn.XLOOKUP(CLEAN($C23),效率表!$B$4:$B$500,效率表!H$4:H$500,""),_xlfn.XLOOKUP(CLEAN($C23),效率表!$B$4:$B$500,效率表!H$4:H$500,"",,-1))</f>
        <v/>
      </c>
      <c r="AY23" s="22" t="str">
        <f>IF($B23="Day",_xlfn.XLOOKUP(CLEAN($C23),效率表!$B$4:$B$500,效率表!I$4:I$500,""),_xlfn.XLOOKUP(CLEAN($C23),效率表!$B$4:$B$500,效率表!I$4:I$500,"",,-1))</f>
        <v/>
      </c>
      <c r="AZ23" s="22" t="str">
        <f>IF($B23="Day",_xlfn.XLOOKUP(CLEAN($C23),效率表!$B$4:$B$500,效率表!J$4:J$500,""),_xlfn.XLOOKUP(CLEAN($C23),效率表!$B$4:$B$500,效率表!J$4:J$500,"",,-1))</f>
        <v/>
      </c>
      <c r="BA23" s="22" t="str">
        <f>IF($B23="Day",_xlfn.XLOOKUP(CLEAN($C23),效率表!$B$4:$B$500,效率表!K$4:K$500,""),_xlfn.XLOOKUP(CLEAN($C23),效率表!$B$4:$B$500,效率表!K$4:K$500,"",,-1))</f>
        <v/>
      </c>
      <c r="BB23" s="22" t="str">
        <f>IF($B23="Day",_xlfn.XLOOKUP(CLEAN($C23),效率表!$B$4:$B$500,效率表!L$4:L$500,""),_xlfn.XLOOKUP(CLEAN($C23),效率表!$B$4:$B$500,效率表!L$4:L$500,"",,-1))</f>
        <v/>
      </c>
      <c r="BC23" s="22" t="str">
        <f>IF($B23="Day",_xlfn.XLOOKUP(CLEAN($C23),效率表!$B$4:$B$500,效率表!M$4:M$500,""),_xlfn.XLOOKUP(CLEAN($C23),效率表!$B$4:$B$500,效率表!M$4:M$500,"",,-1))</f>
        <v/>
      </c>
      <c r="BD23" s="22" t="str">
        <f>IF($B23="Day",_xlfn.XLOOKUP(CLEAN($C23),效率表!$B$4:$B$500,效率表!N$4:N$500,""),_xlfn.XLOOKUP(CLEAN($C23),效率表!$B$4:$B$500,效率表!N$4:N$500,"",,-1))</f>
        <v/>
      </c>
      <c r="BE23" s="22" t="str">
        <f>IF($B23="Day",_xlfn.XLOOKUP(CLEAN($C23),效率表!$B$4:$B$500,效率表!O$4:O$500,""),_xlfn.XLOOKUP(CLEAN($C23),效率表!$B$4:$B$500,效率表!O$4:O$500,"",,-1))</f>
        <v/>
      </c>
      <c r="BF23" s="22" t="str">
        <f>IF($B23="Day",_xlfn.XLOOKUP(CLEAN($C23),效率表!$B$4:$B$500,效率表!P$4:P$500,""),_xlfn.XLOOKUP(CLEAN($C23),效率表!$B$4:$B$500,效率表!P$4:P$500,"",,-1))</f>
        <v/>
      </c>
      <c r="BG23" s="22" t="str">
        <f>IF($B23="Day",_xlfn.XLOOKUP(CLEAN($C23),效率表!$B$4:$B$500,效率表!Q$4:Q$500,""),_xlfn.XLOOKUP(CLEAN($C23),效率表!$B$4:$B$500,效率表!Q$4:Q$500,"",,-1))</f>
        <v/>
      </c>
      <c r="BH23" s="22" t="str">
        <f>IF($B23="Day",_xlfn.XLOOKUP(CLEAN($C23),效率表!$B$4:$B$500,效率表!R$4:R$500,""),_xlfn.XLOOKUP(CLEAN($C23),效率表!$B$4:$B$500,效率表!R$4:R$500,"",,-1))</f>
        <v/>
      </c>
      <c r="BI23" s="22" t="str">
        <f>IF($B23="Day",_xlfn.XLOOKUP(CLEAN($C23),效率表!$B$4:$B$500,效率表!S$4:S$500,""),_xlfn.XLOOKUP(CLEAN($C23),效率表!$B$4:$B$500,效率表!S$4:S$500,"",,-1))</f>
        <v/>
      </c>
      <c r="BJ23" s="22" t="str">
        <f>IF($B23="Day",_xlfn.XLOOKUP(CLEAN($C23),效率表!$B$4:$B$500,效率表!U$4:U$500,""),_xlfn.XLOOKUP(CLEAN($C23),效率表!$B$4:$B$500,效率表!U$4:U$500,"",,-1))</f>
        <v/>
      </c>
      <c r="BK23" s="22" t="str">
        <f>IF($B23="Day",_xlfn.XLOOKUP(CLEAN($C23),效率表!$B$4:$B$500,效率表!V$4:V$500,""),_xlfn.XLOOKUP(CLEAN($C23),效率表!$B$4:$B$500,效率表!V$4:V$500,"",,-1))</f>
        <v/>
      </c>
      <c r="BL23" s="22" t="e">
        <f t="shared" si="9"/>
        <v>#VALUE!</v>
      </c>
      <c r="BM23" s="22" t="e">
        <f t="shared" si="10"/>
        <v>#VALUE!</v>
      </c>
      <c r="BN23" s="22" t="e">
        <f t="shared" si="11"/>
        <v>#VALUE!</v>
      </c>
      <c r="BO23" s="27">
        <f t="shared" si="15"/>
        <v>720</v>
      </c>
      <c r="BP23" s="25">
        <f t="shared" si="12"/>
        <v>12</v>
      </c>
      <c r="BQ23" s="28" t="str">
        <f>IF($B23="Day",_xlfn.XLOOKUP(CLEAN($C23),效率表!$B$4:$B$500,效率表!X$4:X$500,""),_xlfn.XLOOKUP($C23,效率表!$B$4:$B$500,效率表!X$4:X$500,"",,-1))</f>
        <v/>
      </c>
    </row>
    <row r="24" spans="1:69">
      <c r="A24" s="29">
        <f t="shared" si="16"/>
        <v>46244</v>
      </c>
      <c r="B24" s="22" t="s">
        <v>240</v>
      </c>
      <c r="C24" s="22" t="s">
        <v>95</v>
      </c>
      <c r="D24" s="23" t="str">
        <f>_xlfn.XLOOKUP(C24,辅助表Auxiliary!$A$3:$A$192,辅助表Auxiliary!$C$3:$C$192)</f>
        <v>辅助设备/Auxiliary Equipment</v>
      </c>
      <c r="E24" s="22" t="str">
        <f>_xlfn.XLOOKUP(C24,辅助表Auxiliary!$A$3:$A$192,辅助表Auxiliary!$D$3:$D$192)</f>
        <v>LIEBHERR L566</v>
      </c>
      <c r="F24" s="22" t="str">
        <f>_xlfn.XLOOKUP(C24,辅助表Auxiliary!$A$3:$A$192,辅助表Auxiliary!$E$3:$E$192)</f>
        <v>分包辅助</v>
      </c>
      <c r="G24" s="22" t="s">
        <v>286</v>
      </c>
      <c r="H24" s="22" t="b">
        <f t="shared" si="0"/>
        <v>0</v>
      </c>
      <c r="I24" s="22">
        <f t="shared" si="1"/>
        <v>0</v>
      </c>
      <c r="J24" s="22"/>
      <c r="K24" s="22">
        <f>_xlfn.AGGREGATE(9,4,表1[[#This Row],[Хө]:[Б.н]])+_xlfn.AGGREGATE(9,4,表1[[#This Row],[Хө土壤]:[Б.н 脏煤]],表1[[#This Row],[Ш.х 沃土]])</f>
        <v>0</v>
      </c>
      <c r="L24" s="22">
        <f>_xlfn.AGGREGATE(9,4,表1[[#This Row],[Нү]],表1[[#This Row],[Нү 煤炭]])</f>
        <v>0</v>
      </c>
      <c r="M24" s="22">
        <f>_xlfn.AGGREGATE(9,4,表1[[#This Row],[oxid]],表1[[#This Row],[oxid 氧化]])</f>
        <v>0</v>
      </c>
      <c r="N24" s="22">
        <f>_xlfn.AGGREGATE(9,4,表1[[#This Row],[И.А]],表1[[#This Row],[И.А 
工程工作]])</f>
        <v>0</v>
      </c>
      <c r="O24" s="22">
        <f>表1[[#This Row],[产量（M3）
Production(M3)]]-表1[[#This Row],[焦煤（M3）
Coking coal
Нү]]-表1[[#This Row],[动力煤（M3）
Thermal coal
oxid]]</f>
        <v>0</v>
      </c>
      <c r="P24" s="22" t="str" cm="1">
        <f t="array" ref="P24">_xlfn.LET(
_xlpm.hCond,$H24,
_xlpm.dType,$D24,
_xlpm.res_type_1,P$1,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" s="22" t="str" cm="1">
        <f t="array" ref="Q24">_xlfn.LET(
_xlpm.hCond,$H24,
_xlpm.dType,$D24,
_xlpm.res_type_1,Q$1,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" s="22" t="str" cm="1">
        <f t="array" ref="R24">_xlfn.LET(
_xlpm.hCond,$H24,
_xlpm.dType,$D24,
_xlpm.res_type_1,R$1,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" s="22" t="str" cm="1">
        <f t="array" ref="S24">_xlfn.LET(
_xlpm.hCond,$H24,
_xlpm.dType,$D24,
_xlpm.res_type_1,S$1,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" s="22" t="str" cm="1">
        <f t="array" ref="T24">_xlfn.LET(
_xlpm.hCond,$H24,
_xlpm.dType,$D24,
_xlpm.res_type_1,T$1,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" s="22" t="str" cm="1">
        <f t="array" ref="U24">_xlfn.LET(
_xlpm.hCond,$H24,
_xlpm.dType,$D24,
_xlpm.res_type_1,U$1,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" s="22" t="str" cm="1">
        <f t="array" ref="V24">_xlfn.LET(
_xlpm.hCond,$H24,
_xlpm.dType,$D24,
_xlpm.res_type_1,V$1,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" s="22" t="str" cm="1">
        <f t="array" ref="W24">_xlfn.LET(
_xlpm.hCond,$H24,
_xlpm.dType,$D24,
_xlpm.res_type_1,W$1,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4" s="22" t="str" cm="1">
        <f t="array" ref="X24">_xlfn.LET(
_xlpm.hCond,$H24,
_xlpm.dType,$D24,
_xlpm.res_type_1,X$1,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4" s="22" t="str" cm="1">
        <f t="array" ref="Y24">_xlfn.LET(
_xlpm.hCond,$H24,
_xlpm.dType,$D24,
_xlpm.res_type_1,Y$1,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4" s="22" t="str" cm="1">
        <f t="array" ref="Z24">_xlfn.LET(
_xlpm.hCond,$H24,
_xlpm.dType,$D24,
_xlpm.res_type_1,Z$1,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4" s="22" t="str" cm="1">
        <f t="array" ref="AA24">_xlfn.LET(
_xlpm.hCond,$H24,
_xlpm.dType,$D24,
_xlpm.res_type_1,AA$1,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4" s="22" t="str" cm="1">
        <f t="array" ref="AB24">_xlfn.LET(
_xlpm.hCond,$H24,
_xlpm.dType,$D24,
_xlpm.res_type_1,AB$1,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4" s="22" t="str" cm="1">
        <f t="array" ref="AC24">_xlfn.LET(
_xlpm.hCond,$H24,
_xlpm.dType,$D24,
_xlpm.res_type_1,AC$1,
_xlpm.num,--_xlfn.TEXTAFTER($C24,{"#","/","-"},-1),
_xlpm.isDay,$B24="DAY",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4" s="22" t="str" cm="1">
        <f t="array" ref="AD24">_xlfn.LET(
    _xlpm.result,
    IF(
        $H24,
        _xlfn.IFS(
            $B24 = "DAY",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 = "Night",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4" s="22" t="str" cm="1">
        <f t="array" ref="AE24">_xlfn.LET(
    _xlpm.result,
    IF(
        $H24,
        _xlfn.IFS(
            $B24 = "DAY",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 = "Night",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4" s="22" t="str">
        <f t="shared" si="13"/>
        <v/>
      </c>
      <c r="AG24" s="22" t="str" cm="1">
        <f t="array" ref="AG24">_xlfn.LET(
    _xlpm.result,
    IF(
        $H24,
        _xlfn.IFS(
            $B24 = "DAY",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 = "Night",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4" s="22" t="str" cm="1">
        <f t="array" ref="AH24">_xlfn.LET(
    _xlpm.result,
    IF(
        $H24,
        _xlfn.IFS(
            $B24 = "DAY",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 = "Night",
            _xlfn.IFS(
                $D24 = "挖掘机/Excavator",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 = "矿用卡车/Dump Truck",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 = "辅助设备/Auxiliary Equipment",
                _xlfn.XLOOKUP(
                     --
                        _xlfn.TEXTAFTER(
                            $C24,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4" s="22" t="str">
        <f t="shared" si="14"/>
        <v/>
      </c>
      <c r="AJ2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4" s="22" t="str">
        <f t="shared" si="2"/>
        <v/>
      </c>
      <c r="AO24" s="24" t="str">
        <f t="shared" si="3"/>
        <v/>
      </c>
      <c r="AP24" s="25" t="str" cm="1">
        <f t="array" ref="AP2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B24="Night", IF(
            (F24="EX5600")+(F24="EX3600"),
            _xlfn.XLOOKUP(--_xlfn.TEXTAFTER($C24,{"#","/","-"},-1), --_xlfn.TEXTAFTER('Electrical Excavator'!$A$4:$A$23,{"#","/","-"},-1), _xlfn.XLOOKUP(A24,'Electrical Excavator'!$E$3:$AI$3,'Electrical Excavator'!$E$4:$AI$23)),
            _xlfn.XLOOKUP(--_xlfn.TEXTAFTER($C24,{"#","/","-"},-1), --_xlfn.REGEXEXTRACT(_xlpm.c_rng,"\d+"), _xlfn.XLOOKUP(A24, _xlpm.header_rng, _xlpm.data_rng))
        ),
        B24="Day", ""
    ),
    IFERROR(_xlpm.result, "")
)</f>
        <v/>
      </c>
      <c r="AQ24" s="26" t="e">
        <f t="shared" si="4"/>
        <v>#VALUE!</v>
      </c>
      <c r="AR24" s="26">
        <f t="shared" si="5"/>
        <v>0</v>
      </c>
      <c r="AS24" s="26" t="str">
        <f t="shared" si="6"/>
        <v/>
      </c>
      <c r="AT24" s="24" t="str">
        <f t="shared" si="7"/>
        <v/>
      </c>
      <c r="AU24" s="22">
        <v>720</v>
      </c>
      <c r="AV24" s="22">
        <f t="shared" si="8"/>
        <v>12</v>
      </c>
      <c r="AW24" s="22" t="str">
        <f>IF($B24="Day",_xlfn.XLOOKUP(CLEAN($C24),效率表!$B$4:$B$500,效率表!G$4:G$500,""),_xlfn.XLOOKUP(CLEAN($C24),效率表!$B$4:$B$500,效率表!G$4:G$500,"",,-1))</f>
        <v/>
      </c>
      <c r="AX24" s="22" t="str">
        <f>IF($B24="Day",_xlfn.XLOOKUP(CLEAN($C24),效率表!$B$4:$B$500,效率表!H$4:H$500,""),_xlfn.XLOOKUP(CLEAN($C24),效率表!$B$4:$B$500,效率表!H$4:H$500,"",,-1))</f>
        <v/>
      </c>
      <c r="AY24" s="22" t="str">
        <f>IF($B24="Day",_xlfn.XLOOKUP(CLEAN($C24),效率表!$B$4:$B$500,效率表!I$4:I$500,""),_xlfn.XLOOKUP(CLEAN($C24),效率表!$B$4:$B$500,效率表!I$4:I$500,"",,-1))</f>
        <v/>
      </c>
      <c r="AZ24" s="22" t="str">
        <f>IF($B24="Day",_xlfn.XLOOKUP(CLEAN($C24),效率表!$B$4:$B$500,效率表!J$4:J$500,""),_xlfn.XLOOKUP(CLEAN($C24),效率表!$B$4:$B$500,效率表!J$4:J$500,"",,-1))</f>
        <v/>
      </c>
      <c r="BA24" s="22" t="str">
        <f>IF($B24="Day",_xlfn.XLOOKUP(CLEAN($C24),效率表!$B$4:$B$500,效率表!K$4:K$500,""),_xlfn.XLOOKUP(CLEAN($C24),效率表!$B$4:$B$500,效率表!K$4:K$500,"",,-1))</f>
        <v/>
      </c>
      <c r="BB24" s="22" t="str">
        <f>IF($B24="Day",_xlfn.XLOOKUP(CLEAN($C24),效率表!$B$4:$B$500,效率表!L$4:L$500,""),_xlfn.XLOOKUP(CLEAN($C24),效率表!$B$4:$B$500,效率表!L$4:L$500,"",,-1))</f>
        <v/>
      </c>
      <c r="BC24" s="22" t="str">
        <f>IF($B24="Day",_xlfn.XLOOKUP(CLEAN($C24),效率表!$B$4:$B$500,效率表!M$4:M$500,""),_xlfn.XLOOKUP(CLEAN($C24),效率表!$B$4:$B$500,效率表!M$4:M$500,"",,-1))</f>
        <v/>
      </c>
      <c r="BD24" s="22" t="str">
        <f>IF($B24="Day",_xlfn.XLOOKUP(CLEAN($C24),效率表!$B$4:$B$500,效率表!N$4:N$500,""),_xlfn.XLOOKUP(CLEAN($C24),效率表!$B$4:$B$500,效率表!N$4:N$500,"",,-1))</f>
        <v/>
      </c>
      <c r="BE24" s="22" t="str">
        <f>IF($B24="Day",_xlfn.XLOOKUP(CLEAN($C24),效率表!$B$4:$B$500,效率表!O$4:O$500,""),_xlfn.XLOOKUP(CLEAN($C24),效率表!$B$4:$B$500,效率表!O$4:O$500,"",,-1))</f>
        <v/>
      </c>
      <c r="BF24" s="22" t="str">
        <f>IF($B24="Day",_xlfn.XLOOKUP(CLEAN($C24),效率表!$B$4:$B$500,效率表!P$4:P$500,""),_xlfn.XLOOKUP(CLEAN($C24),效率表!$B$4:$B$500,效率表!P$4:P$500,"",,-1))</f>
        <v/>
      </c>
      <c r="BG24" s="22" t="str">
        <f>IF($B24="Day",_xlfn.XLOOKUP(CLEAN($C24),效率表!$B$4:$B$500,效率表!Q$4:Q$500,""),_xlfn.XLOOKUP(CLEAN($C24),效率表!$B$4:$B$500,效率表!Q$4:Q$500,"",,-1))</f>
        <v/>
      </c>
      <c r="BH24" s="22" t="str">
        <f>IF($B24="Day",_xlfn.XLOOKUP(CLEAN($C24),效率表!$B$4:$B$500,效率表!R$4:R$500,""),_xlfn.XLOOKUP(CLEAN($C24),效率表!$B$4:$B$500,效率表!R$4:R$500,"",,-1))</f>
        <v/>
      </c>
      <c r="BI24" s="22" t="str">
        <f>IF($B24="Day",_xlfn.XLOOKUP(CLEAN($C24),效率表!$B$4:$B$500,效率表!S$4:S$500,""),_xlfn.XLOOKUP(CLEAN($C24),效率表!$B$4:$B$500,效率表!S$4:S$500,"",,-1))</f>
        <v/>
      </c>
      <c r="BJ24" s="22" t="str">
        <f>IF($B24="Day",_xlfn.XLOOKUP(CLEAN($C24),效率表!$B$4:$B$500,效率表!U$4:U$500,""),_xlfn.XLOOKUP(CLEAN($C24),效率表!$B$4:$B$500,效率表!U$4:U$500,"",,-1))</f>
        <v/>
      </c>
      <c r="BK24" s="22" t="str">
        <f>IF($B24="Day",_xlfn.XLOOKUP(CLEAN($C24),效率表!$B$4:$B$500,效率表!V$4:V$500,""),_xlfn.XLOOKUP(CLEAN($C24),效率表!$B$4:$B$500,效率表!V$4:V$500,"",,-1))</f>
        <v/>
      </c>
      <c r="BL24" s="22" t="e">
        <f t="shared" si="9"/>
        <v>#VALUE!</v>
      </c>
      <c r="BM24" s="22" t="e">
        <f t="shared" si="10"/>
        <v>#VALUE!</v>
      </c>
      <c r="BN24" s="22" t="e">
        <f t="shared" si="11"/>
        <v>#VALUE!</v>
      </c>
      <c r="BO24" s="27">
        <f t="shared" si="15"/>
        <v>720</v>
      </c>
      <c r="BP24" s="25">
        <f t="shared" si="12"/>
        <v>12</v>
      </c>
      <c r="BQ24" s="28" t="str">
        <f>IF($B24="Day",_xlfn.XLOOKUP(CLEAN($C24),效率表!$B$4:$B$500,效率表!X$4:X$500,""),_xlfn.XLOOKUP($C24,效率表!$B$4:$B$500,效率表!X$4:X$500,"",,-1))</f>
        <v/>
      </c>
    </row>
    <row r="25" spans="1:69">
      <c r="A25" s="29">
        <f t="shared" si="16"/>
        <v>46244</v>
      </c>
      <c r="B25" s="22" t="s">
        <v>240</v>
      </c>
      <c r="C25" s="22" t="s">
        <v>97</v>
      </c>
      <c r="D25" s="23" t="str">
        <f>_xlfn.XLOOKUP(C25,辅助表Auxiliary!$A$3:$A$192,辅助表Auxiliary!$C$3:$C$192)</f>
        <v>矿用卡车/Dump Truck</v>
      </c>
      <c r="E25" s="22" t="str">
        <f>_xlfn.XLOOKUP(C25,辅助表Auxiliary!$A$3:$A$192,辅助表Auxiliary!$D$3:$D$192)</f>
        <v>TEREX TR60 SV</v>
      </c>
      <c r="F25" s="22" t="str">
        <f>_xlfn.XLOOKUP(C25,辅助表Auxiliary!$A$3:$A$192,辅助表Auxiliary!$E$3:$E$192)</f>
        <v>分包矿卡</v>
      </c>
      <c r="G25" s="22" t="s">
        <v>286</v>
      </c>
      <c r="H25" s="22" t="b">
        <f t="shared" si="0"/>
        <v>0</v>
      </c>
      <c r="I25" s="22">
        <f t="shared" si="1"/>
        <v>0</v>
      </c>
      <c r="J25" s="22"/>
      <c r="K25" s="22">
        <f>_xlfn.AGGREGATE(9,4,表1[[#This Row],[Хө]:[Б.н]])+_xlfn.AGGREGATE(9,4,表1[[#This Row],[Хө土壤]:[Б.н 脏煤]],表1[[#This Row],[Ш.х 沃土]])</f>
        <v>0</v>
      </c>
      <c r="L25" s="22">
        <f>_xlfn.AGGREGATE(9,4,表1[[#This Row],[Нү]],表1[[#This Row],[Нү 煤炭]])</f>
        <v>0</v>
      </c>
      <c r="M25" s="22">
        <f>_xlfn.AGGREGATE(9,4,表1[[#This Row],[oxid]],表1[[#This Row],[oxid 氧化]])</f>
        <v>0</v>
      </c>
      <c r="N25" s="22">
        <f>_xlfn.AGGREGATE(9,4,表1[[#This Row],[И.А]],表1[[#This Row],[И.А 
工程工作]])</f>
        <v>0</v>
      </c>
      <c r="O25" s="22">
        <f>表1[[#This Row],[产量（M3）
Production(M3)]]-表1[[#This Row],[焦煤（M3）
Coking coal
Нү]]-表1[[#This Row],[动力煤（M3）
Thermal coal
oxid]]</f>
        <v>0</v>
      </c>
      <c r="P25" s="22" t="str" cm="1">
        <f t="array" ref="P25">_xlfn.LET(
_xlpm.hCond,$H25,
_xlpm.dType,$D25,
_xlpm.res_type_1,P$1,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" s="22" t="str" cm="1">
        <f t="array" ref="Q25">_xlfn.LET(
_xlpm.hCond,$H25,
_xlpm.dType,$D25,
_xlpm.res_type_1,Q$1,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" s="22" t="str" cm="1">
        <f t="array" ref="R25">_xlfn.LET(
_xlpm.hCond,$H25,
_xlpm.dType,$D25,
_xlpm.res_type_1,R$1,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" s="22" t="str" cm="1">
        <f t="array" ref="S25">_xlfn.LET(
_xlpm.hCond,$H25,
_xlpm.dType,$D25,
_xlpm.res_type_1,S$1,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" s="22" t="str" cm="1">
        <f t="array" ref="T25">_xlfn.LET(
_xlpm.hCond,$H25,
_xlpm.dType,$D25,
_xlpm.res_type_1,T$1,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" s="22" t="str" cm="1">
        <f t="array" ref="U25">_xlfn.LET(
_xlpm.hCond,$H25,
_xlpm.dType,$D25,
_xlpm.res_type_1,U$1,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" s="22" t="str" cm="1">
        <f t="array" ref="V25">_xlfn.LET(
_xlpm.hCond,$H25,
_xlpm.dType,$D25,
_xlpm.res_type_1,V$1,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" s="22" t="str" cm="1">
        <f t="array" ref="W25">_xlfn.LET(
_xlpm.hCond,$H25,
_xlpm.dType,$D25,
_xlpm.res_type_1,W$1,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5" s="22" t="str" cm="1">
        <f t="array" ref="X25">_xlfn.LET(
_xlpm.hCond,$H25,
_xlpm.dType,$D25,
_xlpm.res_type_1,X$1,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5" s="22" t="str" cm="1">
        <f t="array" ref="Y25">_xlfn.LET(
_xlpm.hCond,$H25,
_xlpm.dType,$D25,
_xlpm.res_type_1,Y$1,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5" s="22" t="str" cm="1">
        <f t="array" ref="Z25">_xlfn.LET(
_xlpm.hCond,$H25,
_xlpm.dType,$D25,
_xlpm.res_type_1,Z$1,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5" s="22" t="str" cm="1">
        <f t="array" ref="AA25">_xlfn.LET(
_xlpm.hCond,$H25,
_xlpm.dType,$D25,
_xlpm.res_type_1,AA$1,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5" s="22" t="str" cm="1">
        <f t="array" ref="AB25">_xlfn.LET(
_xlpm.hCond,$H25,
_xlpm.dType,$D25,
_xlpm.res_type_1,AB$1,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5" s="22" t="str" cm="1">
        <f t="array" ref="AC25">_xlfn.LET(
_xlpm.hCond,$H25,
_xlpm.dType,$D25,
_xlpm.res_type_1,AC$1,
_xlpm.num,--_xlfn.TEXTAFTER($C25,{"#","/","-"},-1),
_xlpm.isDay,$B25="DAY",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5" s="22" t="str" cm="1">
        <f t="array" ref="AD25">_xlfn.LET(
    _xlpm.result,
    IF(
        $H25,
        _xlfn.IFS(
            $B25 = "DAY",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 = "Night",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5" s="22" t="str" cm="1">
        <f t="array" ref="AE25">_xlfn.LET(
    _xlpm.result,
    IF(
        $H25,
        _xlfn.IFS(
            $B25 = "DAY",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 = "Night",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5" s="22" t="str">
        <f t="shared" si="13"/>
        <v/>
      </c>
      <c r="AG25" s="22" t="str" cm="1">
        <f t="array" ref="AG25">_xlfn.LET(
    _xlpm.result,
    IF(
        $H25,
        _xlfn.IFS(
            $B25 = "DAY",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 = "Night",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5" s="22" t="str" cm="1">
        <f t="array" ref="AH25">_xlfn.LET(
    _xlpm.result,
    IF(
        $H25,
        _xlfn.IFS(
            $B25 = "DAY",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 = "Night",
            _xlfn.IFS(
                $D25 = "挖掘机/Excavator",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 = "矿用卡车/Dump Truck",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 = "辅助设备/Auxiliary Equipment",
                _xlfn.XLOOKUP(
                     --
                        _xlfn.TEXTAFTER(
                            $C25,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5" s="22" t="str">
        <f t="shared" si="14"/>
        <v/>
      </c>
      <c r="AJ2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5" s="22" t="str">
        <f t="shared" si="2"/>
        <v/>
      </c>
      <c r="AO25" s="24" t="str">
        <f t="shared" si="3"/>
        <v/>
      </c>
      <c r="AP25" s="25" t="str" cm="1">
        <f t="array" ref="AP2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B25="Night", IF(
            (F25="EX5600")+(F25="EX3600"),
            _xlfn.XLOOKUP(--_xlfn.TEXTAFTER($C25,{"#","/","-"},-1), --_xlfn.TEXTAFTER('Electrical Excavator'!$A$4:$A$23,{"#","/","-"},-1), _xlfn.XLOOKUP(A25,'Electrical Excavator'!$E$3:$AI$3,'Electrical Excavator'!$E$4:$AI$23)),
            _xlfn.XLOOKUP(--_xlfn.TEXTAFTER($C25,{"#","/","-"},-1), --_xlfn.REGEXEXTRACT(_xlpm.c_rng,"\d+"), _xlfn.XLOOKUP(A25, _xlpm.header_rng, _xlpm.data_rng))
        ),
        B25="Day", ""
    ),
    IFERROR(_xlpm.result, "")
)</f>
        <v/>
      </c>
      <c r="AQ25" s="26" t="e">
        <f t="shared" si="4"/>
        <v>#VALUE!</v>
      </c>
      <c r="AR25" s="26">
        <f t="shared" si="5"/>
        <v>0</v>
      </c>
      <c r="AS25" s="26" t="str">
        <f t="shared" si="6"/>
        <v/>
      </c>
      <c r="AT25" s="24" t="str">
        <f t="shared" si="7"/>
        <v/>
      </c>
      <c r="AU25" s="22">
        <v>720</v>
      </c>
      <c r="AV25" s="22">
        <f t="shared" si="8"/>
        <v>12</v>
      </c>
      <c r="AW25" s="22" t="str">
        <f>IF($B25="Day",_xlfn.XLOOKUP(CLEAN($C25),效率表!$B$4:$B$500,效率表!G$4:G$500,""),_xlfn.XLOOKUP(CLEAN($C25),效率表!$B$4:$B$500,效率表!G$4:G$500,"",,-1))</f>
        <v/>
      </c>
      <c r="AX25" s="22" t="str">
        <f>IF($B25="Day",_xlfn.XLOOKUP(CLEAN($C25),效率表!$B$4:$B$500,效率表!H$4:H$500,""),_xlfn.XLOOKUP(CLEAN($C25),效率表!$B$4:$B$500,效率表!H$4:H$500,"",,-1))</f>
        <v/>
      </c>
      <c r="AY25" s="22" t="str">
        <f>IF($B25="Day",_xlfn.XLOOKUP(CLEAN($C25),效率表!$B$4:$B$500,效率表!I$4:I$500,""),_xlfn.XLOOKUP(CLEAN($C25),效率表!$B$4:$B$500,效率表!I$4:I$500,"",,-1))</f>
        <v/>
      </c>
      <c r="AZ25" s="22" t="str">
        <f>IF($B25="Day",_xlfn.XLOOKUP(CLEAN($C25),效率表!$B$4:$B$500,效率表!J$4:J$500,""),_xlfn.XLOOKUP(CLEAN($C25),效率表!$B$4:$B$500,效率表!J$4:J$500,"",,-1))</f>
        <v/>
      </c>
      <c r="BA25" s="22" t="str">
        <f>IF($B25="Day",_xlfn.XLOOKUP(CLEAN($C25),效率表!$B$4:$B$500,效率表!K$4:K$500,""),_xlfn.XLOOKUP(CLEAN($C25),效率表!$B$4:$B$500,效率表!K$4:K$500,"",,-1))</f>
        <v/>
      </c>
      <c r="BB25" s="22" t="str">
        <f>IF($B25="Day",_xlfn.XLOOKUP(CLEAN($C25),效率表!$B$4:$B$500,效率表!L$4:L$500,""),_xlfn.XLOOKUP(CLEAN($C25),效率表!$B$4:$B$500,效率表!L$4:L$500,"",,-1))</f>
        <v/>
      </c>
      <c r="BC25" s="22" t="str">
        <f>IF($B25="Day",_xlfn.XLOOKUP(CLEAN($C25),效率表!$B$4:$B$500,效率表!M$4:M$500,""),_xlfn.XLOOKUP(CLEAN($C25),效率表!$B$4:$B$500,效率表!M$4:M$500,"",,-1))</f>
        <v/>
      </c>
      <c r="BD25" s="22" t="str">
        <f>IF($B25="Day",_xlfn.XLOOKUP(CLEAN($C25),效率表!$B$4:$B$500,效率表!N$4:N$500,""),_xlfn.XLOOKUP(CLEAN($C25),效率表!$B$4:$B$500,效率表!N$4:N$500,"",,-1))</f>
        <v/>
      </c>
      <c r="BE25" s="22" t="str">
        <f>IF($B25="Day",_xlfn.XLOOKUP(CLEAN($C25),效率表!$B$4:$B$500,效率表!O$4:O$500,""),_xlfn.XLOOKUP(CLEAN($C25),效率表!$B$4:$B$500,效率表!O$4:O$500,"",,-1))</f>
        <v/>
      </c>
      <c r="BF25" s="22" t="str">
        <f>IF($B25="Day",_xlfn.XLOOKUP(CLEAN($C25),效率表!$B$4:$B$500,效率表!P$4:P$500,""),_xlfn.XLOOKUP(CLEAN($C25),效率表!$B$4:$B$500,效率表!P$4:P$500,"",,-1))</f>
        <v/>
      </c>
      <c r="BG25" s="22" t="str">
        <f>IF($B25="Day",_xlfn.XLOOKUP(CLEAN($C25),效率表!$B$4:$B$500,效率表!Q$4:Q$500,""),_xlfn.XLOOKUP(CLEAN($C25),效率表!$B$4:$B$500,效率表!Q$4:Q$500,"",,-1))</f>
        <v/>
      </c>
      <c r="BH25" s="22" t="str">
        <f>IF($B25="Day",_xlfn.XLOOKUP(CLEAN($C25),效率表!$B$4:$B$500,效率表!R$4:R$500,""),_xlfn.XLOOKUP(CLEAN($C25),效率表!$B$4:$B$500,效率表!R$4:R$500,"",,-1))</f>
        <v/>
      </c>
      <c r="BI25" s="22" t="str">
        <f>IF($B25="Day",_xlfn.XLOOKUP(CLEAN($C25),效率表!$B$4:$B$500,效率表!S$4:S$500,""),_xlfn.XLOOKUP(CLEAN($C25),效率表!$B$4:$B$500,效率表!S$4:S$500,"",,-1))</f>
        <v/>
      </c>
      <c r="BJ25" s="22" t="str">
        <f>IF($B25="Day",_xlfn.XLOOKUP(CLEAN($C25),效率表!$B$4:$B$500,效率表!U$4:U$500,""),_xlfn.XLOOKUP(CLEAN($C25),效率表!$B$4:$B$500,效率表!U$4:U$500,"",,-1))</f>
        <v/>
      </c>
      <c r="BK25" s="22" t="str">
        <f>IF($B25="Day",_xlfn.XLOOKUP(CLEAN($C25),效率表!$B$4:$B$500,效率表!V$4:V$500,""),_xlfn.XLOOKUP(CLEAN($C25),效率表!$B$4:$B$500,效率表!V$4:V$500,"",,-1))</f>
        <v/>
      </c>
      <c r="BL25" s="22" t="e">
        <f t="shared" si="9"/>
        <v>#VALUE!</v>
      </c>
      <c r="BM25" s="22" t="e">
        <f t="shared" si="10"/>
        <v>#VALUE!</v>
      </c>
      <c r="BN25" s="22" t="e">
        <f t="shared" si="11"/>
        <v>#VALUE!</v>
      </c>
      <c r="BO25" s="27">
        <f t="shared" si="15"/>
        <v>720</v>
      </c>
      <c r="BP25" s="25">
        <f t="shared" si="12"/>
        <v>12</v>
      </c>
      <c r="BQ25" s="28" t="str">
        <f>IF($B25="Day",_xlfn.XLOOKUP(CLEAN($C25),效率表!$B$4:$B$500,效率表!X$4:X$500,""),_xlfn.XLOOKUP($C25,效率表!$B$4:$B$500,效率表!X$4:X$500,"",,-1))</f>
        <v/>
      </c>
    </row>
    <row r="26" spans="1:69">
      <c r="A26" s="29">
        <f t="shared" si="16"/>
        <v>46244</v>
      </c>
      <c r="B26" s="22" t="s">
        <v>240</v>
      </c>
      <c r="C26" s="22" t="s">
        <v>99</v>
      </c>
      <c r="D26" s="23" t="str">
        <f>_xlfn.XLOOKUP(C26,辅助表Auxiliary!$A$3:$A$192,辅助表Auxiliary!$C$3:$C$192)</f>
        <v>辅助设备/Auxiliary Equipment</v>
      </c>
      <c r="E26" s="22" t="str">
        <f>_xlfn.XLOOKUP(C26,辅助表Auxiliary!$A$3:$A$192,辅助表Auxiliary!$D$3:$D$192)</f>
        <v>CAT D8T</v>
      </c>
      <c r="F26" s="22" t="str">
        <f>_xlfn.XLOOKUP(C26,辅助表Auxiliary!$A$3:$A$192,辅助表Auxiliary!$E$3:$E$192)</f>
        <v>自有辅助</v>
      </c>
      <c r="G26" s="22" t="s">
        <v>287</v>
      </c>
      <c r="H26" s="22" t="b">
        <f t="shared" si="0"/>
        <v>1</v>
      </c>
      <c r="I26" s="22">
        <f t="shared" si="1"/>
        <v>0</v>
      </c>
      <c r="J26" s="22"/>
      <c r="K26" s="22">
        <f>_xlfn.AGGREGATE(9,4,表1[[#This Row],[Хө]:[Б.н]])+_xlfn.AGGREGATE(9,4,表1[[#This Row],[Хө土壤]:[Б.н 脏煤]],表1[[#This Row],[Ш.х 沃土]])</f>
        <v>0</v>
      </c>
      <c r="L26" s="22">
        <f>_xlfn.AGGREGATE(9,4,表1[[#This Row],[Нү]],表1[[#This Row],[Нү 煤炭]])</f>
        <v>0</v>
      </c>
      <c r="M26" s="22">
        <f>_xlfn.AGGREGATE(9,4,表1[[#This Row],[oxid]],表1[[#This Row],[oxid 氧化]])</f>
        <v>0</v>
      </c>
      <c r="N26" s="22">
        <f>_xlfn.AGGREGATE(9,4,表1[[#This Row],[И.А]],表1[[#This Row],[И.А 
工程工作]])</f>
        <v>0</v>
      </c>
      <c r="O26" s="22">
        <f>表1[[#This Row],[产量（M3）
Production(M3)]]-表1[[#This Row],[焦煤（M3）
Coking coal
Нү]]-表1[[#This Row],[动力煤（M3）
Thermal coal
oxid]]</f>
        <v>0</v>
      </c>
      <c r="P26" s="22" t="str" cm="1">
        <f t="array" ref="P26">_xlfn.LET(
_xlpm.hCond,$H26,
_xlpm.dType,$D26,
_xlpm.res_type_1,P$1,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" s="22" t="str" cm="1">
        <f t="array" ref="Q26">_xlfn.LET(
_xlpm.hCond,$H26,
_xlpm.dType,$D26,
_xlpm.res_type_1,Q$1,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" s="22" t="str" cm="1">
        <f t="array" ref="R26">_xlfn.LET(
_xlpm.hCond,$H26,
_xlpm.dType,$D26,
_xlpm.res_type_1,R$1,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" s="22" t="str" cm="1">
        <f t="array" ref="S26">_xlfn.LET(
_xlpm.hCond,$H26,
_xlpm.dType,$D26,
_xlpm.res_type_1,S$1,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" s="22" t="str" cm="1">
        <f t="array" ref="T26">_xlfn.LET(
_xlpm.hCond,$H26,
_xlpm.dType,$D26,
_xlpm.res_type_1,T$1,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" s="22" t="str" cm="1">
        <f t="array" ref="U26">_xlfn.LET(
_xlpm.hCond,$H26,
_xlpm.dType,$D26,
_xlpm.res_type_1,U$1,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" s="22" t="str" cm="1">
        <f t="array" ref="V26">_xlfn.LET(
_xlpm.hCond,$H26,
_xlpm.dType,$D26,
_xlpm.res_type_1,V$1,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" s="22" t="str" cm="1">
        <f t="array" ref="W26">_xlfn.LET(
_xlpm.hCond,$H26,
_xlpm.dType,$D26,
_xlpm.res_type_1,W$1,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6" s="22" t="str" cm="1">
        <f t="array" ref="X26">_xlfn.LET(
_xlpm.hCond,$H26,
_xlpm.dType,$D26,
_xlpm.res_type_1,X$1,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6" s="22" t="str" cm="1">
        <f t="array" ref="Y26">_xlfn.LET(
_xlpm.hCond,$H26,
_xlpm.dType,$D26,
_xlpm.res_type_1,Y$1,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6" s="22" t="str" cm="1">
        <f t="array" ref="Z26">_xlfn.LET(
_xlpm.hCond,$H26,
_xlpm.dType,$D26,
_xlpm.res_type_1,Z$1,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6" s="22" t="str" cm="1">
        <f t="array" ref="AA26">_xlfn.LET(
_xlpm.hCond,$H26,
_xlpm.dType,$D26,
_xlpm.res_type_1,AA$1,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6" s="22" t="str" cm="1">
        <f t="array" ref="AB26">_xlfn.LET(
_xlpm.hCond,$H26,
_xlpm.dType,$D26,
_xlpm.res_type_1,AB$1,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6" s="22" t="str" cm="1">
        <f t="array" ref="AC26">_xlfn.LET(
_xlpm.hCond,$H26,
_xlpm.dType,$D26,
_xlpm.res_type_1,AC$1,
_xlpm.num,--_xlfn.TEXTAFTER($C26,{"#","/","-"},-1),
_xlpm.isDay,$B26="DAY",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6" s="22" cm="1">
        <f t="array" ref="AD26">_xlfn.LET(
    _xlpm.result,
    IF(
        $H26,
        _xlfn.IFS(
            $B26 = "DAY",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 = "Night",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25056</v>
      </c>
      <c r="AE26" s="22" cm="1">
        <f t="array" ref="AE26">_xlfn.LET(
    _xlpm.result,
    IF(
        $H26,
        _xlfn.IFS(
            $B26 = "DAY",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 = "Night",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25056</v>
      </c>
      <c r="AF26" s="22">
        <f t="shared" si="13"/>
        <v>0</v>
      </c>
      <c r="AG26" s="22" t="str" cm="1">
        <f t="array" ref="AG26">_xlfn.LET(
    _xlpm.result,
    IF(
        $H26,
        _xlfn.IFS(
            $B26 = "DAY",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 = "Night",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6" s="22" t="str" cm="1">
        <f t="array" ref="AH26">_xlfn.LET(
    _xlpm.result,
    IF(
        $H26,
        _xlfn.IFS(
            $B26 = "DAY",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 = "Night",
            _xlfn.IFS(
                $D26 = "挖掘机/Excavator",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 = "矿用卡车/Dump Truck",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 = "辅助设备/Auxiliary Equipment",
                _xlfn.XLOOKUP(
                     --
                        _xlfn.TEXTAFTER(
                            $C26,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6" s="22" t="str">
        <f t="shared" si="14"/>
        <v/>
      </c>
      <c r="AJ2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6" s="22" t="str">
        <f t="shared" si="2"/>
        <v/>
      </c>
      <c r="AO26" s="24" t="str">
        <f t="shared" si="3"/>
        <v/>
      </c>
      <c r="AP26" s="25" t="str" cm="1">
        <f t="array" ref="AP2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B26="Night", IF(
            (F26="EX5600")+(F26="EX3600"),
            _xlfn.XLOOKUP(--_xlfn.TEXTAFTER($C26,{"#","/","-"},-1), --_xlfn.TEXTAFTER('Electrical Excavator'!$A$4:$A$23,{"#","/","-"},-1), _xlfn.XLOOKUP(A26,'Electrical Excavator'!$E$3:$AI$3,'Electrical Excavator'!$E$4:$AI$23)),
            _xlfn.XLOOKUP(--_xlfn.TEXTAFTER($C26,{"#","/","-"},-1), --_xlfn.REGEXEXTRACT(_xlpm.c_rng,"\d+"), _xlfn.XLOOKUP(A26, _xlpm.header_rng, _xlpm.data_rng))
        ),
        B26="Day", ""
    ),
    IFERROR(_xlpm.result, "")
)</f>
        <v/>
      </c>
      <c r="AQ26" s="26">
        <f t="shared" si="4"/>
        <v>0</v>
      </c>
      <c r="AR26" s="26">
        <f t="shared" si="5"/>
        <v>0</v>
      </c>
      <c r="AS26" s="26" t="str">
        <f t="shared" si="6"/>
        <v/>
      </c>
      <c r="AT26" s="24" t="str">
        <f t="shared" si="7"/>
        <v/>
      </c>
      <c r="AU26" s="22">
        <v>720</v>
      </c>
      <c r="AV26" s="22">
        <f t="shared" si="8"/>
        <v>12</v>
      </c>
      <c r="AW26" s="22">
        <f>IF($B26="Day",_xlfn.XLOOKUP(CLEAN($C26),效率表!$B$4:$B$500,效率表!G$4:G$500,""),_xlfn.XLOOKUP(CLEAN($C26),效率表!$B$4:$B$500,效率表!G$4:G$500,"",,-1))</f>
        <v>0</v>
      </c>
      <c r="AX26" s="22">
        <f>IF($B26="Day",_xlfn.XLOOKUP(CLEAN($C26),效率表!$B$4:$B$500,效率表!H$4:H$500,""),_xlfn.XLOOKUP(CLEAN($C26),效率表!$B$4:$B$500,效率表!H$4:H$500,"",,-1))</f>
        <v>0</v>
      </c>
      <c r="AY26" s="22">
        <f>IF($B26="Day",_xlfn.XLOOKUP(CLEAN($C26),效率表!$B$4:$B$500,效率表!I$4:I$500,""),_xlfn.XLOOKUP(CLEAN($C26),效率表!$B$4:$B$500,效率表!I$4:I$500,"",,-1))</f>
        <v>0</v>
      </c>
      <c r="AZ26" s="22">
        <f>IF($B26="Day",_xlfn.XLOOKUP(CLEAN($C26),效率表!$B$4:$B$500,效率表!J$4:J$500,""),_xlfn.XLOOKUP(CLEAN($C26),效率表!$B$4:$B$500,效率表!J$4:J$500,"",,-1))</f>
        <v>0</v>
      </c>
      <c r="BA26" s="22">
        <f>IF($B26="Day",_xlfn.XLOOKUP(CLEAN($C26),效率表!$B$4:$B$500,效率表!K$4:K$500,""),_xlfn.XLOOKUP(CLEAN($C26),效率表!$B$4:$B$500,效率表!K$4:K$500,"",,-1))</f>
        <v>0</v>
      </c>
      <c r="BB26" s="22">
        <f>IF($B26="Day",_xlfn.XLOOKUP(CLEAN($C26),效率表!$B$4:$B$500,效率表!L$4:L$500,""),_xlfn.XLOOKUP(CLEAN($C26),效率表!$B$4:$B$500,效率表!L$4:L$500,"",,-1))</f>
        <v>0</v>
      </c>
      <c r="BC26" s="22">
        <f>IF($B26="Day",_xlfn.XLOOKUP(CLEAN($C26),效率表!$B$4:$B$500,效率表!M$4:M$500,""),_xlfn.XLOOKUP(CLEAN($C26),效率表!$B$4:$B$500,效率表!M$4:M$500,"",,-1))</f>
        <v>0</v>
      </c>
      <c r="BD26" s="22">
        <f>IF($B26="Day",_xlfn.XLOOKUP(CLEAN($C26),效率表!$B$4:$B$500,效率表!N$4:N$500,""),_xlfn.XLOOKUP(CLEAN($C26),效率表!$B$4:$B$500,效率表!N$4:N$500,"",,-1))</f>
        <v>0</v>
      </c>
      <c r="BE26" s="22">
        <f>IF($B26="Day",_xlfn.XLOOKUP(CLEAN($C26),效率表!$B$4:$B$500,效率表!O$4:O$500,""),_xlfn.XLOOKUP(CLEAN($C26),效率表!$B$4:$B$500,效率表!O$4:O$500,"",,-1))</f>
        <v>720</v>
      </c>
      <c r="BF26" s="22">
        <f>IF($B26="Day",_xlfn.XLOOKUP(CLEAN($C26),效率表!$B$4:$B$500,效率表!P$4:P$500,""),_xlfn.XLOOKUP(CLEAN($C26),效率表!$B$4:$B$500,效率表!P$4:P$500,"",,-1))</f>
        <v>0</v>
      </c>
      <c r="BG26" s="22">
        <f>IF($B26="Day",_xlfn.XLOOKUP(CLEAN($C26),效率表!$B$4:$B$500,效率表!Q$4:Q$500,""),_xlfn.XLOOKUP(CLEAN($C26),效率表!$B$4:$B$500,效率表!Q$4:Q$500,"",,-1))</f>
        <v>0</v>
      </c>
      <c r="BH26" s="22">
        <f>IF($B26="Day",_xlfn.XLOOKUP(CLEAN($C26),效率表!$B$4:$B$500,效率表!R$4:R$500,""),_xlfn.XLOOKUP(CLEAN($C26),效率表!$B$4:$B$500,效率表!R$4:R$500,"",,-1))</f>
        <v>0</v>
      </c>
      <c r="BI26" s="22">
        <f>IF($B26="Day",_xlfn.XLOOKUP(CLEAN($C26),效率表!$B$4:$B$500,效率表!S$4:S$500,""),_xlfn.XLOOKUP(CLEAN($C26),效率表!$B$4:$B$500,效率表!S$4:S$500,"",,-1))</f>
        <v>0</v>
      </c>
      <c r="BJ26" s="22">
        <f>IF($B26="Day",_xlfn.XLOOKUP(CLEAN($C26),效率表!$B$4:$B$500,效率表!U$4:U$500,""),_xlfn.XLOOKUP(CLEAN($C26),效率表!$B$4:$B$500,效率表!U$4:U$500,"",,-1))</f>
        <v>0</v>
      </c>
      <c r="BK26" s="22">
        <f>IF($B26="Day",_xlfn.XLOOKUP(CLEAN($C26),效率表!$B$4:$B$500,效率表!V$4:V$500,""),_xlfn.XLOOKUP(CLEAN($C26),效率表!$B$4:$B$500,效率表!V$4:V$500,"",,-1))</f>
        <v>0</v>
      </c>
      <c r="BL26" s="22">
        <f t="shared" si="9"/>
        <v>0</v>
      </c>
      <c r="BM26" s="22">
        <f t="shared" si="10"/>
        <v>0</v>
      </c>
      <c r="BN26" s="22">
        <f t="shared" si="11"/>
        <v>0</v>
      </c>
      <c r="BO26" s="27">
        <f t="shared" si="15"/>
        <v>0</v>
      </c>
      <c r="BP26" s="25">
        <f t="shared" si="12"/>
        <v>0</v>
      </c>
      <c r="BQ26" s="28" t="str">
        <f>IF($B26="Day",_xlfn.XLOOKUP(CLEAN($C26),效率表!$B$4:$B$500,效率表!X$4:X$500,""),_xlfn.XLOOKUP($C26,效率表!$B$4:$B$500,效率表!X$4:X$500,"",,-1))</f>
        <v>Хөдөлгүүрт coolant орсон</v>
      </c>
    </row>
    <row r="27" spans="1:69">
      <c r="A27" s="29">
        <f t="shared" si="16"/>
        <v>46244</v>
      </c>
      <c r="B27" s="22" t="s">
        <v>240</v>
      </c>
      <c r="C27" s="22" t="s">
        <v>101</v>
      </c>
      <c r="D27" s="23" t="str">
        <f>_xlfn.XLOOKUP(C27,辅助表Auxiliary!$A$3:$A$192,辅助表Auxiliary!$C$3:$C$192)</f>
        <v>辅助设备/Auxiliary Equipment</v>
      </c>
      <c r="E27" s="22" t="str">
        <f>_xlfn.XLOOKUP(C27,辅助表Auxiliary!$A$3:$A$192,辅助表Auxiliary!$D$3:$D$192)</f>
        <v>CAT D8T</v>
      </c>
      <c r="F27" s="22" t="str">
        <f>_xlfn.XLOOKUP(C27,辅助表Auxiliary!$A$3:$A$192,辅助表Auxiliary!$E$3:$E$192)</f>
        <v>自有辅助</v>
      </c>
      <c r="G27" s="22" t="s">
        <v>287</v>
      </c>
      <c r="H27" s="22" t="b">
        <f t="shared" si="0"/>
        <v>1</v>
      </c>
      <c r="I27" s="22">
        <f t="shared" si="1"/>
        <v>0</v>
      </c>
      <c r="J27" s="22"/>
      <c r="K27" s="22">
        <f>_xlfn.AGGREGATE(9,4,表1[[#This Row],[Хө]:[Б.н]])+_xlfn.AGGREGATE(9,4,表1[[#This Row],[Хө土壤]:[Б.н 脏煤]],表1[[#This Row],[Ш.х 沃土]])</f>
        <v>0</v>
      </c>
      <c r="L27" s="22">
        <f>_xlfn.AGGREGATE(9,4,表1[[#This Row],[Нү]],表1[[#This Row],[Нү 煤炭]])</f>
        <v>0</v>
      </c>
      <c r="M27" s="22">
        <f>_xlfn.AGGREGATE(9,4,表1[[#This Row],[oxid]],表1[[#This Row],[oxid 氧化]])</f>
        <v>0</v>
      </c>
      <c r="N27" s="22">
        <f>_xlfn.AGGREGATE(9,4,表1[[#This Row],[И.А]],表1[[#This Row],[И.А 
工程工作]])</f>
        <v>0</v>
      </c>
      <c r="O27" s="22">
        <f>表1[[#This Row],[产量（M3）
Production(M3)]]-表1[[#This Row],[焦煤（M3）
Coking coal
Нү]]-表1[[#This Row],[动力煤（M3）
Thermal coal
oxid]]</f>
        <v>0</v>
      </c>
      <c r="P27" s="22" t="str" cm="1">
        <f t="array" ref="P27">_xlfn.LET(
_xlpm.hCond,$H27,
_xlpm.dType,$D27,
_xlpm.res_type_1,P$1,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" s="22" t="str" cm="1">
        <f t="array" ref="Q27">_xlfn.LET(
_xlpm.hCond,$H27,
_xlpm.dType,$D27,
_xlpm.res_type_1,Q$1,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" s="22" t="str" cm="1">
        <f t="array" ref="R27">_xlfn.LET(
_xlpm.hCond,$H27,
_xlpm.dType,$D27,
_xlpm.res_type_1,R$1,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" s="22" t="str" cm="1">
        <f t="array" ref="S27">_xlfn.LET(
_xlpm.hCond,$H27,
_xlpm.dType,$D27,
_xlpm.res_type_1,S$1,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" s="22" t="str" cm="1">
        <f t="array" ref="T27">_xlfn.LET(
_xlpm.hCond,$H27,
_xlpm.dType,$D27,
_xlpm.res_type_1,T$1,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" s="22" t="str" cm="1">
        <f t="array" ref="U27">_xlfn.LET(
_xlpm.hCond,$H27,
_xlpm.dType,$D27,
_xlpm.res_type_1,U$1,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" s="22" t="str" cm="1">
        <f t="array" ref="V27">_xlfn.LET(
_xlpm.hCond,$H27,
_xlpm.dType,$D27,
_xlpm.res_type_1,V$1,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" s="22" t="str" cm="1">
        <f t="array" ref="W27">_xlfn.LET(
_xlpm.hCond,$H27,
_xlpm.dType,$D27,
_xlpm.res_type_1,W$1,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7" s="22" t="str" cm="1">
        <f t="array" ref="X27">_xlfn.LET(
_xlpm.hCond,$H27,
_xlpm.dType,$D27,
_xlpm.res_type_1,X$1,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7" s="22" t="str" cm="1">
        <f t="array" ref="Y27">_xlfn.LET(
_xlpm.hCond,$H27,
_xlpm.dType,$D27,
_xlpm.res_type_1,Y$1,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7" s="22" t="str" cm="1">
        <f t="array" ref="Z27">_xlfn.LET(
_xlpm.hCond,$H27,
_xlpm.dType,$D27,
_xlpm.res_type_1,Z$1,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7" s="22" t="str" cm="1">
        <f t="array" ref="AA27">_xlfn.LET(
_xlpm.hCond,$H27,
_xlpm.dType,$D27,
_xlpm.res_type_1,AA$1,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7" s="22" t="str" cm="1">
        <f t="array" ref="AB27">_xlfn.LET(
_xlpm.hCond,$H27,
_xlpm.dType,$D27,
_xlpm.res_type_1,AB$1,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7" s="22" t="str" cm="1">
        <f t="array" ref="AC27">_xlfn.LET(
_xlpm.hCond,$H27,
_xlpm.dType,$D27,
_xlpm.res_type_1,AC$1,
_xlpm.num,--_xlfn.TEXTAFTER($C27,{"#","/","-"},-1),
_xlpm.isDay,$B27="DAY",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7" s="22" cm="1">
        <f t="array" ref="AD27">_xlfn.LET(
    _xlpm.result,
    IF(
        $H27,
        _xlfn.IFS(
            $B27 = "DAY",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 = "Night",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29125.8</v>
      </c>
      <c r="AE27" s="22" cm="1">
        <f t="array" ref="AE27">_xlfn.LET(
    _xlpm.result,
    IF(
        $H27,
        _xlfn.IFS(
            $B27 = "DAY",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 = "Night",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29125.8</v>
      </c>
      <c r="AF27" s="22">
        <f t="shared" si="13"/>
        <v>0</v>
      </c>
      <c r="AG27" s="22" t="str" cm="1">
        <f t="array" ref="AG27">_xlfn.LET(
    _xlpm.result,
    IF(
        $H27,
        _xlfn.IFS(
            $B27 = "DAY",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 = "Night",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7" s="22" t="str" cm="1">
        <f t="array" ref="AH27">_xlfn.LET(
    _xlpm.result,
    IF(
        $H27,
        _xlfn.IFS(
            $B27 = "DAY",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 = "Night",
            _xlfn.IFS(
                $D27 = "挖掘机/Excavator",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 = "矿用卡车/Dump Truck",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 = "辅助设备/Auxiliary Equipment",
                _xlfn.XLOOKUP(
                     --
                        _xlfn.TEXTAFTER(
                            $C27,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7" s="22" t="str">
        <f t="shared" si="14"/>
        <v/>
      </c>
      <c r="AJ2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7" s="22" t="str">
        <f t="shared" si="2"/>
        <v/>
      </c>
      <c r="AO27" s="24" t="str">
        <f t="shared" si="3"/>
        <v/>
      </c>
      <c r="AP27" s="25" t="str" cm="1">
        <f t="array" ref="AP2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B27="Night", IF(
            (F27="EX5600")+(F27="EX3600"),
            _xlfn.XLOOKUP(--_xlfn.TEXTAFTER($C27,{"#","/","-"},-1), --_xlfn.TEXTAFTER('Electrical Excavator'!$A$4:$A$23,{"#","/","-"},-1), _xlfn.XLOOKUP(A27,'Electrical Excavator'!$E$3:$AI$3,'Electrical Excavator'!$E$4:$AI$23)),
            _xlfn.XLOOKUP(--_xlfn.TEXTAFTER($C27,{"#","/","-"},-1), --_xlfn.REGEXEXTRACT(_xlpm.c_rng,"\d+"), _xlfn.XLOOKUP(A27, _xlpm.header_rng, _xlpm.data_rng))
        ),
        B27="Day", ""
    ),
    IFERROR(_xlpm.result, "")
)</f>
        <v/>
      </c>
      <c r="AQ27" s="26">
        <f t="shared" si="4"/>
        <v>0</v>
      </c>
      <c r="AR27" s="26">
        <f t="shared" si="5"/>
        <v>0</v>
      </c>
      <c r="AS27" s="26" t="str">
        <f t="shared" si="6"/>
        <v/>
      </c>
      <c r="AT27" s="24" t="str">
        <f t="shared" si="7"/>
        <v/>
      </c>
      <c r="AU27" s="22">
        <v>720</v>
      </c>
      <c r="AV27" s="22">
        <f t="shared" si="8"/>
        <v>12</v>
      </c>
      <c r="AW27" s="22">
        <f>IF($B27="Day",_xlfn.XLOOKUP(CLEAN($C27),效率表!$B$4:$B$500,效率表!G$4:G$500,""),_xlfn.XLOOKUP(CLEAN($C27),效率表!$B$4:$B$500,效率表!G$4:G$500,"",,-1))</f>
        <v>0</v>
      </c>
      <c r="AX27" s="22">
        <f>IF($B27="Day",_xlfn.XLOOKUP(CLEAN($C27),效率表!$B$4:$B$500,效率表!H$4:H$500,""),_xlfn.XLOOKUP(CLEAN($C27),效率表!$B$4:$B$500,效率表!H$4:H$500,"",,-1))</f>
        <v>0</v>
      </c>
      <c r="AY27" s="22">
        <f>IF($B27="Day",_xlfn.XLOOKUP(CLEAN($C27),效率表!$B$4:$B$500,效率表!I$4:I$500,""),_xlfn.XLOOKUP(CLEAN($C27),效率表!$B$4:$B$500,效率表!I$4:I$500,"",,-1))</f>
        <v>0</v>
      </c>
      <c r="AZ27" s="22">
        <f>IF($B27="Day",_xlfn.XLOOKUP(CLEAN($C27),效率表!$B$4:$B$500,效率表!J$4:J$500,""),_xlfn.XLOOKUP(CLEAN($C27),效率表!$B$4:$B$500,效率表!J$4:J$500,"",,-1))</f>
        <v>0</v>
      </c>
      <c r="BA27" s="22">
        <f>IF($B27="Day",_xlfn.XLOOKUP(CLEAN($C27),效率表!$B$4:$B$500,效率表!K$4:K$500,""),_xlfn.XLOOKUP(CLEAN($C27),效率表!$B$4:$B$500,效率表!K$4:K$500,"",,-1))</f>
        <v>0</v>
      </c>
      <c r="BB27" s="22">
        <f>IF($B27="Day",_xlfn.XLOOKUP(CLEAN($C27),效率表!$B$4:$B$500,效率表!L$4:L$500,""),_xlfn.XLOOKUP(CLEAN($C27),效率表!$B$4:$B$500,效率表!L$4:L$500,"",,-1))</f>
        <v>0</v>
      </c>
      <c r="BC27" s="22">
        <f>IF($B27="Day",_xlfn.XLOOKUP(CLEAN($C27),效率表!$B$4:$B$500,效率表!M$4:M$500,""),_xlfn.XLOOKUP(CLEAN($C27),效率表!$B$4:$B$500,效率表!M$4:M$500,"",,-1))</f>
        <v>0</v>
      </c>
      <c r="BD27" s="22">
        <f>IF($B27="Day",_xlfn.XLOOKUP(CLEAN($C27),效率表!$B$4:$B$500,效率表!N$4:N$500,""),_xlfn.XLOOKUP(CLEAN($C27),效率表!$B$4:$B$500,效率表!N$4:N$500,"",,-1))</f>
        <v>0</v>
      </c>
      <c r="BE27" s="22">
        <f>IF($B27="Day",_xlfn.XLOOKUP(CLEAN($C27),效率表!$B$4:$B$500,效率表!O$4:O$500,""),_xlfn.XLOOKUP(CLEAN($C27),效率表!$B$4:$B$500,效率表!O$4:O$500,"",,-1))</f>
        <v>720</v>
      </c>
      <c r="BF27" s="22">
        <f>IF($B27="Day",_xlfn.XLOOKUP(CLEAN($C27),效率表!$B$4:$B$500,效率表!P$4:P$500,""),_xlfn.XLOOKUP(CLEAN($C27),效率表!$B$4:$B$500,效率表!P$4:P$500,"",,-1))</f>
        <v>0</v>
      </c>
      <c r="BG27" s="22">
        <f>IF($B27="Day",_xlfn.XLOOKUP(CLEAN($C27),效率表!$B$4:$B$500,效率表!Q$4:Q$500,""),_xlfn.XLOOKUP(CLEAN($C27),效率表!$B$4:$B$500,效率表!Q$4:Q$500,"",,-1))</f>
        <v>0</v>
      </c>
      <c r="BH27" s="22">
        <f>IF($B27="Day",_xlfn.XLOOKUP(CLEAN($C27),效率表!$B$4:$B$500,效率表!R$4:R$500,""),_xlfn.XLOOKUP(CLEAN($C27),效率表!$B$4:$B$500,效率表!R$4:R$500,"",,-1))</f>
        <v>0</v>
      </c>
      <c r="BI27" s="22">
        <f>IF($B27="Day",_xlfn.XLOOKUP(CLEAN($C27),效率表!$B$4:$B$500,效率表!S$4:S$500,""),_xlfn.XLOOKUP(CLEAN($C27),效率表!$B$4:$B$500,效率表!S$4:S$500,"",,-1))</f>
        <v>0</v>
      </c>
      <c r="BJ27" s="22">
        <f>IF($B27="Day",_xlfn.XLOOKUP(CLEAN($C27),效率表!$B$4:$B$500,效率表!U$4:U$500,""),_xlfn.XLOOKUP(CLEAN($C27),效率表!$B$4:$B$500,效率表!U$4:U$500,"",,-1))</f>
        <v>0</v>
      </c>
      <c r="BK27" s="22">
        <f>IF($B27="Day",_xlfn.XLOOKUP(CLEAN($C27),效率表!$B$4:$B$500,效率表!V$4:V$500,""),_xlfn.XLOOKUP(CLEAN($C27),效率表!$B$4:$B$500,效率表!V$4:V$500,"",,-1))</f>
        <v>0</v>
      </c>
      <c r="BL27" s="22">
        <f t="shared" si="9"/>
        <v>0</v>
      </c>
      <c r="BM27" s="22">
        <f t="shared" si="10"/>
        <v>0</v>
      </c>
      <c r="BN27" s="22">
        <f t="shared" si="11"/>
        <v>0</v>
      </c>
      <c r="BO27" s="27">
        <f t="shared" si="15"/>
        <v>0</v>
      </c>
      <c r="BP27" s="25">
        <f t="shared" si="12"/>
        <v>0</v>
      </c>
      <c r="BQ27" s="28" t="str">
        <f>IF($B27="Day",_xlfn.XLOOKUP(CLEAN($C27),效率表!$B$4:$B$500,效率表!X$4:X$500,""),_xlfn.XLOOKUP($C27,效率表!$B$4:$B$500,效率表!X$4:X$500,"",,-1))</f>
        <v xml:space="preserve">Трансмисс засварт </v>
      </c>
    </row>
    <row r="28" spans="1:69">
      <c r="A28" s="29">
        <f t="shared" si="16"/>
        <v>46244</v>
      </c>
      <c r="B28" s="22" t="s">
        <v>240</v>
      </c>
      <c r="C28" s="22" t="s">
        <v>103</v>
      </c>
      <c r="D28" s="23" t="str">
        <f>_xlfn.XLOOKUP(C28,辅助表Auxiliary!$A$3:$A$192,辅助表Auxiliary!$C$3:$C$192)</f>
        <v>辅助设备/Auxiliary Equipment</v>
      </c>
      <c r="E28" s="22" t="str">
        <f>_xlfn.XLOOKUP(C28,辅助表Auxiliary!$A$3:$A$192,辅助表Auxiliary!$D$3:$D$192)</f>
        <v>CAT D8T</v>
      </c>
      <c r="F28" s="22" t="str">
        <f>_xlfn.XLOOKUP(C28,辅助表Auxiliary!$A$3:$A$192,辅助表Auxiliary!$E$3:$E$192)</f>
        <v>自有辅助</v>
      </c>
      <c r="G28" s="22" t="s">
        <v>287</v>
      </c>
      <c r="H28" s="22" t="b">
        <f t="shared" si="0"/>
        <v>1</v>
      </c>
      <c r="I28" s="22">
        <f t="shared" si="1"/>
        <v>1</v>
      </c>
      <c r="J28" s="22"/>
      <c r="K28" s="22">
        <f>_xlfn.AGGREGATE(9,4,表1[[#This Row],[Хө]:[Б.н]])+_xlfn.AGGREGATE(9,4,表1[[#This Row],[Хө土壤]:[Б.н 脏煤]],表1[[#This Row],[Ш.х 沃土]])</f>
        <v>0</v>
      </c>
      <c r="L28" s="22">
        <f>_xlfn.AGGREGATE(9,4,表1[[#This Row],[Нү]],表1[[#This Row],[Нү 煤炭]])</f>
        <v>0</v>
      </c>
      <c r="M28" s="22">
        <f>_xlfn.AGGREGATE(9,4,表1[[#This Row],[oxid]],表1[[#This Row],[oxid 氧化]])</f>
        <v>0</v>
      </c>
      <c r="N28" s="22">
        <f>_xlfn.AGGREGATE(9,4,表1[[#This Row],[И.А]],表1[[#This Row],[И.А 
工程工作]])</f>
        <v>0</v>
      </c>
      <c r="O28" s="22">
        <f>表1[[#This Row],[产量（M3）
Production(M3)]]-表1[[#This Row],[焦煤（M3）
Coking coal
Нү]]-表1[[#This Row],[动力煤（M3）
Thermal coal
oxid]]</f>
        <v>0</v>
      </c>
      <c r="P28" s="22" t="str" cm="1">
        <f t="array" ref="P28">_xlfn.LET(
_xlpm.hCond,$H28,
_xlpm.dType,$D28,
_xlpm.res_type_1,P$1,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" s="22" t="str" cm="1">
        <f t="array" ref="Q28">_xlfn.LET(
_xlpm.hCond,$H28,
_xlpm.dType,$D28,
_xlpm.res_type_1,Q$1,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" s="22" t="str" cm="1">
        <f t="array" ref="R28">_xlfn.LET(
_xlpm.hCond,$H28,
_xlpm.dType,$D28,
_xlpm.res_type_1,R$1,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" s="22" t="str" cm="1">
        <f t="array" ref="S28">_xlfn.LET(
_xlpm.hCond,$H28,
_xlpm.dType,$D28,
_xlpm.res_type_1,S$1,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" s="22" t="str" cm="1">
        <f t="array" ref="T28">_xlfn.LET(
_xlpm.hCond,$H28,
_xlpm.dType,$D28,
_xlpm.res_type_1,T$1,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" s="22" t="str" cm="1">
        <f t="array" ref="U28">_xlfn.LET(
_xlpm.hCond,$H28,
_xlpm.dType,$D28,
_xlpm.res_type_1,U$1,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" s="22" t="str" cm="1">
        <f t="array" ref="V28">_xlfn.LET(
_xlpm.hCond,$H28,
_xlpm.dType,$D28,
_xlpm.res_type_1,V$1,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" s="22" t="str" cm="1">
        <f t="array" ref="W28">_xlfn.LET(
_xlpm.hCond,$H28,
_xlpm.dType,$D28,
_xlpm.res_type_1,W$1,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" s="22" t="str" cm="1">
        <f t="array" ref="X28">_xlfn.LET(
_xlpm.hCond,$H28,
_xlpm.dType,$D28,
_xlpm.res_type_1,X$1,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" s="22" t="str" cm="1">
        <f t="array" ref="Y28">_xlfn.LET(
_xlpm.hCond,$H28,
_xlpm.dType,$D28,
_xlpm.res_type_1,Y$1,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" s="22" t="str" cm="1">
        <f t="array" ref="Z28">_xlfn.LET(
_xlpm.hCond,$H28,
_xlpm.dType,$D28,
_xlpm.res_type_1,Z$1,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" s="22" t="str" cm="1">
        <f t="array" ref="AA28">_xlfn.LET(
_xlpm.hCond,$H28,
_xlpm.dType,$D28,
_xlpm.res_type_1,AA$1,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" s="22" t="str" cm="1">
        <f t="array" ref="AB28">_xlfn.LET(
_xlpm.hCond,$H28,
_xlpm.dType,$D28,
_xlpm.res_type_1,AB$1,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" s="22" t="str" cm="1">
        <f t="array" ref="AC28">_xlfn.LET(
_xlpm.hCond,$H28,
_xlpm.dType,$D28,
_xlpm.res_type_1,AC$1,
_xlpm.num,--_xlfn.TEXTAFTER($C28,{"#","/","-"},-1),
_xlpm.isDay,$B28="DAY",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" s="22" cm="1">
        <f t="array" ref="AD28">_xlfn.LET(
    _xlpm.result,
    IF(
        $H28,
        _xlfn.IFS(
            $B28 = "DAY",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 = "Night",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21071.1</v>
      </c>
      <c r="AE28" s="22" cm="1">
        <f t="array" ref="AE28">_xlfn.LET(
    _xlpm.result,
    IF(
        $H28,
        _xlfn.IFS(
            $B28 = "DAY",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 = "Night",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21080.5</v>
      </c>
      <c r="AF28" s="22">
        <f t="shared" si="13"/>
        <v>9.4000000000014552</v>
      </c>
      <c r="AG28" s="22" t="str" cm="1">
        <f t="array" ref="AG28">_xlfn.LET(
    _xlpm.result,
    IF(
        $H28,
        _xlfn.IFS(
            $B28 = "DAY",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 = "Night",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" s="22" t="str" cm="1">
        <f t="array" ref="AH28">_xlfn.LET(
    _xlpm.result,
    IF(
        $H28,
        _xlfn.IFS(
            $B28 = "DAY",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 = "Night",
            _xlfn.IFS(
                $D28 = "挖掘机/Excavator",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 = "矿用卡车/Dump Truck",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 = "辅助设备/Auxiliary Equipment",
                _xlfn.XLOOKUP(
                     --
                        _xlfn.TEXTAFTER(
                            $C28,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" s="22" t="str">
        <f t="shared" si="14"/>
        <v/>
      </c>
      <c r="AJ2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" s="22" t="str">
        <f t="shared" si="2"/>
        <v/>
      </c>
      <c r="AO28" s="24" t="str">
        <f t="shared" si="3"/>
        <v/>
      </c>
      <c r="AP28" s="25" t="str" cm="1">
        <f t="array" ref="AP2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B28="Night", IF(
            (F28="EX5600")+(F28="EX3600"),
            _xlfn.XLOOKUP(--_xlfn.TEXTAFTER($C28,{"#","/","-"},-1), --_xlfn.TEXTAFTER('Electrical Excavator'!$A$4:$A$23,{"#","/","-"},-1), _xlfn.XLOOKUP(A28,'Electrical Excavator'!$E$3:$AI$3,'Electrical Excavator'!$E$4:$AI$23)),
            _xlfn.XLOOKUP(--_xlfn.TEXTAFTER($C28,{"#","/","-"},-1), --_xlfn.REGEXEXTRACT(_xlpm.c_rng,"\d+"), _xlfn.XLOOKUP(A28, _xlpm.header_rng, _xlpm.data_rng))
        ),
        B28="Day", ""
    ),
    IFERROR(_xlpm.result, "")
)</f>
        <v/>
      </c>
      <c r="AQ28" s="26">
        <f t="shared" si="4"/>
        <v>0.92777777777777781</v>
      </c>
      <c r="AR28" s="26">
        <f t="shared" si="5"/>
        <v>0.82784431137724546</v>
      </c>
      <c r="AS28" s="26">
        <f t="shared" si="6"/>
        <v>0.82784431137724546</v>
      </c>
      <c r="AT28" s="24">
        <f t="shared" si="7"/>
        <v>11.000000000087304</v>
      </c>
      <c r="AU28" s="22">
        <v>720</v>
      </c>
      <c r="AV28" s="22">
        <f t="shared" si="8"/>
        <v>12</v>
      </c>
      <c r="AW28" s="22">
        <f>IF($B28="Day",_xlfn.XLOOKUP(CLEAN($C28),效率表!$B$4:$B$500,效率表!G$4:G$500,""),_xlfn.XLOOKUP(CLEAN($C28),效率表!$B$4:$B$500,效率表!G$4:G$500,"",,-1))</f>
        <v>55</v>
      </c>
      <c r="AX28" s="22">
        <f>IF($B28="Day",_xlfn.XLOOKUP(CLEAN($C28),效率表!$B$4:$B$500,效率表!H$4:H$500,""),_xlfn.XLOOKUP(CLEAN($C28),效率表!$B$4:$B$500,效率表!H$4:H$500,"",,-1))</f>
        <v>0</v>
      </c>
      <c r="AY28" s="22">
        <f>IF($B28="Day",_xlfn.XLOOKUP(CLEAN($C28),效率表!$B$4:$B$500,效率表!I$4:I$500,""),_xlfn.XLOOKUP(CLEAN($C28),效率表!$B$4:$B$500,效率表!I$4:I$500,"",,-1))</f>
        <v>0</v>
      </c>
      <c r="AZ28" s="22">
        <f>IF($B28="Day",_xlfn.XLOOKUP(CLEAN($C28),效率表!$B$4:$B$500,效率表!J$4:J$500,""),_xlfn.XLOOKUP(CLEAN($C28),效率表!$B$4:$B$500,效率表!J$4:J$500,"",,-1))</f>
        <v>0</v>
      </c>
      <c r="BA28" s="22">
        <f>IF($B28="Day",_xlfn.XLOOKUP(CLEAN($C28),效率表!$B$4:$B$500,效率表!K$4:K$500,""),_xlfn.XLOOKUP(CLEAN($C28),效率表!$B$4:$B$500,效率表!K$4:K$500,"",,-1))</f>
        <v>0</v>
      </c>
      <c r="BB28" s="22">
        <f>IF($B28="Day",_xlfn.XLOOKUP(CLEAN($C28),效率表!$B$4:$B$500,效率表!L$4:L$500,""),_xlfn.XLOOKUP(CLEAN($C28),效率表!$B$4:$B$500,效率表!L$4:L$500,"",,-1))</f>
        <v>60</v>
      </c>
      <c r="BC28" s="22">
        <f>IF($B28="Day",_xlfn.XLOOKUP(CLEAN($C28),效率表!$B$4:$B$500,效率表!M$4:M$500,""),_xlfn.XLOOKUP(CLEAN($C28),效率表!$B$4:$B$500,效率表!M$4:M$500,"",,-1))</f>
        <v>0</v>
      </c>
      <c r="BD28" s="22">
        <f>IF($B28="Day",_xlfn.XLOOKUP(CLEAN($C28),效率表!$B$4:$B$500,效率表!N$4:N$500,""),_xlfn.XLOOKUP(CLEAN($C28),效率表!$B$4:$B$500,效率表!N$4:N$500,"",,-1))</f>
        <v>0</v>
      </c>
      <c r="BE28" s="22">
        <f>IF($B28="Day",_xlfn.XLOOKUP(CLEAN($C28),效率表!$B$4:$B$500,效率表!O$4:O$500,""),_xlfn.XLOOKUP(CLEAN($C28),效率表!$B$4:$B$500,效率表!O$4:O$500,"",,-1))</f>
        <v>52.000000000000057</v>
      </c>
      <c r="BF28" s="22">
        <f>IF($B28="Day",_xlfn.XLOOKUP(CLEAN($C28),效率表!$B$4:$B$500,效率表!P$4:P$500,""),_xlfn.XLOOKUP(CLEAN($C28),效率表!$B$4:$B$500,效率表!P$4:P$500,"",,-1))</f>
        <v>0</v>
      </c>
      <c r="BG28" s="22">
        <f>IF($B28="Day",_xlfn.XLOOKUP(CLEAN($C28),效率表!$B$4:$B$500,效率表!Q$4:Q$500,""),_xlfn.XLOOKUP(CLEAN($C28),效率表!$B$4:$B$500,效率表!Q$4:Q$500,"",,-1))</f>
        <v>0</v>
      </c>
      <c r="BH28" s="22">
        <f>IF($B28="Day",_xlfn.XLOOKUP(CLEAN($C28),效率表!$B$4:$B$500,效率表!R$4:R$500,""),_xlfn.XLOOKUP(CLEAN($C28),效率表!$B$4:$B$500,效率表!R$4:R$500,"",,-1))</f>
        <v>0</v>
      </c>
      <c r="BI28" s="22">
        <f>IF($B28="Day",_xlfn.XLOOKUP(CLEAN($C28),效率表!$B$4:$B$500,效率表!S$4:S$500,""),_xlfn.XLOOKUP(CLEAN($C28),效率表!$B$4:$B$500,效率表!S$4:S$500,"",,-1))</f>
        <v>0</v>
      </c>
      <c r="BJ28" s="22">
        <f>IF($B28="Day",_xlfn.XLOOKUP(CLEAN($C28),效率表!$B$4:$B$500,效率表!U$4:U$500,""),_xlfn.XLOOKUP(CLEAN($C28),效率表!$B$4:$B$500,效率表!U$4:U$500,"",,-1))</f>
        <v>0</v>
      </c>
      <c r="BK28" s="22">
        <f>IF($B28="Day",_xlfn.XLOOKUP(CLEAN($C28),效率表!$B$4:$B$500,效率表!V$4:V$500,""),_xlfn.XLOOKUP(CLEAN($C28),效率表!$B$4:$B$500,效率表!V$4:V$500,"",,-1))</f>
        <v>0</v>
      </c>
      <c r="BL28" s="22">
        <f t="shared" si="9"/>
        <v>0</v>
      </c>
      <c r="BM28" s="22">
        <f t="shared" si="10"/>
        <v>115</v>
      </c>
      <c r="BN28" s="22">
        <f t="shared" si="11"/>
        <v>0</v>
      </c>
      <c r="BO28" s="27">
        <f t="shared" si="15"/>
        <v>553</v>
      </c>
      <c r="BP28" s="25">
        <f t="shared" si="12"/>
        <v>9.2166666666666668</v>
      </c>
      <c r="BQ28" s="28" t="str">
        <f>IF($B28="Day",_xlfn.XLOOKUP(CLEAN($C28),效率表!$B$4:$B$500,效率表!X$4:X$500,""),_xlfn.XLOOKUP($C28,效率表!$B$4:$B$500,效率表!X$4:X$500,"",,-1))</f>
        <v>трансмиисын анхааруулга ассан / трансмиисын анхааруулга ассан</v>
      </c>
    </row>
    <row r="29" spans="1:69">
      <c r="A29" s="29">
        <f t="shared" si="16"/>
        <v>46244</v>
      </c>
      <c r="B29" s="22" t="s">
        <v>240</v>
      </c>
      <c r="C29" s="22" t="s">
        <v>105</v>
      </c>
      <c r="D29" s="23" t="str">
        <f>_xlfn.XLOOKUP(C29,辅助表Auxiliary!$A$3:$A$192,辅助表Auxiliary!$C$3:$C$192)</f>
        <v>辅助设备/Auxiliary Equipment</v>
      </c>
      <c r="E29" s="22" t="str">
        <f>_xlfn.XLOOKUP(C29,辅助表Auxiliary!$A$3:$A$192,辅助表Auxiliary!$D$3:$D$192)</f>
        <v>CAT D8T</v>
      </c>
      <c r="F29" s="22" t="str">
        <f>_xlfn.XLOOKUP(C29,辅助表Auxiliary!$A$3:$A$192,辅助表Auxiliary!$E$3:$E$192)</f>
        <v>自有辅助</v>
      </c>
      <c r="G29" s="22" t="s">
        <v>287</v>
      </c>
      <c r="H29" s="22" t="b">
        <f t="shared" si="0"/>
        <v>1</v>
      </c>
      <c r="I29" s="22">
        <f t="shared" si="1"/>
        <v>1</v>
      </c>
      <c r="J29" s="22"/>
      <c r="K29" s="22">
        <f>_xlfn.AGGREGATE(9,4,表1[[#This Row],[Хө]:[Б.н]])+_xlfn.AGGREGATE(9,4,表1[[#This Row],[Хө土壤]:[Б.н 脏煤]],表1[[#This Row],[Ш.х 沃土]])</f>
        <v>0</v>
      </c>
      <c r="L29" s="22">
        <f>_xlfn.AGGREGATE(9,4,表1[[#This Row],[Нү]],表1[[#This Row],[Нү 煤炭]])</f>
        <v>0</v>
      </c>
      <c r="M29" s="22">
        <f>_xlfn.AGGREGATE(9,4,表1[[#This Row],[oxid]],表1[[#This Row],[oxid 氧化]])</f>
        <v>0</v>
      </c>
      <c r="N29" s="22">
        <f>_xlfn.AGGREGATE(9,4,表1[[#This Row],[И.А]],表1[[#This Row],[И.А 
工程工作]])</f>
        <v>0</v>
      </c>
      <c r="O29" s="22">
        <f>表1[[#This Row],[产量（M3）
Production(M3)]]-表1[[#This Row],[焦煤（M3）
Coking coal
Нү]]-表1[[#This Row],[动力煤（M3）
Thermal coal
oxid]]</f>
        <v>0</v>
      </c>
      <c r="P29" s="22" t="str" cm="1">
        <f t="array" ref="P29">_xlfn.LET(
_xlpm.hCond,$H29,
_xlpm.dType,$D29,
_xlpm.res_type_1,P$1,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" s="22" t="str" cm="1">
        <f t="array" ref="Q29">_xlfn.LET(
_xlpm.hCond,$H29,
_xlpm.dType,$D29,
_xlpm.res_type_1,Q$1,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" s="22" t="str" cm="1">
        <f t="array" ref="R29">_xlfn.LET(
_xlpm.hCond,$H29,
_xlpm.dType,$D29,
_xlpm.res_type_1,R$1,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" s="22" t="str" cm="1">
        <f t="array" ref="S29">_xlfn.LET(
_xlpm.hCond,$H29,
_xlpm.dType,$D29,
_xlpm.res_type_1,S$1,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" s="22" t="str" cm="1">
        <f t="array" ref="T29">_xlfn.LET(
_xlpm.hCond,$H29,
_xlpm.dType,$D29,
_xlpm.res_type_1,T$1,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" s="22" t="str" cm="1">
        <f t="array" ref="U29">_xlfn.LET(
_xlpm.hCond,$H29,
_xlpm.dType,$D29,
_xlpm.res_type_1,U$1,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" s="22" t="str" cm="1">
        <f t="array" ref="V29">_xlfn.LET(
_xlpm.hCond,$H29,
_xlpm.dType,$D29,
_xlpm.res_type_1,V$1,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" s="22" t="str" cm="1">
        <f t="array" ref="W29">_xlfn.LET(
_xlpm.hCond,$H29,
_xlpm.dType,$D29,
_xlpm.res_type_1,W$1,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" s="22" t="str" cm="1">
        <f t="array" ref="X29">_xlfn.LET(
_xlpm.hCond,$H29,
_xlpm.dType,$D29,
_xlpm.res_type_1,X$1,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" s="22" t="str" cm="1">
        <f t="array" ref="Y29">_xlfn.LET(
_xlpm.hCond,$H29,
_xlpm.dType,$D29,
_xlpm.res_type_1,Y$1,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" s="22" t="str" cm="1">
        <f t="array" ref="Z29">_xlfn.LET(
_xlpm.hCond,$H29,
_xlpm.dType,$D29,
_xlpm.res_type_1,Z$1,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" s="22" t="str" cm="1">
        <f t="array" ref="AA29">_xlfn.LET(
_xlpm.hCond,$H29,
_xlpm.dType,$D29,
_xlpm.res_type_1,AA$1,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" s="22" t="str" cm="1">
        <f t="array" ref="AB29">_xlfn.LET(
_xlpm.hCond,$H29,
_xlpm.dType,$D29,
_xlpm.res_type_1,AB$1,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" s="22" t="str" cm="1">
        <f t="array" ref="AC29">_xlfn.LET(
_xlpm.hCond,$H29,
_xlpm.dType,$D29,
_xlpm.res_type_1,AC$1,
_xlpm.num,--_xlfn.TEXTAFTER($C29,{"#","/","-"},-1),
_xlpm.isDay,$B29="DAY",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" s="22" cm="1">
        <f t="array" ref="AD29">_xlfn.LET(
    _xlpm.result,
    IF(
        $H29,
        _xlfn.IFS(
            $B29 = "DAY",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 = "Night",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24508</v>
      </c>
      <c r="AE29" s="22" cm="1">
        <f t="array" ref="AE29">_xlfn.LET(
    _xlpm.result,
    IF(
        $H29,
        _xlfn.IFS(
            $B29 = "DAY",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 = "Night",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24517</v>
      </c>
      <c r="AF29" s="22">
        <f t="shared" si="13"/>
        <v>9</v>
      </c>
      <c r="AG29" s="22" t="str" cm="1">
        <f t="array" ref="AG29">_xlfn.LET(
    _xlpm.result,
    IF(
        $H29,
        _xlfn.IFS(
            $B29 = "DAY",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 = "Night",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" s="22" t="str" cm="1">
        <f t="array" ref="AH29">_xlfn.LET(
    _xlpm.result,
    IF(
        $H29,
        _xlfn.IFS(
            $B29 = "DAY",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 = "Night",
            _xlfn.IFS(
                $D29 = "挖掘机/Excavator",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 = "矿用卡车/Dump Truck",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 = "辅助设备/Auxiliary Equipment",
                _xlfn.XLOOKUP(
                     --
                        _xlfn.TEXTAFTER(
                            $C29,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" s="22" t="str">
        <f t="shared" si="14"/>
        <v/>
      </c>
      <c r="AJ2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" s="22" t="str">
        <f t="shared" si="2"/>
        <v/>
      </c>
      <c r="AO29" s="24" t="str">
        <f t="shared" si="3"/>
        <v/>
      </c>
      <c r="AP29" s="25" t="str" cm="1">
        <f t="array" ref="AP2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B29="Night", IF(
            (F29="EX5600")+(F29="EX3600"),
            _xlfn.XLOOKUP(--_xlfn.TEXTAFTER($C29,{"#","/","-"},-1), --_xlfn.TEXTAFTER('Electrical Excavator'!$A$4:$A$23,{"#","/","-"},-1), _xlfn.XLOOKUP(A29,'Electrical Excavator'!$E$3:$AI$3,'Electrical Excavator'!$E$4:$AI$23)),
            _xlfn.XLOOKUP(--_xlfn.TEXTAFTER($C29,{"#","/","-"},-1), --_xlfn.REGEXEXTRACT(_xlpm.c_rng,"\d+"), _xlfn.XLOOKUP(A29, _xlpm.header_rng, _xlpm.data_rng))
        ),
        B29="Day", ""
    ),
    IFERROR(_xlpm.result, "")
)</f>
        <v/>
      </c>
      <c r="AQ29" s="26">
        <f t="shared" si="4"/>
        <v>0.96250000000000002</v>
      </c>
      <c r="AR29" s="26">
        <f t="shared" si="5"/>
        <v>0.81240981240981236</v>
      </c>
      <c r="AS29" s="26">
        <f t="shared" si="6"/>
        <v>0.81240981240981236</v>
      </c>
      <c r="AT29" s="24">
        <f t="shared" si="7"/>
        <v>0</v>
      </c>
      <c r="AU29" s="22">
        <v>720</v>
      </c>
      <c r="AV29" s="22">
        <f t="shared" si="8"/>
        <v>12</v>
      </c>
      <c r="AW29" s="22">
        <f>IF($B29="Day",_xlfn.XLOOKUP(CLEAN($C29),效率表!$B$4:$B$500,效率表!G$4:G$500,""),_xlfn.XLOOKUP(CLEAN($C29),效率表!$B$4:$B$500,效率表!G$4:G$500,"",,-1))</f>
        <v>80</v>
      </c>
      <c r="AX29" s="22">
        <f>IF($B29="Day",_xlfn.XLOOKUP(CLEAN($C29),效率表!$B$4:$B$500,效率表!H$4:H$500,""),_xlfn.XLOOKUP(CLEAN($C29),效率表!$B$4:$B$500,效率表!H$4:H$500,"",,-1))</f>
        <v>0</v>
      </c>
      <c r="AY29" s="22">
        <f>IF($B29="Day",_xlfn.XLOOKUP(CLEAN($C29),效率表!$B$4:$B$500,效率表!I$4:I$500,""),_xlfn.XLOOKUP(CLEAN($C29),效率表!$B$4:$B$500,效率表!I$4:I$500,"",,-1))</f>
        <v>0</v>
      </c>
      <c r="AZ29" s="22">
        <f>IF($B29="Day",_xlfn.XLOOKUP(CLEAN($C29),效率表!$B$4:$B$500,效率表!J$4:J$500,""),_xlfn.XLOOKUP(CLEAN($C29),效率表!$B$4:$B$500,效率表!J$4:J$500,"",,-1))</f>
        <v>0</v>
      </c>
      <c r="BA29" s="22">
        <f>IF($B29="Day",_xlfn.XLOOKUP(CLEAN($C29),效率表!$B$4:$B$500,效率表!K$4:K$500,""),_xlfn.XLOOKUP(CLEAN($C29),效率表!$B$4:$B$500,效率表!K$4:K$500,"",,-1))</f>
        <v>0</v>
      </c>
      <c r="BB29" s="22">
        <f>IF($B29="Day",_xlfn.XLOOKUP(CLEAN($C29),效率表!$B$4:$B$500,效率表!L$4:L$500,""),_xlfn.XLOOKUP(CLEAN($C29),效率表!$B$4:$B$500,效率表!L$4:L$500,"",,-1))</f>
        <v>50</v>
      </c>
      <c r="BC29" s="22">
        <f>IF($B29="Day",_xlfn.XLOOKUP(CLEAN($C29),效率表!$B$4:$B$500,效率表!M$4:M$500,""),_xlfn.XLOOKUP(CLEAN($C29),效率表!$B$4:$B$500,效率表!M$4:M$500,"",,-1))</f>
        <v>0</v>
      </c>
      <c r="BD29" s="22">
        <f>IF($B29="Day",_xlfn.XLOOKUP(CLEAN($C29),效率表!$B$4:$B$500,效率表!N$4:N$500,""),_xlfn.XLOOKUP(CLEAN($C29),效率表!$B$4:$B$500,效率表!N$4:N$500,"",,-1))</f>
        <v>0</v>
      </c>
      <c r="BE29" s="22">
        <f>IF($B29="Day",_xlfn.XLOOKUP(CLEAN($C29),效率表!$B$4:$B$500,效率表!O$4:O$500,""),_xlfn.XLOOKUP(CLEAN($C29),效率表!$B$4:$B$500,效率表!O$4:O$500,"",,-1))</f>
        <v>26.999999999999986</v>
      </c>
      <c r="BF29" s="22">
        <f>IF($B29="Day",_xlfn.XLOOKUP(CLEAN($C29),效率表!$B$4:$B$500,效率表!P$4:P$500,""),_xlfn.XLOOKUP(CLEAN($C29),效率表!$B$4:$B$500,效率表!P$4:P$500,"",,-1))</f>
        <v>0</v>
      </c>
      <c r="BG29" s="22">
        <f>IF($B29="Day",_xlfn.XLOOKUP(CLEAN($C29),效率表!$B$4:$B$500,效率表!Q$4:Q$500,""),_xlfn.XLOOKUP(CLEAN($C29),效率表!$B$4:$B$500,效率表!Q$4:Q$500,"",,-1))</f>
        <v>0</v>
      </c>
      <c r="BH29" s="22">
        <f>IF($B29="Day",_xlfn.XLOOKUP(CLEAN($C29),效率表!$B$4:$B$500,效率表!R$4:R$500,""),_xlfn.XLOOKUP(CLEAN($C29),效率表!$B$4:$B$500,效率表!R$4:R$500,"",,-1))</f>
        <v>0</v>
      </c>
      <c r="BI29" s="22">
        <f>IF($B29="Day",_xlfn.XLOOKUP(CLEAN($C29),效率表!$B$4:$B$500,效率表!S$4:S$500,""),_xlfn.XLOOKUP(CLEAN($C29),效率表!$B$4:$B$500,效率表!S$4:S$500,"",,-1))</f>
        <v>0</v>
      </c>
      <c r="BJ29" s="22">
        <f>IF($B29="Day",_xlfn.XLOOKUP(CLEAN($C29),效率表!$B$4:$B$500,效率表!U$4:U$500,""),_xlfn.XLOOKUP(CLEAN($C29),效率表!$B$4:$B$500,效率表!U$4:U$500,"",,-1))</f>
        <v>0</v>
      </c>
      <c r="BK29" s="22">
        <f>IF($B29="Day",_xlfn.XLOOKUP(CLEAN($C29),效率表!$B$4:$B$500,效率表!V$4:V$500,""),_xlfn.XLOOKUP(CLEAN($C29),效率表!$B$4:$B$500,效率表!V$4:V$500,"",,-1))</f>
        <v>0</v>
      </c>
      <c r="BL29" s="22">
        <f t="shared" si="9"/>
        <v>0</v>
      </c>
      <c r="BM29" s="22">
        <f t="shared" si="10"/>
        <v>130</v>
      </c>
      <c r="BN29" s="22">
        <f t="shared" si="11"/>
        <v>0</v>
      </c>
      <c r="BO29" s="27">
        <f t="shared" si="15"/>
        <v>563</v>
      </c>
      <c r="BP29" s="25">
        <f t="shared" si="12"/>
        <v>9.3833333333333329</v>
      </c>
      <c r="BQ29" s="28" t="str">
        <f>IF($B29="Day",_xlfn.XLOOKUP(CLEAN($C29),效率表!$B$4:$B$500,效率表!X$4:X$500,""),_xlfn.XLOOKUP($C29,效率表!$B$4:$B$500,效率表!X$4:X$500,"",,-1))</f>
        <v>транссмиисын анхааруулга ассан</v>
      </c>
    </row>
    <row r="30" spans="1:69">
      <c r="A30" s="29">
        <f t="shared" si="16"/>
        <v>46244</v>
      </c>
      <c r="B30" s="22" t="s">
        <v>240</v>
      </c>
      <c r="C30" s="22" t="s">
        <v>107</v>
      </c>
      <c r="D30" s="23" t="str">
        <f>_xlfn.XLOOKUP(C30,辅助表Auxiliary!$A$3:$A$192,辅助表Auxiliary!$C$3:$C$192)</f>
        <v>辅助设备/Auxiliary Equipment</v>
      </c>
      <c r="E30" s="22" t="str">
        <f>_xlfn.XLOOKUP(C30,辅助表Auxiliary!$A$3:$A$192,辅助表Auxiliary!$D$3:$D$192)</f>
        <v>CAT D8T</v>
      </c>
      <c r="F30" s="22" t="str">
        <f>_xlfn.XLOOKUP(C30,辅助表Auxiliary!$A$3:$A$192,辅助表Auxiliary!$E$3:$E$192)</f>
        <v>自有辅助</v>
      </c>
      <c r="G30" s="22" t="s">
        <v>287</v>
      </c>
      <c r="H30" s="22" t="b">
        <f t="shared" si="0"/>
        <v>1</v>
      </c>
      <c r="I30" s="22">
        <f t="shared" si="1"/>
        <v>0</v>
      </c>
      <c r="J30" s="22"/>
      <c r="K30" s="22">
        <f>_xlfn.AGGREGATE(9,4,表1[[#This Row],[Хө]:[Б.н]])+_xlfn.AGGREGATE(9,4,表1[[#This Row],[Хө土壤]:[Б.н 脏煤]],表1[[#This Row],[Ш.х 沃土]])</f>
        <v>0</v>
      </c>
      <c r="L30" s="22">
        <f>_xlfn.AGGREGATE(9,4,表1[[#This Row],[Нү]],表1[[#This Row],[Нү 煤炭]])</f>
        <v>0</v>
      </c>
      <c r="M30" s="22">
        <f>_xlfn.AGGREGATE(9,4,表1[[#This Row],[oxid]],表1[[#This Row],[oxid 氧化]])</f>
        <v>0</v>
      </c>
      <c r="N30" s="22">
        <f>_xlfn.AGGREGATE(9,4,表1[[#This Row],[И.А]],表1[[#This Row],[И.А 
工程工作]])</f>
        <v>0</v>
      </c>
      <c r="O30" s="22">
        <f>表1[[#This Row],[产量（M3）
Production(M3)]]-表1[[#This Row],[焦煤（M3）
Coking coal
Нү]]-表1[[#This Row],[动力煤（M3）
Thermal coal
oxid]]</f>
        <v>0</v>
      </c>
      <c r="P30" s="22" t="str" cm="1">
        <f t="array" ref="P30">_xlfn.LET(
_xlpm.hCond,$H30,
_xlpm.dType,$D30,
_xlpm.res_type_1,P$1,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" s="22" t="str" cm="1">
        <f t="array" ref="Q30">_xlfn.LET(
_xlpm.hCond,$H30,
_xlpm.dType,$D30,
_xlpm.res_type_1,Q$1,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" s="22" t="str" cm="1">
        <f t="array" ref="R30">_xlfn.LET(
_xlpm.hCond,$H30,
_xlpm.dType,$D30,
_xlpm.res_type_1,R$1,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" s="22" t="str" cm="1">
        <f t="array" ref="S30">_xlfn.LET(
_xlpm.hCond,$H30,
_xlpm.dType,$D30,
_xlpm.res_type_1,S$1,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" s="22" t="str" cm="1">
        <f t="array" ref="T30">_xlfn.LET(
_xlpm.hCond,$H30,
_xlpm.dType,$D30,
_xlpm.res_type_1,T$1,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" s="22" t="str" cm="1">
        <f t="array" ref="U30">_xlfn.LET(
_xlpm.hCond,$H30,
_xlpm.dType,$D30,
_xlpm.res_type_1,U$1,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" s="22" t="str" cm="1">
        <f t="array" ref="V30">_xlfn.LET(
_xlpm.hCond,$H30,
_xlpm.dType,$D30,
_xlpm.res_type_1,V$1,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" s="22" t="str" cm="1">
        <f t="array" ref="W30">_xlfn.LET(
_xlpm.hCond,$H30,
_xlpm.dType,$D30,
_xlpm.res_type_1,W$1,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" s="22" t="str" cm="1">
        <f t="array" ref="X30">_xlfn.LET(
_xlpm.hCond,$H30,
_xlpm.dType,$D30,
_xlpm.res_type_1,X$1,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" s="22" t="str" cm="1">
        <f t="array" ref="Y30">_xlfn.LET(
_xlpm.hCond,$H30,
_xlpm.dType,$D30,
_xlpm.res_type_1,Y$1,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" s="22" t="str" cm="1">
        <f t="array" ref="Z30">_xlfn.LET(
_xlpm.hCond,$H30,
_xlpm.dType,$D30,
_xlpm.res_type_1,Z$1,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" s="22" t="str" cm="1">
        <f t="array" ref="AA30">_xlfn.LET(
_xlpm.hCond,$H30,
_xlpm.dType,$D30,
_xlpm.res_type_1,AA$1,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" s="22" t="str" cm="1">
        <f t="array" ref="AB30">_xlfn.LET(
_xlpm.hCond,$H30,
_xlpm.dType,$D30,
_xlpm.res_type_1,AB$1,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" s="22" t="str" cm="1">
        <f t="array" ref="AC30">_xlfn.LET(
_xlpm.hCond,$H30,
_xlpm.dType,$D30,
_xlpm.res_type_1,AC$1,
_xlpm.num,--_xlfn.TEXTAFTER($C30,{"#","/","-"},-1),
_xlpm.isDay,$B30="DAY",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" s="22" cm="1">
        <f t="array" ref="AD30">_xlfn.LET(
    _xlpm.result,
    IF(
        $H30,
        _xlfn.IFS(
            $B30 = "DAY",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 = "Night",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26108</v>
      </c>
      <c r="AE30" s="22" cm="1">
        <f t="array" ref="AE30">_xlfn.LET(
    _xlpm.result,
    IF(
        $H30,
        _xlfn.IFS(
            $B30 = "DAY",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 = "Night",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26108</v>
      </c>
      <c r="AF30" s="22">
        <f t="shared" si="13"/>
        <v>0</v>
      </c>
      <c r="AG30" s="22" t="str" cm="1">
        <f t="array" ref="AG30">_xlfn.LET(
    _xlpm.result,
    IF(
        $H30,
        _xlfn.IFS(
            $B30 = "DAY",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 = "Night",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" s="22" t="str" cm="1">
        <f t="array" ref="AH30">_xlfn.LET(
    _xlpm.result,
    IF(
        $H30,
        _xlfn.IFS(
            $B30 = "DAY",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 = "Night",
            _xlfn.IFS(
                $D30 = "挖掘机/Excavator",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 = "矿用卡车/Dump Truck",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 = "辅助设备/Auxiliary Equipment",
                _xlfn.XLOOKUP(
                     --
                        _xlfn.TEXTAFTER(
                            $C30,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" s="22" t="str">
        <f t="shared" si="14"/>
        <v/>
      </c>
      <c r="AJ3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" s="22" t="str">
        <f t="shared" si="2"/>
        <v/>
      </c>
      <c r="AO30" s="24" t="str">
        <f t="shared" si="3"/>
        <v/>
      </c>
      <c r="AP30" s="25" t="str" cm="1">
        <f t="array" ref="AP3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B30="Night", IF(
            (F30="EX5600")+(F30="EX3600"),
            _xlfn.XLOOKUP(--_xlfn.TEXTAFTER($C30,{"#","/","-"},-1), --_xlfn.TEXTAFTER('Electrical Excavator'!$A$4:$A$23,{"#","/","-"},-1), _xlfn.XLOOKUP(A30,'Electrical Excavator'!$E$3:$AI$3,'Electrical Excavator'!$E$4:$AI$23)),
            _xlfn.XLOOKUP(--_xlfn.TEXTAFTER($C30,{"#","/","-"},-1), --_xlfn.REGEXEXTRACT(_xlpm.c_rng,"\d+"), _xlfn.XLOOKUP(A30, _xlpm.header_rng, _xlpm.data_rng))
        ),
        B30="Day", ""
    ),
    IFERROR(_xlpm.result, "")
)</f>
        <v/>
      </c>
      <c r="AQ30" s="26">
        <f t="shared" si="4"/>
        <v>0</v>
      </c>
      <c r="AR30" s="26">
        <f t="shared" si="5"/>
        <v>0</v>
      </c>
      <c r="AS30" s="26" t="str">
        <f t="shared" si="6"/>
        <v/>
      </c>
      <c r="AT30" s="24" t="str">
        <f t="shared" si="7"/>
        <v/>
      </c>
      <c r="AU30" s="22">
        <v>720</v>
      </c>
      <c r="AV30" s="22">
        <f t="shared" si="8"/>
        <v>12</v>
      </c>
      <c r="AW30" s="22">
        <f>IF($B30="Day",_xlfn.XLOOKUP(CLEAN($C30),效率表!$B$4:$B$500,效率表!G$4:G$500,""),_xlfn.XLOOKUP(CLEAN($C30),效率表!$B$4:$B$500,效率表!G$4:G$500,"",,-1))</f>
        <v>0</v>
      </c>
      <c r="AX30" s="22">
        <f>IF($B30="Day",_xlfn.XLOOKUP(CLEAN($C30),效率表!$B$4:$B$500,效率表!H$4:H$500,""),_xlfn.XLOOKUP(CLEAN($C30),效率表!$B$4:$B$500,效率表!H$4:H$500,"",,-1))</f>
        <v>0</v>
      </c>
      <c r="AY30" s="22">
        <f>IF($B30="Day",_xlfn.XLOOKUP(CLEAN($C30),效率表!$B$4:$B$500,效率表!I$4:I$500,""),_xlfn.XLOOKUP(CLEAN($C30),效率表!$B$4:$B$500,效率表!I$4:I$500,"",,-1))</f>
        <v>0</v>
      </c>
      <c r="AZ30" s="22">
        <f>IF($B30="Day",_xlfn.XLOOKUP(CLEAN($C30),效率表!$B$4:$B$500,效率表!J$4:J$500,""),_xlfn.XLOOKUP(CLEAN($C30),效率表!$B$4:$B$500,效率表!J$4:J$500,"",,-1))</f>
        <v>0</v>
      </c>
      <c r="BA30" s="22">
        <f>IF($B30="Day",_xlfn.XLOOKUP(CLEAN($C30),效率表!$B$4:$B$500,效率表!K$4:K$500,""),_xlfn.XLOOKUP(CLEAN($C30),效率表!$B$4:$B$500,效率表!K$4:K$500,"",,-1))</f>
        <v>0</v>
      </c>
      <c r="BB30" s="22">
        <f>IF($B30="Day",_xlfn.XLOOKUP(CLEAN($C30),效率表!$B$4:$B$500,效率表!L$4:L$500,""),_xlfn.XLOOKUP(CLEAN($C30),效率表!$B$4:$B$500,效率表!L$4:L$500,"",,-1))</f>
        <v>0</v>
      </c>
      <c r="BC30" s="22">
        <f>IF($B30="Day",_xlfn.XLOOKUP(CLEAN($C30),效率表!$B$4:$B$500,效率表!M$4:M$500,""),_xlfn.XLOOKUP(CLEAN($C30),效率表!$B$4:$B$500,效率表!M$4:M$500,"",,-1))</f>
        <v>0</v>
      </c>
      <c r="BD30" s="22">
        <f>IF($B30="Day",_xlfn.XLOOKUP(CLEAN($C30),效率表!$B$4:$B$500,效率表!N$4:N$500,""),_xlfn.XLOOKUP(CLEAN($C30),效率表!$B$4:$B$500,效率表!N$4:N$500,"",,-1))</f>
        <v>0</v>
      </c>
      <c r="BE30" s="22">
        <f>IF($B30="Day",_xlfn.XLOOKUP(CLEAN($C30),效率表!$B$4:$B$500,效率表!O$4:O$500,""),_xlfn.XLOOKUP(CLEAN($C30),效率表!$B$4:$B$500,效率表!O$4:O$500,"",,-1))</f>
        <v>720</v>
      </c>
      <c r="BF30" s="22">
        <f>IF($B30="Day",_xlfn.XLOOKUP(CLEAN($C30),效率表!$B$4:$B$500,效率表!P$4:P$500,""),_xlfn.XLOOKUP(CLEAN($C30),效率表!$B$4:$B$500,效率表!P$4:P$500,"",,-1))</f>
        <v>0</v>
      </c>
      <c r="BG30" s="22">
        <f>IF($B30="Day",_xlfn.XLOOKUP(CLEAN($C30),效率表!$B$4:$B$500,效率表!Q$4:Q$500,""),_xlfn.XLOOKUP(CLEAN($C30),效率表!$B$4:$B$500,效率表!Q$4:Q$500,"",,-1))</f>
        <v>0</v>
      </c>
      <c r="BH30" s="22">
        <f>IF($B30="Day",_xlfn.XLOOKUP(CLEAN($C30),效率表!$B$4:$B$500,效率表!R$4:R$500,""),_xlfn.XLOOKUP(CLEAN($C30),效率表!$B$4:$B$500,效率表!R$4:R$500,"",,-1))</f>
        <v>0</v>
      </c>
      <c r="BI30" s="22">
        <f>IF($B30="Day",_xlfn.XLOOKUP(CLEAN($C30),效率表!$B$4:$B$500,效率表!S$4:S$500,""),_xlfn.XLOOKUP(CLEAN($C30),效率表!$B$4:$B$500,效率表!S$4:S$500,"",,-1))</f>
        <v>0</v>
      </c>
      <c r="BJ30" s="22">
        <f>IF($B30="Day",_xlfn.XLOOKUP(CLEAN($C30),效率表!$B$4:$B$500,效率表!U$4:U$500,""),_xlfn.XLOOKUP(CLEAN($C30),效率表!$B$4:$B$500,效率表!U$4:U$500,"",,-1))</f>
        <v>0</v>
      </c>
      <c r="BK30" s="22">
        <f>IF($B30="Day",_xlfn.XLOOKUP(CLEAN($C30),效率表!$B$4:$B$500,效率表!V$4:V$500,""),_xlfn.XLOOKUP(CLEAN($C30),效率表!$B$4:$B$500,效率表!V$4:V$500,"",,-1))</f>
        <v>0</v>
      </c>
      <c r="BL30" s="22">
        <f t="shared" si="9"/>
        <v>0</v>
      </c>
      <c r="BM30" s="22">
        <f t="shared" si="10"/>
        <v>0</v>
      </c>
      <c r="BN30" s="22">
        <f t="shared" si="11"/>
        <v>0</v>
      </c>
      <c r="BO30" s="27">
        <f t="shared" si="15"/>
        <v>0</v>
      </c>
      <c r="BP30" s="25">
        <f t="shared" si="12"/>
        <v>0</v>
      </c>
      <c r="BQ30" s="28" t="str">
        <f>IF($B30="Day",_xlfn.XLOOKUP(CLEAN($C30),效率表!$B$4:$B$500,效率表!X$4:X$500,""),_xlfn.XLOOKUP($C30,效率表!$B$4:$B$500,效率表!X$4:X$500,"",,-1))</f>
        <v xml:space="preserve">хөдөлгүүр засварт </v>
      </c>
    </row>
    <row r="31" spans="1:69">
      <c r="A31" s="29">
        <f t="shared" si="16"/>
        <v>46244</v>
      </c>
      <c r="B31" s="22" t="s">
        <v>240</v>
      </c>
      <c r="C31" s="22" t="s">
        <v>109</v>
      </c>
      <c r="D31" s="23" t="str">
        <f>_xlfn.XLOOKUP(C31,辅助表Auxiliary!$A$3:$A$192,辅助表Auxiliary!$C$3:$C$192)</f>
        <v>辅助设备/Auxiliary Equipment</v>
      </c>
      <c r="E31" s="22" t="str">
        <f>_xlfn.XLOOKUP(C31,辅助表Auxiliary!$A$3:$A$192,辅助表Auxiliary!$D$3:$D$192)</f>
        <v>CAT834K</v>
      </c>
      <c r="F31" s="22" t="str">
        <f>_xlfn.XLOOKUP(C31,辅助表Auxiliary!$A$3:$A$192,辅助表Auxiliary!$E$3:$E$192)</f>
        <v>自有辅助</v>
      </c>
      <c r="G31" s="22" t="s">
        <v>287</v>
      </c>
      <c r="H31" s="22" t="b">
        <f t="shared" si="0"/>
        <v>1</v>
      </c>
      <c r="I31" s="22">
        <f t="shared" si="1"/>
        <v>1</v>
      </c>
      <c r="J31" s="22"/>
      <c r="K31" s="22">
        <f>_xlfn.AGGREGATE(9,4,表1[[#This Row],[Хө]:[Б.н]])+_xlfn.AGGREGATE(9,4,表1[[#This Row],[Хө土壤]:[Б.н 脏煤]],表1[[#This Row],[Ш.х 沃土]])</f>
        <v>0</v>
      </c>
      <c r="L31" s="22">
        <f>_xlfn.AGGREGATE(9,4,表1[[#This Row],[Нү]],表1[[#This Row],[Нү 煤炭]])</f>
        <v>0</v>
      </c>
      <c r="M31" s="22">
        <f>_xlfn.AGGREGATE(9,4,表1[[#This Row],[oxid]],表1[[#This Row],[oxid 氧化]])</f>
        <v>0</v>
      </c>
      <c r="N31" s="22">
        <f>_xlfn.AGGREGATE(9,4,表1[[#This Row],[И.А]],表1[[#This Row],[И.А 
工程工作]])</f>
        <v>0</v>
      </c>
      <c r="O31" s="22">
        <f>表1[[#This Row],[产量（M3）
Production(M3)]]-表1[[#This Row],[焦煤（M3）
Coking coal
Нү]]-表1[[#This Row],[动力煤（M3）
Thermal coal
oxid]]</f>
        <v>0</v>
      </c>
      <c r="P31" s="22" t="str" cm="1">
        <f t="array" ref="P31">_xlfn.LET(
_xlpm.hCond,$H31,
_xlpm.dType,$D31,
_xlpm.res_type_1,P$1,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1" s="22" t="str" cm="1">
        <f t="array" ref="Q31">_xlfn.LET(
_xlpm.hCond,$H31,
_xlpm.dType,$D31,
_xlpm.res_type_1,Q$1,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1" s="22" t="str" cm="1">
        <f t="array" ref="R31">_xlfn.LET(
_xlpm.hCond,$H31,
_xlpm.dType,$D31,
_xlpm.res_type_1,R$1,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1" s="22" t="str" cm="1">
        <f t="array" ref="S31">_xlfn.LET(
_xlpm.hCond,$H31,
_xlpm.dType,$D31,
_xlpm.res_type_1,S$1,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1" s="22" t="str" cm="1">
        <f t="array" ref="T31">_xlfn.LET(
_xlpm.hCond,$H31,
_xlpm.dType,$D31,
_xlpm.res_type_1,T$1,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1" s="22" t="str" cm="1">
        <f t="array" ref="U31">_xlfn.LET(
_xlpm.hCond,$H31,
_xlpm.dType,$D31,
_xlpm.res_type_1,U$1,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1" s="22" t="str" cm="1">
        <f t="array" ref="V31">_xlfn.LET(
_xlpm.hCond,$H31,
_xlpm.dType,$D31,
_xlpm.res_type_1,V$1,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1" s="22" t="str" cm="1">
        <f t="array" ref="W31">_xlfn.LET(
_xlpm.hCond,$H31,
_xlpm.dType,$D31,
_xlpm.res_type_1,W$1,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1" s="22" t="str" cm="1">
        <f t="array" ref="X31">_xlfn.LET(
_xlpm.hCond,$H31,
_xlpm.dType,$D31,
_xlpm.res_type_1,X$1,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1" s="22" t="str" cm="1">
        <f t="array" ref="Y31">_xlfn.LET(
_xlpm.hCond,$H31,
_xlpm.dType,$D31,
_xlpm.res_type_1,Y$1,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1" s="22" t="str" cm="1">
        <f t="array" ref="Z31">_xlfn.LET(
_xlpm.hCond,$H31,
_xlpm.dType,$D31,
_xlpm.res_type_1,Z$1,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1" s="22" t="str" cm="1">
        <f t="array" ref="AA31">_xlfn.LET(
_xlpm.hCond,$H31,
_xlpm.dType,$D31,
_xlpm.res_type_1,AA$1,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1" s="22" t="str" cm="1">
        <f t="array" ref="AB31">_xlfn.LET(
_xlpm.hCond,$H31,
_xlpm.dType,$D31,
_xlpm.res_type_1,AB$1,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1" s="22" t="str" cm="1">
        <f t="array" ref="AC31">_xlfn.LET(
_xlpm.hCond,$H31,
_xlpm.dType,$D31,
_xlpm.res_type_1,AC$1,
_xlpm.num,--_xlfn.TEXTAFTER($C31,{"#","/","-"},-1),
_xlpm.isDay,$B31="DAY",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1" s="22" cm="1">
        <f t="array" ref="AD31">_xlfn.LET(
    _xlpm.result,
    IF(
        $H31,
        _xlfn.IFS(
            $B31 = "DAY",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$B31 = "Night",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26071.9</v>
      </c>
      <c r="AE31" s="22" cm="1">
        <f t="array" ref="AE31">_xlfn.LET(
    _xlpm.result,
    IF(
        $H31,
        _xlfn.IFS(
            $B31 = "DAY",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$B31 = "Night",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26081.8</v>
      </c>
      <c r="AF31" s="22">
        <f t="shared" si="13"/>
        <v>9.8999999999978172</v>
      </c>
      <c r="AG31" s="22" t="str" cm="1">
        <f t="array" ref="AG31">_xlfn.LET(
    _xlpm.result,
    IF(
        $H31,
        _xlfn.IFS(
            $B31 = "DAY",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$B31 = "Night",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1" s="22" t="str" cm="1">
        <f t="array" ref="AH31">_xlfn.LET(
    _xlpm.result,
    IF(
        $H31,
        _xlfn.IFS(
            $B31 = "DAY",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$B31 = "Night",
            _xlfn.IFS(
                $D31 = "挖掘机/Excavator",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$D31 = "矿用卡车/Dump Truck",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$D31 = "辅助设备/Auxiliary Equipment",
                _xlfn.XLOOKUP(
                     --
                        _xlfn.TEXTAFTER(
                            $C31,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1" s="22" t="str">
        <f t="shared" si="14"/>
        <v/>
      </c>
      <c r="AJ3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1" s="22" t="str">
        <f t="shared" si="2"/>
        <v/>
      </c>
      <c r="AO31" s="24" t="str">
        <f t="shared" si="3"/>
        <v/>
      </c>
      <c r="AP31" s="25" t="str" cm="1">
        <f t="array" ref="AP3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B31="Night", IF(
            (F31="EX5600")+(F31="EX3600"),
            _xlfn.XLOOKUP(--_xlfn.TEXTAFTER($C31,{"#","/","-"},-1), --_xlfn.TEXTAFTER('Electrical Excavator'!$A$4:$A$23,{"#","/","-"},-1), _xlfn.XLOOKUP(A31,'Electrical Excavator'!$E$3:$AI$3,'Electrical Excavator'!$E$4:$AI$23)),
            _xlfn.XLOOKUP(--_xlfn.TEXTAFTER($C31,{"#","/","-"},-1), --_xlfn.REGEXEXTRACT(_xlpm.c_rng,"\d+"), _xlfn.XLOOKUP(A31, _xlpm.header_rng, _xlpm.data_rng))
        ),
        B31="Day", ""
    ),
    IFERROR(_xlpm.result, "")
)</f>
        <v/>
      </c>
      <c r="AQ31" s="26">
        <f t="shared" si="4"/>
        <v>1</v>
      </c>
      <c r="AR31" s="26">
        <f t="shared" si="5"/>
        <v>0.88888888888888884</v>
      </c>
      <c r="AS31" s="26">
        <f t="shared" si="6"/>
        <v>0.88888888888888884</v>
      </c>
      <c r="AT31" s="24">
        <f t="shared" si="7"/>
        <v>0</v>
      </c>
      <c r="AU31" s="22">
        <v>720</v>
      </c>
      <c r="AV31" s="22">
        <f t="shared" si="8"/>
        <v>12</v>
      </c>
      <c r="AW31" s="22">
        <f>IF($B31="Day",_xlfn.XLOOKUP(CLEAN($C31),效率表!$B$4:$B$500,效率表!G$4:G$500,""),_xlfn.XLOOKUP(CLEAN($C31),效率表!$B$4:$B$500,效率表!G$4:G$500,"",,-1))</f>
        <v>30</v>
      </c>
      <c r="AX31" s="22">
        <f>IF($B31="Day",_xlfn.XLOOKUP(CLEAN($C31),效率表!$B$4:$B$500,效率表!H$4:H$500,""),_xlfn.XLOOKUP(CLEAN($C31),效率表!$B$4:$B$500,效率表!H$4:H$500,"",,-1))</f>
        <v>0</v>
      </c>
      <c r="AY31" s="22">
        <f>IF($B31="Day",_xlfn.XLOOKUP(CLEAN($C31),效率表!$B$4:$B$500,效率表!I$4:I$500,""),_xlfn.XLOOKUP(CLEAN($C31),效率表!$B$4:$B$500,效率表!I$4:I$500,"",,-1))</f>
        <v>0</v>
      </c>
      <c r="AZ31" s="22">
        <f>IF($B31="Day",_xlfn.XLOOKUP(CLEAN($C31),效率表!$B$4:$B$500,效率表!J$4:J$500,""),_xlfn.XLOOKUP(CLEAN($C31),效率表!$B$4:$B$500,效率表!J$4:J$500,"",,-1))</f>
        <v>0</v>
      </c>
      <c r="BA31" s="22">
        <f>IF($B31="Day",_xlfn.XLOOKUP(CLEAN($C31),效率表!$B$4:$B$500,效率表!K$4:K$500,""),_xlfn.XLOOKUP(CLEAN($C31),效率表!$B$4:$B$500,效率表!K$4:K$500,"",,-1))</f>
        <v>0</v>
      </c>
      <c r="BB31" s="22">
        <f>IF($B31="Day",_xlfn.XLOOKUP(CLEAN($C31),效率表!$B$4:$B$500,效率表!L$4:L$500,""),_xlfn.XLOOKUP(CLEAN($C31),效率表!$B$4:$B$500,效率表!L$4:L$500,"",,-1))</f>
        <v>50</v>
      </c>
      <c r="BC31" s="22">
        <f>IF($B31="Day",_xlfn.XLOOKUP(CLEAN($C31),效率表!$B$4:$B$500,效率表!M$4:M$500,""),_xlfn.XLOOKUP(CLEAN($C31),效率表!$B$4:$B$500,效率表!M$4:M$500,"",,-1))</f>
        <v>0</v>
      </c>
      <c r="BD31" s="22">
        <f>IF($B31="Day",_xlfn.XLOOKUP(CLEAN($C31),效率表!$B$4:$B$500,效率表!N$4:N$500,""),_xlfn.XLOOKUP(CLEAN($C31),效率表!$B$4:$B$500,效率表!N$4:N$500,"",,-1))</f>
        <v>0</v>
      </c>
      <c r="BE31" s="22">
        <f>IF($B31="Day",_xlfn.XLOOKUP(CLEAN($C31),效率表!$B$4:$B$500,效率表!O$4:O$500,""),_xlfn.XLOOKUP(CLEAN($C31),效率表!$B$4:$B$500,效率表!O$4:O$500,"",,-1))</f>
        <v>0</v>
      </c>
      <c r="BF31" s="22">
        <f>IF($B31="Day",_xlfn.XLOOKUP(CLEAN($C31),效率表!$B$4:$B$500,效率表!P$4:P$500,""),_xlfn.XLOOKUP(CLEAN($C31),效率表!$B$4:$B$500,效率表!P$4:P$500,"",,-1))</f>
        <v>0</v>
      </c>
      <c r="BG31" s="22">
        <f>IF($B31="Day",_xlfn.XLOOKUP(CLEAN($C31),效率表!$B$4:$B$500,效率表!Q$4:Q$500,""),_xlfn.XLOOKUP(CLEAN($C31),效率表!$B$4:$B$500,效率表!Q$4:Q$500,"",,-1))</f>
        <v>0</v>
      </c>
      <c r="BH31" s="22">
        <f>IF($B31="Day",_xlfn.XLOOKUP(CLEAN($C31),效率表!$B$4:$B$500,效率表!R$4:R$500,""),_xlfn.XLOOKUP(CLEAN($C31),效率表!$B$4:$B$500,效率表!R$4:R$500,"",,-1))</f>
        <v>0</v>
      </c>
      <c r="BI31" s="22">
        <f>IF($B31="Day",_xlfn.XLOOKUP(CLEAN($C31),效率表!$B$4:$B$500,效率表!S$4:S$500,""),_xlfn.XLOOKUP(CLEAN($C31),效率表!$B$4:$B$500,效率表!S$4:S$500,"",,-1))</f>
        <v>0</v>
      </c>
      <c r="BJ31" s="22">
        <f>IF($B31="Day",_xlfn.XLOOKUP(CLEAN($C31),效率表!$B$4:$B$500,效率表!U$4:U$500,""),_xlfn.XLOOKUP(CLEAN($C31),效率表!$B$4:$B$500,效率表!U$4:U$500,"",,-1))</f>
        <v>0</v>
      </c>
      <c r="BK31" s="22">
        <f>IF($B31="Day",_xlfn.XLOOKUP(CLEAN($C31),效率表!$B$4:$B$500,效率表!V$4:V$500,""),_xlfn.XLOOKUP(CLEAN($C31),效率表!$B$4:$B$500,效率表!V$4:V$500,"",,-1))</f>
        <v>0</v>
      </c>
      <c r="BL31" s="22">
        <f t="shared" si="9"/>
        <v>0</v>
      </c>
      <c r="BM31" s="22">
        <f t="shared" si="10"/>
        <v>80</v>
      </c>
      <c r="BN31" s="22">
        <f t="shared" si="11"/>
        <v>0</v>
      </c>
      <c r="BO31" s="27">
        <f t="shared" si="15"/>
        <v>640</v>
      </c>
      <c r="BP31" s="25">
        <f t="shared" si="12"/>
        <v>10.666666666666666</v>
      </c>
      <c r="BQ31" s="28">
        <f>IF($B31="Day",_xlfn.XLOOKUP(CLEAN($C31),效率表!$B$4:$B$500,效率表!X$4:X$500,""),_xlfn.XLOOKUP($C31,效率表!$B$4:$B$500,效率表!X$4:X$500,"",,-1))</f>
        <v>0</v>
      </c>
    </row>
    <row r="32" spans="1:69">
      <c r="A32" s="29">
        <f t="shared" si="16"/>
        <v>46244</v>
      </c>
      <c r="B32" s="22" t="s">
        <v>240</v>
      </c>
      <c r="C32" s="22" t="s">
        <v>111</v>
      </c>
      <c r="D32" s="23" t="str">
        <f>_xlfn.XLOOKUP(C32,辅助表Auxiliary!$A$3:$A$192,辅助表Auxiliary!$C$3:$C$192)</f>
        <v>辅助设备/Auxiliary Equipment</v>
      </c>
      <c r="E32" s="22" t="str">
        <f>_xlfn.XLOOKUP(C32,辅助表Auxiliary!$A$3:$A$192,辅助表Auxiliary!$D$3:$D$192)</f>
        <v>CAT-D9GC</v>
      </c>
      <c r="F32" s="22" t="str">
        <f>_xlfn.XLOOKUP(C32,辅助表Auxiliary!$A$3:$A$192,辅助表Auxiliary!$E$3:$E$192)</f>
        <v>自有辅助</v>
      </c>
      <c r="G32" s="22" t="s">
        <v>287</v>
      </c>
      <c r="H32" s="22" t="b">
        <f t="shared" si="0"/>
        <v>1</v>
      </c>
      <c r="I32" s="22">
        <f t="shared" si="1"/>
        <v>1</v>
      </c>
      <c r="J32" s="22"/>
      <c r="K32" s="22">
        <f>_xlfn.AGGREGATE(9,4,表1[[#This Row],[Хө]:[Б.н]])+_xlfn.AGGREGATE(9,4,表1[[#This Row],[Хө土壤]:[Б.н 脏煤]],表1[[#This Row],[Ш.х 沃土]])</f>
        <v>0</v>
      </c>
      <c r="L32" s="22">
        <f>_xlfn.AGGREGATE(9,4,表1[[#This Row],[Нү]],表1[[#This Row],[Нү 煤炭]])</f>
        <v>0</v>
      </c>
      <c r="M32" s="22">
        <f>_xlfn.AGGREGATE(9,4,表1[[#This Row],[oxid]],表1[[#This Row],[oxid 氧化]])</f>
        <v>0</v>
      </c>
      <c r="N32" s="22">
        <f>_xlfn.AGGREGATE(9,4,表1[[#This Row],[И.А]],表1[[#This Row],[И.А 
工程工作]])</f>
        <v>0</v>
      </c>
      <c r="O32" s="22">
        <f>表1[[#This Row],[产量（M3）
Production(M3)]]-表1[[#This Row],[焦煤（M3）
Coking coal
Нү]]-表1[[#This Row],[动力煤（M3）
Thermal coal
oxid]]</f>
        <v>0</v>
      </c>
      <c r="P32" s="22" t="str" cm="1">
        <f t="array" ref="P32">_xlfn.LET(
_xlpm.hCond,$H32,
_xlpm.dType,$D32,
_xlpm.res_type_1,P$1,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2" s="22" t="str" cm="1">
        <f t="array" ref="Q32">_xlfn.LET(
_xlpm.hCond,$H32,
_xlpm.dType,$D32,
_xlpm.res_type_1,Q$1,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2" s="22" t="str" cm="1">
        <f t="array" ref="R32">_xlfn.LET(
_xlpm.hCond,$H32,
_xlpm.dType,$D32,
_xlpm.res_type_1,R$1,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2" s="22" t="str" cm="1">
        <f t="array" ref="S32">_xlfn.LET(
_xlpm.hCond,$H32,
_xlpm.dType,$D32,
_xlpm.res_type_1,S$1,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2" s="22" t="str" cm="1">
        <f t="array" ref="T32">_xlfn.LET(
_xlpm.hCond,$H32,
_xlpm.dType,$D32,
_xlpm.res_type_1,T$1,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2" s="22" t="str" cm="1">
        <f t="array" ref="U32">_xlfn.LET(
_xlpm.hCond,$H32,
_xlpm.dType,$D32,
_xlpm.res_type_1,U$1,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2" s="22" t="str" cm="1">
        <f t="array" ref="V32">_xlfn.LET(
_xlpm.hCond,$H32,
_xlpm.dType,$D32,
_xlpm.res_type_1,V$1,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2" s="22" t="str" cm="1">
        <f t="array" ref="W32">_xlfn.LET(
_xlpm.hCond,$H32,
_xlpm.dType,$D32,
_xlpm.res_type_1,W$1,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2" s="22" t="str" cm="1">
        <f t="array" ref="X32">_xlfn.LET(
_xlpm.hCond,$H32,
_xlpm.dType,$D32,
_xlpm.res_type_1,X$1,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2" s="22" t="str" cm="1">
        <f t="array" ref="Y32">_xlfn.LET(
_xlpm.hCond,$H32,
_xlpm.dType,$D32,
_xlpm.res_type_1,Y$1,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2" s="22" t="str" cm="1">
        <f t="array" ref="Z32">_xlfn.LET(
_xlpm.hCond,$H32,
_xlpm.dType,$D32,
_xlpm.res_type_1,Z$1,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2" s="22" t="str" cm="1">
        <f t="array" ref="AA32">_xlfn.LET(
_xlpm.hCond,$H32,
_xlpm.dType,$D32,
_xlpm.res_type_1,AA$1,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2" s="22" t="str" cm="1">
        <f t="array" ref="AB32">_xlfn.LET(
_xlpm.hCond,$H32,
_xlpm.dType,$D32,
_xlpm.res_type_1,AB$1,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2" s="22" t="str" cm="1">
        <f t="array" ref="AC32">_xlfn.LET(
_xlpm.hCond,$H32,
_xlpm.dType,$D32,
_xlpm.res_type_1,AC$1,
_xlpm.num,--_xlfn.TEXTAFTER($C32,{"#","/","-"},-1),
_xlpm.isDay,$B32="DAY",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2" s="22" cm="1">
        <f t="array" ref="AD32">_xlfn.LET(
    _xlpm.result,
    IF(
        $H32,
        _xlfn.IFS(
            $B32 = "DAY",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$B32 = "Night",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2864</v>
      </c>
      <c r="AE32" s="22" cm="1">
        <f t="array" ref="AE32">_xlfn.LET(
    _xlpm.result,
    IF(
        $H32,
        _xlfn.IFS(
            $B32 = "DAY",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$B32 = "Night",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2874</v>
      </c>
      <c r="AF32" s="22">
        <f t="shared" si="13"/>
        <v>10</v>
      </c>
      <c r="AG32" s="22" t="str" cm="1">
        <f t="array" ref="AG32">_xlfn.LET(
    _xlpm.result,
    IF(
        $H32,
        _xlfn.IFS(
            $B32 = "DAY",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$B32 = "Night",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2" s="22" t="str" cm="1">
        <f t="array" ref="AH32">_xlfn.LET(
    _xlpm.result,
    IF(
        $H32,
        _xlfn.IFS(
            $B32 = "DAY",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$B32 = "Night",
            _xlfn.IFS(
                $D32 = "挖掘机/Excavator",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$D32 = "矿用卡车/Dump Truck",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$D32 = "辅助设备/Auxiliary Equipment",
                _xlfn.XLOOKUP(
                     --
                        _xlfn.TEXTAFTER(
                            $C32,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2" s="22" t="str">
        <f t="shared" si="14"/>
        <v/>
      </c>
      <c r="AJ3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2" s="22" t="str">
        <f t="shared" si="2"/>
        <v/>
      </c>
      <c r="AO32" s="24" t="str">
        <f t="shared" si="3"/>
        <v/>
      </c>
      <c r="AP32" s="25" t="str" cm="1">
        <f t="array" ref="AP3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B32="Night", IF(
            (F32="EX5600")+(F32="EX3600"),
            _xlfn.XLOOKUP(--_xlfn.TEXTAFTER($C32,{"#","/","-"},-1), --_xlfn.TEXTAFTER('Electrical Excavator'!$A$4:$A$23,{"#","/","-"},-1), _xlfn.XLOOKUP(A32,'Electrical Excavator'!$E$3:$AI$3,'Electrical Excavator'!$E$4:$AI$23)),
            _xlfn.XLOOKUP(--_xlfn.TEXTAFTER($C32,{"#","/","-"},-1), --_xlfn.REGEXEXTRACT(_xlpm.c_rng,"\d+"), _xlfn.XLOOKUP(A32, _xlpm.header_rng, _xlpm.data_rng))
        ),
        B32="Day", ""
    ),
    IFERROR(_xlpm.result, "")
)</f>
        <v/>
      </c>
      <c r="AQ32" s="26">
        <f t="shared" si="4"/>
        <v>0.96666666666666667</v>
      </c>
      <c r="AR32" s="26">
        <f t="shared" si="5"/>
        <v>0.88505747126436785</v>
      </c>
      <c r="AS32" s="26">
        <f t="shared" si="6"/>
        <v>0.88505747126436785</v>
      </c>
      <c r="AT32" s="24">
        <f t="shared" si="7"/>
        <v>0</v>
      </c>
      <c r="AU32" s="22">
        <v>720</v>
      </c>
      <c r="AV32" s="22">
        <f t="shared" si="8"/>
        <v>12</v>
      </c>
      <c r="AW32" s="22">
        <f>IF($B32="Day",_xlfn.XLOOKUP(CLEAN($C32),效率表!$B$4:$B$500,效率表!G$4:G$500,""),_xlfn.XLOOKUP(CLEAN($C32),效率表!$B$4:$B$500,效率表!G$4:G$500,"",,-1))</f>
        <v>20</v>
      </c>
      <c r="AX32" s="22">
        <f>IF($B32="Day",_xlfn.XLOOKUP(CLEAN($C32),效率表!$B$4:$B$500,效率表!H$4:H$500,""),_xlfn.XLOOKUP(CLEAN($C32),效率表!$B$4:$B$500,效率表!H$4:H$500,"",,-1))</f>
        <v>0</v>
      </c>
      <c r="AY32" s="22">
        <f>IF($B32="Day",_xlfn.XLOOKUP(CLEAN($C32),效率表!$B$4:$B$500,效率表!I$4:I$500,""),_xlfn.XLOOKUP(CLEAN($C32),效率表!$B$4:$B$500,效率表!I$4:I$500,"",,-1))</f>
        <v>0</v>
      </c>
      <c r="AZ32" s="22">
        <f>IF($B32="Day",_xlfn.XLOOKUP(CLEAN($C32),效率表!$B$4:$B$500,效率表!J$4:J$500,""),_xlfn.XLOOKUP(CLEAN($C32),效率表!$B$4:$B$500,效率表!J$4:J$500,"",,-1))</f>
        <v>0</v>
      </c>
      <c r="BA32" s="22">
        <f>IF($B32="Day",_xlfn.XLOOKUP(CLEAN($C32),效率表!$B$4:$B$500,效率表!K$4:K$500,""),_xlfn.XLOOKUP(CLEAN($C32),效率表!$B$4:$B$500,效率表!K$4:K$500,"",,-1))</f>
        <v>0</v>
      </c>
      <c r="BB32" s="22">
        <f>IF($B32="Day",_xlfn.XLOOKUP(CLEAN($C32),效率表!$B$4:$B$500,效率表!L$4:L$500,""),_xlfn.XLOOKUP(CLEAN($C32),效率表!$B$4:$B$500,效率表!L$4:L$500,"",,-1))</f>
        <v>60</v>
      </c>
      <c r="BC32" s="22">
        <f>IF($B32="Day",_xlfn.XLOOKUP(CLEAN($C32),效率表!$B$4:$B$500,效率表!M$4:M$500,""),_xlfn.XLOOKUP(CLEAN($C32),效率表!$B$4:$B$500,效率表!M$4:M$500,"",,-1))</f>
        <v>0</v>
      </c>
      <c r="BD32" s="22">
        <f>IF($B32="Day",_xlfn.XLOOKUP(CLEAN($C32),效率表!$B$4:$B$500,效率表!N$4:N$500,""),_xlfn.XLOOKUP(CLEAN($C32),效率表!$B$4:$B$500,效率表!N$4:N$500,"",,-1))</f>
        <v>0</v>
      </c>
      <c r="BE32" s="22">
        <f>IF($B32="Day",_xlfn.XLOOKUP(CLEAN($C32),效率表!$B$4:$B$500,效率表!O$4:O$500,""),_xlfn.XLOOKUP(CLEAN($C32),效率表!$B$4:$B$500,效率表!O$4:O$500,"",,-1))</f>
        <v>23.999999999999993</v>
      </c>
      <c r="BF32" s="22">
        <f>IF($B32="Day",_xlfn.XLOOKUP(CLEAN($C32),效率表!$B$4:$B$500,效率表!P$4:P$500,""),_xlfn.XLOOKUP(CLEAN($C32),效率表!$B$4:$B$500,效率表!P$4:P$500,"",,-1))</f>
        <v>0</v>
      </c>
      <c r="BG32" s="22">
        <f>IF($B32="Day",_xlfn.XLOOKUP(CLEAN($C32),效率表!$B$4:$B$500,效率表!Q$4:Q$500,""),_xlfn.XLOOKUP(CLEAN($C32),效率表!$B$4:$B$500,效率表!Q$4:Q$500,"",,-1))</f>
        <v>0</v>
      </c>
      <c r="BH32" s="22">
        <f>IF($B32="Day",_xlfn.XLOOKUP(CLEAN($C32),效率表!$B$4:$B$500,效率表!R$4:R$500,""),_xlfn.XLOOKUP(CLEAN($C32),效率表!$B$4:$B$500,效率表!R$4:R$500,"",,-1))</f>
        <v>0</v>
      </c>
      <c r="BI32" s="22">
        <f>IF($B32="Day",_xlfn.XLOOKUP(CLEAN($C32),效率表!$B$4:$B$500,效率表!S$4:S$500,""),_xlfn.XLOOKUP(CLEAN($C32),效率表!$B$4:$B$500,效率表!S$4:S$500,"",,-1))</f>
        <v>0</v>
      </c>
      <c r="BJ32" s="22">
        <f>IF($B32="Day",_xlfn.XLOOKUP(CLEAN($C32),效率表!$B$4:$B$500,效率表!U$4:U$500,""),_xlfn.XLOOKUP(CLEAN($C32),效率表!$B$4:$B$500,效率表!U$4:U$500,"",,-1))</f>
        <v>0</v>
      </c>
      <c r="BK32" s="22">
        <f>IF($B32="Day",_xlfn.XLOOKUP(CLEAN($C32),效率表!$B$4:$B$500,效率表!V$4:V$500,""),_xlfn.XLOOKUP(CLEAN($C32),效率表!$B$4:$B$500,效率表!V$4:V$500,"",,-1))</f>
        <v>0</v>
      </c>
      <c r="BL32" s="22">
        <f t="shared" si="9"/>
        <v>0</v>
      </c>
      <c r="BM32" s="22">
        <f t="shared" si="10"/>
        <v>80</v>
      </c>
      <c r="BN32" s="22">
        <f t="shared" si="11"/>
        <v>0</v>
      </c>
      <c r="BO32" s="27">
        <f t="shared" si="15"/>
        <v>616</v>
      </c>
      <c r="BP32" s="25">
        <f t="shared" si="12"/>
        <v>10.266666666666667</v>
      </c>
      <c r="BQ32" s="28" t="str">
        <f>IF($B32="Day",_xlfn.XLOOKUP(CLEAN($C32),效率表!$B$4:$B$500,效率表!X$4:X$500,""),_xlfn.XLOOKUP($C32,效率表!$B$4:$B$500,效率表!X$4:X$500,"",,-1))</f>
        <v>асахгүй / динамны анхааруулга асч станц тоггүй болсон</v>
      </c>
    </row>
    <row r="33" spans="1:69">
      <c r="A33" s="29">
        <f t="shared" si="16"/>
        <v>46244</v>
      </c>
      <c r="B33" s="22" t="s">
        <v>240</v>
      </c>
      <c r="C33" s="22" t="s">
        <v>113</v>
      </c>
      <c r="D33" s="23" t="str">
        <f>_xlfn.XLOOKUP(C33,辅助表Auxiliary!$A$3:$A$192,辅助表Auxiliary!$C$3:$C$192)</f>
        <v>辅助设备/Auxiliary Equipment</v>
      </c>
      <c r="E33" s="22" t="str">
        <f>_xlfn.XLOOKUP(C33,辅助表Auxiliary!$A$3:$A$192,辅助表Auxiliary!$D$3:$D$192)</f>
        <v>CAT-D9GC</v>
      </c>
      <c r="F33" s="22" t="str">
        <f>_xlfn.XLOOKUP(C33,辅助表Auxiliary!$A$3:$A$192,辅助表Auxiliary!$E$3:$E$192)</f>
        <v>自有辅助</v>
      </c>
      <c r="G33" s="22" t="s">
        <v>287</v>
      </c>
      <c r="H33" s="22" t="b">
        <f t="shared" si="0"/>
        <v>1</v>
      </c>
      <c r="I33" s="22">
        <f t="shared" si="1"/>
        <v>1</v>
      </c>
      <c r="J33" s="22"/>
      <c r="K33" s="22">
        <f>_xlfn.AGGREGATE(9,4,表1[[#This Row],[Хө]:[Б.н]])+_xlfn.AGGREGATE(9,4,表1[[#This Row],[Хө土壤]:[Б.н 脏煤]],表1[[#This Row],[Ш.х 沃土]])</f>
        <v>0</v>
      </c>
      <c r="L33" s="22">
        <f>_xlfn.AGGREGATE(9,4,表1[[#This Row],[Нү]],表1[[#This Row],[Нү 煤炭]])</f>
        <v>0</v>
      </c>
      <c r="M33" s="22">
        <f>_xlfn.AGGREGATE(9,4,表1[[#This Row],[oxid]],表1[[#This Row],[oxid 氧化]])</f>
        <v>0</v>
      </c>
      <c r="N33" s="22">
        <f>_xlfn.AGGREGATE(9,4,表1[[#This Row],[И.А]],表1[[#This Row],[И.А 
工程工作]])</f>
        <v>0</v>
      </c>
      <c r="O33" s="22">
        <f>表1[[#This Row],[产量（M3）
Production(M3)]]-表1[[#This Row],[焦煤（M3）
Coking coal
Нү]]-表1[[#This Row],[动力煤（M3）
Thermal coal
oxid]]</f>
        <v>0</v>
      </c>
      <c r="P33" s="22" t="str" cm="1">
        <f t="array" ref="P33">_xlfn.LET(
_xlpm.hCond,$H33,
_xlpm.dType,$D33,
_xlpm.res_type_1,P$1,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3" s="22" t="str" cm="1">
        <f t="array" ref="Q33">_xlfn.LET(
_xlpm.hCond,$H33,
_xlpm.dType,$D33,
_xlpm.res_type_1,Q$1,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3" s="22" t="str" cm="1">
        <f t="array" ref="R33">_xlfn.LET(
_xlpm.hCond,$H33,
_xlpm.dType,$D33,
_xlpm.res_type_1,R$1,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3" s="22" t="str" cm="1">
        <f t="array" ref="S33">_xlfn.LET(
_xlpm.hCond,$H33,
_xlpm.dType,$D33,
_xlpm.res_type_1,S$1,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3" s="22" t="str" cm="1">
        <f t="array" ref="T33">_xlfn.LET(
_xlpm.hCond,$H33,
_xlpm.dType,$D33,
_xlpm.res_type_1,T$1,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3" s="22" t="str" cm="1">
        <f t="array" ref="U33">_xlfn.LET(
_xlpm.hCond,$H33,
_xlpm.dType,$D33,
_xlpm.res_type_1,U$1,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3" s="22" t="str" cm="1">
        <f t="array" ref="V33">_xlfn.LET(
_xlpm.hCond,$H33,
_xlpm.dType,$D33,
_xlpm.res_type_1,V$1,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3" s="22" t="str" cm="1">
        <f t="array" ref="W33">_xlfn.LET(
_xlpm.hCond,$H33,
_xlpm.dType,$D33,
_xlpm.res_type_1,W$1,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3" s="22" t="str" cm="1">
        <f t="array" ref="X33">_xlfn.LET(
_xlpm.hCond,$H33,
_xlpm.dType,$D33,
_xlpm.res_type_1,X$1,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3" s="22" t="str" cm="1">
        <f t="array" ref="Y33">_xlfn.LET(
_xlpm.hCond,$H33,
_xlpm.dType,$D33,
_xlpm.res_type_1,Y$1,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3" s="22" t="str" cm="1">
        <f t="array" ref="Z33">_xlfn.LET(
_xlpm.hCond,$H33,
_xlpm.dType,$D33,
_xlpm.res_type_1,Z$1,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3" s="22" t="str" cm="1">
        <f t="array" ref="AA33">_xlfn.LET(
_xlpm.hCond,$H33,
_xlpm.dType,$D33,
_xlpm.res_type_1,AA$1,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3" s="22" t="str" cm="1">
        <f t="array" ref="AB33">_xlfn.LET(
_xlpm.hCond,$H33,
_xlpm.dType,$D33,
_xlpm.res_type_1,AB$1,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3" s="22" t="str" cm="1">
        <f t="array" ref="AC33">_xlfn.LET(
_xlpm.hCond,$H33,
_xlpm.dType,$D33,
_xlpm.res_type_1,AC$1,
_xlpm.num,--_xlfn.TEXTAFTER($C33,{"#","/","-"},-1),
_xlpm.isDay,$B33="DAY",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3" s="22" cm="1">
        <f t="array" ref="AD33">_xlfn.LET(
    _xlpm.result,
    IF(
        $H33,
        _xlfn.IFS(
            $B33 = "DAY",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$B33 = "Night",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17906</v>
      </c>
      <c r="AE33" s="22" cm="1">
        <f t="array" ref="AE33">_xlfn.LET(
    _xlpm.result,
    IF(
        $H33,
        _xlfn.IFS(
            $B33 = "DAY",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$B33 = "Night",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17916</v>
      </c>
      <c r="AF33" s="22">
        <f t="shared" si="13"/>
        <v>10</v>
      </c>
      <c r="AG33" s="22" t="str" cm="1">
        <f t="array" ref="AG33">_xlfn.LET(
    _xlpm.result,
    IF(
        $H33,
        _xlfn.IFS(
            $B33 = "DAY",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$B33 = "Night",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3" s="22" t="str" cm="1">
        <f t="array" ref="AH33">_xlfn.LET(
    _xlpm.result,
    IF(
        $H33,
        _xlfn.IFS(
            $B33 = "DAY",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$B33 = "Night",
            _xlfn.IFS(
                $D33 = "挖掘机/Excavator",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$D33 = "矿用卡车/Dump Truck",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$D33 = "辅助设备/Auxiliary Equipment",
                _xlfn.XLOOKUP(
                     --
                        _xlfn.TEXTAFTER(
                            $C33,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3" s="22" t="str">
        <f t="shared" si="14"/>
        <v/>
      </c>
      <c r="AJ3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3" s="22" t="str">
        <f t="shared" si="2"/>
        <v/>
      </c>
      <c r="AO33" s="24" t="str">
        <f t="shared" si="3"/>
        <v/>
      </c>
      <c r="AP33" s="25" t="str" cm="1">
        <f t="array" ref="AP3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B33="Night", IF(
            (F33="EX5600")+(F33="EX3600"),
            _xlfn.XLOOKUP(--_xlfn.TEXTAFTER($C33,{"#","/","-"},-1), --_xlfn.TEXTAFTER('Electrical Excavator'!$A$4:$A$23,{"#","/","-"},-1), _xlfn.XLOOKUP(A33,'Electrical Excavator'!$E$3:$AI$3,'Electrical Excavator'!$E$4:$AI$23)),
            _xlfn.XLOOKUP(--_xlfn.TEXTAFTER($C33,{"#","/","-"},-1), --_xlfn.REGEXEXTRACT(_xlpm.c_rng,"\d+"), _xlfn.XLOOKUP(A33, _xlpm.header_rng, _xlpm.data_rng))
        ),
        B33="Day", ""
    ),
    IFERROR(_xlpm.result, "")
)</f>
        <v/>
      </c>
      <c r="AQ33" s="26">
        <f t="shared" si="4"/>
        <v>1</v>
      </c>
      <c r="AR33" s="26">
        <f t="shared" si="5"/>
        <v>0.84722222222222221</v>
      </c>
      <c r="AS33" s="26">
        <f t="shared" si="6"/>
        <v>0.84722222222222221</v>
      </c>
      <c r="AT33" s="24">
        <f t="shared" si="7"/>
        <v>0</v>
      </c>
      <c r="AU33" s="22">
        <v>720</v>
      </c>
      <c r="AV33" s="22">
        <f t="shared" si="8"/>
        <v>12</v>
      </c>
      <c r="AW33" s="22">
        <f>IF($B33="Day",_xlfn.XLOOKUP(CLEAN($C33),效率表!$B$4:$B$500,效率表!G$4:G$500,""),_xlfn.XLOOKUP(CLEAN($C33),效率表!$B$4:$B$500,效率表!G$4:G$500,"",,-1))</f>
        <v>50</v>
      </c>
      <c r="AX33" s="22">
        <f>IF($B33="Day",_xlfn.XLOOKUP(CLEAN($C33),效率表!$B$4:$B$500,效率表!H$4:H$500,""),_xlfn.XLOOKUP(CLEAN($C33),效率表!$B$4:$B$500,效率表!H$4:H$500,"",,-1))</f>
        <v>0</v>
      </c>
      <c r="AY33" s="22">
        <f>IF($B33="Day",_xlfn.XLOOKUP(CLEAN($C33),效率表!$B$4:$B$500,效率表!I$4:I$500,""),_xlfn.XLOOKUP(CLEAN($C33),效率表!$B$4:$B$500,效率表!I$4:I$500,"",,-1))</f>
        <v>0</v>
      </c>
      <c r="AZ33" s="22">
        <f>IF($B33="Day",_xlfn.XLOOKUP(CLEAN($C33),效率表!$B$4:$B$500,效率表!J$4:J$500,""),_xlfn.XLOOKUP(CLEAN($C33),效率表!$B$4:$B$500,效率表!J$4:J$500,"",,-1))</f>
        <v>0</v>
      </c>
      <c r="BA33" s="22">
        <f>IF($B33="Day",_xlfn.XLOOKUP(CLEAN($C33),效率表!$B$4:$B$500,效率表!K$4:K$500,""),_xlfn.XLOOKUP(CLEAN($C33),效率表!$B$4:$B$500,效率表!K$4:K$500,"",,-1))</f>
        <v>0</v>
      </c>
      <c r="BB33" s="22">
        <f>IF($B33="Day",_xlfn.XLOOKUP(CLEAN($C33),效率表!$B$4:$B$500,效率表!L$4:L$500,""),_xlfn.XLOOKUP(CLEAN($C33),效率表!$B$4:$B$500,效率表!L$4:L$500,"",,-1))</f>
        <v>60</v>
      </c>
      <c r="BC33" s="22">
        <f>IF($B33="Day",_xlfn.XLOOKUP(CLEAN($C33),效率表!$B$4:$B$500,效率表!M$4:M$500,""),_xlfn.XLOOKUP(CLEAN($C33),效率表!$B$4:$B$500,效率表!M$4:M$500,"",,-1))</f>
        <v>0</v>
      </c>
      <c r="BD33" s="22">
        <f>IF($B33="Day",_xlfn.XLOOKUP(CLEAN($C33),效率表!$B$4:$B$500,效率表!N$4:N$500,""),_xlfn.XLOOKUP(CLEAN($C33),效率表!$B$4:$B$500,效率表!N$4:N$500,"",,-1))</f>
        <v>0</v>
      </c>
      <c r="BE33" s="22">
        <f>IF($B33="Day",_xlfn.XLOOKUP(CLEAN($C33),效率表!$B$4:$B$500,效率表!O$4:O$500,""),_xlfn.XLOOKUP(CLEAN($C33),效率表!$B$4:$B$500,效率表!O$4:O$500,"",,-1))</f>
        <v>0</v>
      </c>
      <c r="BF33" s="22">
        <f>IF($B33="Day",_xlfn.XLOOKUP(CLEAN($C33),效率表!$B$4:$B$500,效率表!P$4:P$500,""),_xlfn.XLOOKUP(CLEAN($C33),效率表!$B$4:$B$500,效率表!P$4:P$500,"",,-1))</f>
        <v>0</v>
      </c>
      <c r="BG33" s="22">
        <f>IF($B33="Day",_xlfn.XLOOKUP(CLEAN($C33),效率表!$B$4:$B$500,效率表!Q$4:Q$500,""),_xlfn.XLOOKUP(CLEAN($C33),效率表!$B$4:$B$500,效率表!Q$4:Q$500,"",,-1))</f>
        <v>0</v>
      </c>
      <c r="BH33" s="22">
        <f>IF($B33="Day",_xlfn.XLOOKUP(CLEAN($C33),效率表!$B$4:$B$500,效率表!R$4:R$500,""),_xlfn.XLOOKUP(CLEAN($C33),效率表!$B$4:$B$500,效率表!R$4:R$500,"",,-1))</f>
        <v>0</v>
      </c>
      <c r="BI33" s="22">
        <f>IF($B33="Day",_xlfn.XLOOKUP(CLEAN($C33),效率表!$B$4:$B$500,效率表!S$4:S$500,""),_xlfn.XLOOKUP(CLEAN($C33),效率表!$B$4:$B$500,效率表!S$4:S$500,"",,-1))</f>
        <v>0</v>
      </c>
      <c r="BJ33" s="22">
        <f>IF($B33="Day",_xlfn.XLOOKUP(CLEAN($C33),效率表!$B$4:$B$500,效率表!U$4:U$500,""),_xlfn.XLOOKUP(CLEAN($C33),效率表!$B$4:$B$500,效率表!U$4:U$500,"",,-1))</f>
        <v>0</v>
      </c>
      <c r="BK33" s="22">
        <f>IF($B33="Day",_xlfn.XLOOKUP(CLEAN($C33),效率表!$B$4:$B$500,效率表!V$4:V$500,""),_xlfn.XLOOKUP(CLEAN($C33),效率表!$B$4:$B$500,效率表!V$4:V$500,"",,-1))</f>
        <v>0</v>
      </c>
      <c r="BL33" s="22">
        <f t="shared" si="9"/>
        <v>0</v>
      </c>
      <c r="BM33" s="22">
        <f t="shared" si="10"/>
        <v>110</v>
      </c>
      <c r="BN33" s="22">
        <f t="shared" si="11"/>
        <v>0</v>
      </c>
      <c r="BO33" s="27">
        <f t="shared" si="15"/>
        <v>610</v>
      </c>
      <c r="BP33" s="25">
        <f t="shared" si="12"/>
        <v>10.166666666666666</v>
      </c>
      <c r="BQ33" s="28">
        <f>IF($B33="Day",_xlfn.XLOOKUP(CLEAN($C33),效率表!$B$4:$B$500,效率表!X$4:X$500,""),_xlfn.XLOOKUP($C33,效率表!$B$4:$B$500,效率表!X$4:X$500,"",,-1))</f>
        <v>0</v>
      </c>
    </row>
    <row r="34" spans="1:69">
      <c r="A34" s="29">
        <f t="shared" si="16"/>
        <v>46244</v>
      </c>
      <c r="B34" s="22" t="s">
        <v>240</v>
      </c>
      <c r="C34" s="22" t="s">
        <v>114</v>
      </c>
      <c r="D34" s="23" t="str">
        <f>_xlfn.XLOOKUP(C34,辅助表Auxiliary!$A$3:$A$192,辅助表Auxiliary!$C$3:$C$192)</f>
        <v>辅助设备/Auxiliary Equipment</v>
      </c>
      <c r="E34" s="22" t="str">
        <f>_xlfn.XLOOKUP(C34,辅助表Auxiliary!$A$3:$A$192,辅助表Auxiliary!$D$3:$D$192)</f>
        <v>CAT-D9GC</v>
      </c>
      <c r="F34" s="22" t="str">
        <f>_xlfn.XLOOKUP(C34,辅助表Auxiliary!$A$3:$A$192,辅助表Auxiliary!$E$3:$E$192)</f>
        <v>自有辅助</v>
      </c>
      <c r="G34" s="22" t="s">
        <v>287</v>
      </c>
      <c r="H34" s="22" t="b">
        <f t="shared" si="0"/>
        <v>1</v>
      </c>
      <c r="I34" s="22">
        <f t="shared" si="1"/>
        <v>1</v>
      </c>
      <c r="J34" s="22"/>
      <c r="K34" s="22">
        <f>_xlfn.AGGREGATE(9,4,表1[[#This Row],[Хө]:[Б.н]])+_xlfn.AGGREGATE(9,4,表1[[#This Row],[Хө土壤]:[Б.н 脏煤]],表1[[#This Row],[Ш.х 沃土]])</f>
        <v>0</v>
      </c>
      <c r="L34" s="22">
        <f>_xlfn.AGGREGATE(9,4,表1[[#This Row],[Нү]],表1[[#This Row],[Нү 煤炭]])</f>
        <v>0</v>
      </c>
      <c r="M34" s="22">
        <f>_xlfn.AGGREGATE(9,4,表1[[#This Row],[oxid]],表1[[#This Row],[oxid 氧化]])</f>
        <v>0</v>
      </c>
      <c r="N34" s="22">
        <f>_xlfn.AGGREGATE(9,4,表1[[#This Row],[И.А]],表1[[#This Row],[И.А 
工程工作]])</f>
        <v>0</v>
      </c>
      <c r="O34" s="22">
        <f>表1[[#This Row],[产量（M3）
Production(M3)]]-表1[[#This Row],[焦煤（M3）
Coking coal
Нү]]-表1[[#This Row],[动力煤（M3）
Thermal coal
oxid]]</f>
        <v>0</v>
      </c>
      <c r="P34" s="22" t="str" cm="1">
        <f t="array" ref="P34">_xlfn.LET(
_xlpm.hCond,$H34,
_xlpm.dType,$D34,
_xlpm.res_type_1,P$1,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4" s="22" t="str" cm="1">
        <f t="array" ref="Q34">_xlfn.LET(
_xlpm.hCond,$H34,
_xlpm.dType,$D34,
_xlpm.res_type_1,Q$1,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4" s="22" t="str" cm="1">
        <f t="array" ref="R34">_xlfn.LET(
_xlpm.hCond,$H34,
_xlpm.dType,$D34,
_xlpm.res_type_1,R$1,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4" s="22" t="str" cm="1">
        <f t="array" ref="S34">_xlfn.LET(
_xlpm.hCond,$H34,
_xlpm.dType,$D34,
_xlpm.res_type_1,S$1,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4" s="22" t="str" cm="1">
        <f t="array" ref="T34">_xlfn.LET(
_xlpm.hCond,$H34,
_xlpm.dType,$D34,
_xlpm.res_type_1,T$1,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4" s="22" t="str" cm="1">
        <f t="array" ref="U34">_xlfn.LET(
_xlpm.hCond,$H34,
_xlpm.dType,$D34,
_xlpm.res_type_1,U$1,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4" s="22" t="str" cm="1">
        <f t="array" ref="V34">_xlfn.LET(
_xlpm.hCond,$H34,
_xlpm.dType,$D34,
_xlpm.res_type_1,V$1,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4" s="22" t="str" cm="1">
        <f t="array" ref="W34">_xlfn.LET(
_xlpm.hCond,$H34,
_xlpm.dType,$D34,
_xlpm.res_type_1,W$1,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4" s="22" t="str" cm="1">
        <f t="array" ref="X34">_xlfn.LET(
_xlpm.hCond,$H34,
_xlpm.dType,$D34,
_xlpm.res_type_1,X$1,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4" s="22" t="str" cm="1">
        <f t="array" ref="Y34">_xlfn.LET(
_xlpm.hCond,$H34,
_xlpm.dType,$D34,
_xlpm.res_type_1,Y$1,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4" s="22" t="str" cm="1">
        <f t="array" ref="Z34">_xlfn.LET(
_xlpm.hCond,$H34,
_xlpm.dType,$D34,
_xlpm.res_type_1,Z$1,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4" s="22" t="str" cm="1">
        <f t="array" ref="AA34">_xlfn.LET(
_xlpm.hCond,$H34,
_xlpm.dType,$D34,
_xlpm.res_type_1,AA$1,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4" s="22" t="str" cm="1">
        <f t="array" ref="AB34">_xlfn.LET(
_xlpm.hCond,$H34,
_xlpm.dType,$D34,
_xlpm.res_type_1,AB$1,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4" s="22" t="str" cm="1">
        <f t="array" ref="AC34">_xlfn.LET(
_xlpm.hCond,$H34,
_xlpm.dType,$D34,
_xlpm.res_type_1,AC$1,
_xlpm.num,--_xlfn.TEXTAFTER($C34,{"#","/","-"},-1),
_xlpm.isDay,$B34="DAY",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4" s="22" cm="1">
        <f t="array" ref="AD34">_xlfn.LET(
    _xlpm.result,
    IF(
        $H34,
        _xlfn.IFS(
            $B34 = "DAY",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$B34 = "Night",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18549</v>
      </c>
      <c r="AE34" s="22" cm="1">
        <f t="array" ref="AE34">_xlfn.LET(
    _xlpm.result,
    IF(
        $H34,
        _xlfn.IFS(
            $B34 = "DAY",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$B34 = "Night",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18559</v>
      </c>
      <c r="AF34" s="22">
        <f t="shared" si="13"/>
        <v>10</v>
      </c>
      <c r="AG34" s="22" t="str" cm="1">
        <f t="array" ref="AG34">_xlfn.LET(
    _xlpm.result,
    IF(
        $H34,
        _xlfn.IFS(
            $B34 = "DAY",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$B34 = "Night",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4" s="22" t="str" cm="1">
        <f t="array" ref="AH34">_xlfn.LET(
    _xlpm.result,
    IF(
        $H34,
        _xlfn.IFS(
            $B34 = "DAY",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$B34 = "Night",
            _xlfn.IFS(
                $D34 = "挖掘机/Excavator",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$D34 = "矿用卡车/Dump Truck",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$D34 = "辅助设备/Auxiliary Equipment",
                _xlfn.XLOOKUP(
                     --
                        _xlfn.TEXTAFTER(
                            $C34,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4" s="22" t="str">
        <f t="shared" si="14"/>
        <v/>
      </c>
      <c r="AJ3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4" s="22" t="str">
        <f t="shared" si="2"/>
        <v/>
      </c>
      <c r="AO34" s="24" t="str">
        <f t="shared" si="3"/>
        <v/>
      </c>
      <c r="AP34" s="25" t="str" cm="1">
        <f t="array" ref="AP3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B34="Night", IF(
            (F34="EX5600")+(F34="EX3600"),
            _xlfn.XLOOKUP(--_xlfn.TEXTAFTER($C34,{"#","/","-"},-1), --_xlfn.TEXTAFTER('Electrical Excavator'!$A$4:$A$23,{"#","/","-"},-1), _xlfn.XLOOKUP(A34,'Electrical Excavator'!$E$3:$AI$3,'Electrical Excavator'!$E$4:$AI$23)),
            _xlfn.XLOOKUP(--_xlfn.TEXTAFTER($C34,{"#","/","-"},-1), --_xlfn.REGEXEXTRACT(_xlpm.c_rng,"\d+"), _xlfn.XLOOKUP(A34, _xlpm.header_rng, _xlpm.data_rng))
        ),
        B34="Day", ""
    ),
    IFERROR(_xlpm.result, "")
)</f>
        <v/>
      </c>
      <c r="AQ34" s="26">
        <f t="shared" si="4"/>
        <v>0.73611111111111116</v>
      </c>
      <c r="AR34" s="26">
        <f t="shared" si="5"/>
        <v>0.8867924528301887</v>
      </c>
      <c r="AS34" s="26">
        <f t="shared" si="6"/>
        <v>0.8867924528301887</v>
      </c>
      <c r="AT34" s="24">
        <f t="shared" si="7"/>
        <v>130.00000000000003</v>
      </c>
      <c r="AU34" s="22">
        <v>720</v>
      </c>
      <c r="AV34" s="22">
        <f t="shared" si="8"/>
        <v>12</v>
      </c>
      <c r="AW34" s="22">
        <f>IF($B34="Day",_xlfn.XLOOKUP(CLEAN($C34),效率表!$B$4:$B$500,效率表!G$4:G$500,""),_xlfn.XLOOKUP(CLEAN($C34),效率表!$B$4:$B$500,效率表!G$4:G$500,"",,-1))</f>
        <v>60</v>
      </c>
      <c r="AX34" s="22">
        <f>IF($B34="Day",_xlfn.XLOOKUP(CLEAN($C34),效率表!$B$4:$B$500,效率表!H$4:H$500,""),_xlfn.XLOOKUP(CLEAN($C34),效率表!$B$4:$B$500,效率表!H$4:H$500,"",,-1))</f>
        <v>0</v>
      </c>
      <c r="AY34" s="22">
        <f>IF($B34="Day",_xlfn.XLOOKUP(CLEAN($C34),效率表!$B$4:$B$500,效率表!I$4:I$500,""),_xlfn.XLOOKUP(CLEAN($C34),效率表!$B$4:$B$500,效率表!I$4:I$500,"",,-1))</f>
        <v>0</v>
      </c>
      <c r="AZ34" s="22">
        <f>IF($B34="Day",_xlfn.XLOOKUP(CLEAN($C34),效率表!$B$4:$B$500,效率表!J$4:J$500,""),_xlfn.XLOOKUP(CLEAN($C34),效率表!$B$4:$B$500,效率表!J$4:J$500,"",,-1))</f>
        <v>0</v>
      </c>
      <c r="BA34" s="22">
        <f>IF($B34="Day",_xlfn.XLOOKUP(CLEAN($C34),效率表!$B$4:$B$500,效率表!K$4:K$500,""),_xlfn.XLOOKUP(CLEAN($C34),效率表!$B$4:$B$500,效率表!K$4:K$500,"",,-1))</f>
        <v>0</v>
      </c>
      <c r="BB34" s="22">
        <f>IF($B34="Day",_xlfn.XLOOKUP(CLEAN($C34),效率表!$B$4:$B$500,效率表!L$4:L$500,""),_xlfn.XLOOKUP(CLEAN($C34),效率表!$B$4:$B$500,效率表!L$4:L$500,"",,-1))</f>
        <v>0</v>
      </c>
      <c r="BC34" s="22">
        <f>IF($B34="Day",_xlfn.XLOOKUP(CLEAN($C34),效率表!$B$4:$B$500,效率表!M$4:M$500,""),_xlfn.XLOOKUP(CLEAN($C34),效率表!$B$4:$B$500,效率表!M$4:M$500,"",,-1))</f>
        <v>0</v>
      </c>
      <c r="BD34" s="22">
        <f>IF($B34="Day",_xlfn.XLOOKUP(CLEAN($C34),效率表!$B$4:$B$500,效率表!N$4:N$500,""),_xlfn.XLOOKUP(CLEAN($C34),效率表!$B$4:$B$500,效率表!N$4:N$500,"",,-1))</f>
        <v>0</v>
      </c>
      <c r="BE34" s="22">
        <f>IF($B34="Day",_xlfn.XLOOKUP(CLEAN($C34),效率表!$B$4:$B$500,效率表!O$4:O$500,""),_xlfn.XLOOKUP(CLEAN($C34),效率表!$B$4:$B$500,效率表!O$4:O$500,"",,-1))</f>
        <v>189.99999999999997</v>
      </c>
      <c r="BF34" s="22">
        <f>IF($B34="Day",_xlfn.XLOOKUP(CLEAN($C34),效率表!$B$4:$B$500,效率表!P$4:P$500,""),_xlfn.XLOOKUP(CLEAN($C34),效率表!$B$4:$B$500,效率表!P$4:P$500,"",,-1))</f>
        <v>0</v>
      </c>
      <c r="BG34" s="22">
        <f>IF($B34="Day",_xlfn.XLOOKUP(CLEAN($C34),效率表!$B$4:$B$500,效率表!Q$4:Q$500,""),_xlfn.XLOOKUP(CLEAN($C34),效率表!$B$4:$B$500,效率表!Q$4:Q$500,"",,-1))</f>
        <v>0</v>
      </c>
      <c r="BH34" s="22">
        <f>IF($B34="Day",_xlfn.XLOOKUP(CLEAN($C34),效率表!$B$4:$B$500,效率表!R$4:R$500,""),_xlfn.XLOOKUP(CLEAN($C34),效率表!$B$4:$B$500,效率表!R$4:R$500,"",,-1))</f>
        <v>0</v>
      </c>
      <c r="BI34" s="22">
        <f>IF($B34="Day",_xlfn.XLOOKUP(CLEAN($C34),效率表!$B$4:$B$500,效率表!S$4:S$500,""),_xlfn.XLOOKUP(CLEAN($C34),效率表!$B$4:$B$500,效率表!S$4:S$500,"",,-1))</f>
        <v>0</v>
      </c>
      <c r="BJ34" s="22">
        <f>IF($B34="Day",_xlfn.XLOOKUP(CLEAN($C34),效率表!$B$4:$B$500,效率表!U$4:U$500,""),_xlfn.XLOOKUP(CLEAN($C34),效率表!$B$4:$B$500,效率表!U$4:U$500,"",,-1))</f>
        <v>0</v>
      </c>
      <c r="BK34" s="22">
        <f>IF($B34="Day",_xlfn.XLOOKUP(CLEAN($C34),效率表!$B$4:$B$500,效率表!V$4:V$500,""),_xlfn.XLOOKUP(CLEAN($C34),效率表!$B$4:$B$500,效率表!V$4:V$500,"",,-1))</f>
        <v>0</v>
      </c>
      <c r="BL34" s="22">
        <f t="shared" si="9"/>
        <v>0</v>
      </c>
      <c r="BM34" s="22">
        <f t="shared" si="10"/>
        <v>60</v>
      </c>
      <c r="BN34" s="22">
        <f t="shared" si="11"/>
        <v>0</v>
      </c>
      <c r="BO34" s="27">
        <f t="shared" si="15"/>
        <v>470</v>
      </c>
      <c r="BP34" s="25">
        <f t="shared" si="12"/>
        <v>7.833333333333333</v>
      </c>
      <c r="BQ34" s="28" t="str">
        <f>IF($B34="Day",_xlfn.XLOOKUP(CLEAN($C34),效率表!$B$4:$B$500,效率表!X$4:X$500,""),_xlfn.XLOOKUP($C34,效率表!$B$4:$B$500,效率表!X$4:X$500,"",,-1))</f>
        <v xml:space="preserve">доод люк боох </v>
      </c>
    </row>
    <row r="35" spans="1:69">
      <c r="A35" s="29">
        <f t="shared" si="16"/>
        <v>46244</v>
      </c>
      <c r="B35" s="22" t="s">
        <v>240</v>
      </c>
      <c r="C35" s="22" t="s">
        <v>116</v>
      </c>
      <c r="D35" s="23" t="str">
        <f>_xlfn.XLOOKUP(C35,辅助表Auxiliary!$A$3:$A$192,辅助表Auxiliary!$C$3:$C$192)</f>
        <v>辅助设备/Auxiliary Equipment</v>
      </c>
      <c r="E35" s="22" t="str">
        <f>_xlfn.XLOOKUP(C35,辅助表Auxiliary!$A$3:$A$192,辅助表Auxiliary!$D$3:$D$192)</f>
        <v>CAT-D9GC</v>
      </c>
      <c r="F35" s="22" t="str">
        <f>_xlfn.XLOOKUP(C35,辅助表Auxiliary!$A$3:$A$192,辅助表Auxiliary!$E$3:$E$192)</f>
        <v>自有辅助</v>
      </c>
      <c r="G35" s="22" t="s">
        <v>287</v>
      </c>
      <c r="H35" s="22" t="b">
        <f t="shared" si="0"/>
        <v>1</v>
      </c>
      <c r="I35" s="22">
        <f t="shared" si="1"/>
        <v>1</v>
      </c>
      <c r="J35" s="22"/>
      <c r="K35" s="22">
        <f>_xlfn.AGGREGATE(9,4,表1[[#This Row],[Хө]:[Б.н]])+_xlfn.AGGREGATE(9,4,表1[[#This Row],[Хө土壤]:[Б.н 脏煤]],表1[[#This Row],[Ш.х 沃土]])</f>
        <v>0</v>
      </c>
      <c r="L35" s="22">
        <f>_xlfn.AGGREGATE(9,4,表1[[#This Row],[Нү]],表1[[#This Row],[Нү 煤炭]])</f>
        <v>0</v>
      </c>
      <c r="M35" s="22">
        <f>_xlfn.AGGREGATE(9,4,表1[[#This Row],[oxid]],表1[[#This Row],[oxid 氧化]])</f>
        <v>0</v>
      </c>
      <c r="N35" s="22">
        <f>_xlfn.AGGREGATE(9,4,表1[[#This Row],[И.А]],表1[[#This Row],[И.А 
工程工作]])</f>
        <v>0</v>
      </c>
      <c r="O35" s="22">
        <f>表1[[#This Row],[产量（M3）
Production(M3)]]-表1[[#This Row],[焦煤（M3）
Coking coal
Нү]]-表1[[#This Row],[动力煤（M3）
Thermal coal
oxid]]</f>
        <v>0</v>
      </c>
      <c r="P35" s="22" t="str" cm="1">
        <f t="array" ref="P35">_xlfn.LET(
_xlpm.hCond,$H35,
_xlpm.dType,$D35,
_xlpm.res_type_1,P$1,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5" s="22" t="str" cm="1">
        <f t="array" ref="Q35">_xlfn.LET(
_xlpm.hCond,$H35,
_xlpm.dType,$D35,
_xlpm.res_type_1,Q$1,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5" s="22" t="str" cm="1">
        <f t="array" ref="R35">_xlfn.LET(
_xlpm.hCond,$H35,
_xlpm.dType,$D35,
_xlpm.res_type_1,R$1,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5" s="22" t="str" cm="1">
        <f t="array" ref="S35">_xlfn.LET(
_xlpm.hCond,$H35,
_xlpm.dType,$D35,
_xlpm.res_type_1,S$1,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5" s="22" t="str" cm="1">
        <f t="array" ref="T35">_xlfn.LET(
_xlpm.hCond,$H35,
_xlpm.dType,$D35,
_xlpm.res_type_1,T$1,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5" s="22" t="str" cm="1">
        <f t="array" ref="U35">_xlfn.LET(
_xlpm.hCond,$H35,
_xlpm.dType,$D35,
_xlpm.res_type_1,U$1,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5" s="22" t="str" cm="1">
        <f t="array" ref="V35">_xlfn.LET(
_xlpm.hCond,$H35,
_xlpm.dType,$D35,
_xlpm.res_type_1,V$1,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5" s="22" t="str" cm="1">
        <f t="array" ref="W35">_xlfn.LET(
_xlpm.hCond,$H35,
_xlpm.dType,$D35,
_xlpm.res_type_1,W$1,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5" s="22" t="str" cm="1">
        <f t="array" ref="X35">_xlfn.LET(
_xlpm.hCond,$H35,
_xlpm.dType,$D35,
_xlpm.res_type_1,X$1,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5" s="22" t="str" cm="1">
        <f t="array" ref="Y35">_xlfn.LET(
_xlpm.hCond,$H35,
_xlpm.dType,$D35,
_xlpm.res_type_1,Y$1,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5" s="22" t="str" cm="1">
        <f t="array" ref="Z35">_xlfn.LET(
_xlpm.hCond,$H35,
_xlpm.dType,$D35,
_xlpm.res_type_1,Z$1,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5" s="22" t="str" cm="1">
        <f t="array" ref="AA35">_xlfn.LET(
_xlpm.hCond,$H35,
_xlpm.dType,$D35,
_xlpm.res_type_1,AA$1,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5" s="22" t="str" cm="1">
        <f t="array" ref="AB35">_xlfn.LET(
_xlpm.hCond,$H35,
_xlpm.dType,$D35,
_xlpm.res_type_1,AB$1,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5" s="22" t="str" cm="1">
        <f t="array" ref="AC35">_xlfn.LET(
_xlpm.hCond,$H35,
_xlpm.dType,$D35,
_xlpm.res_type_1,AC$1,
_xlpm.num,--_xlfn.TEXTAFTER($C35,{"#","/","-"},-1),
_xlpm.isDay,$B35="DAY",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5" s="22" cm="1">
        <f t="array" ref="AD35">_xlfn.LET(
    _xlpm.result,
    IF(
        $H35,
        _xlfn.IFS(
            $B35 = "DAY",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$B35 = "Night",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3145</v>
      </c>
      <c r="AE35" s="22" cm="1">
        <f t="array" ref="AE35">_xlfn.LET(
    _xlpm.result,
    IF(
        $H35,
        _xlfn.IFS(
            $B35 = "DAY",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$B35 = "Night",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3154</v>
      </c>
      <c r="AF35" s="22">
        <f t="shared" si="13"/>
        <v>9</v>
      </c>
      <c r="AG35" s="22" t="str" cm="1">
        <f t="array" ref="AG35">_xlfn.LET(
    _xlpm.result,
    IF(
        $H35,
        _xlfn.IFS(
            $B35 = "DAY",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$B35 = "Night",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5" s="22" t="str" cm="1">
        <f t="array" ref="AH35">_xlfn.LET(
    _xlpm.result,
    IF(
        $H35,
        _xlfn.IFS(
            $B35 = "DAY",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$B35 = "Night",
            _xlfn.IFS(
                $D35 = "挖掘机/Excavator",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$D35 = "矿用卡车/Dump Truck",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$D35 = "辅助设备/Auxiliary Equipment",
                _xlfn.XLOOKUP(
                     --
                        _xlfn.TEXTAFTER(
                            $C35,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5" s="22" t="str">
        <f t="shared" si="14"/>
        <v/>
      </c>
      <c r="AJ3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5" s="22" t="str">
        <f t="shared" si="2"/>
        <v/>
      </c>
      <c r="AO35" s="24" t="str">
        <f t="shared" si="3"/>
        <v/>
      </c>
      <c r="AP35" s="25" t="str" cm="1">
        <f t="array" ref="AP3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B35="Night", IF(
            (F35="EX5600")+(F35="EX3600"),
            _xlfn.XLOOKUP(--_xlfn.TEXTAFTER($C35,{"#","/","-"},-1), --_xlfn.TEXTAFTER('Electrical Excavator'!$A$4:$A$23,{"#","/","-"},-1), _xlfn.XLOOKUP(A35,'Electrical Excavator'!$E$3:$AI$3,'Electrical Excavator'!$E$4:$AI$23)),
            _xlfn.XLOOKUP(--_xlfn.TEXTAFTER($C35,{"#","/","-"},-1), --_xlfn.REGEXEXTRACT(_xlpm.c_rng,"\d+"), _xlfn.XLOOKUP(A35, _xlpm.header_rng, _xlpm.data_rng))
        ),
        B35="Day", ""
    ),
    IFERROR(_xlpm.result, "")
)</f>
        <v/>
      </c>
      <c r="AQ35" s="26">
        <f t="shared" si="4"/>
        <v>1</v>
      </c>
      <c r="AR35" s="26">
        <f t="shared" si="5"/>
        <v>0.79166666666666663</v>
      </c>
      <c r="AS35" s="26">
        <f t="shared" si="6"/>
        <v>0.79166666666666663</v>
      </c>
      <c r="AT35" s="24">
        <f t="shared" si="7"/>
        <v>0</v>
      </c>
      <c r="AU35" s="22">
        <v>720</v>
      </c>
      <c r="AV35" s="22">
        <f t="shared" si="8"/>
        <v>12</v>
      </c>
      <c r="AW35" s="22">
        <f>IF($B35="Day",_xlfn.XLOOKUP(CLEAN($C35),效率表!$B$4:$B$500,效率表!G$4:G$500,""),_xlfn.XLOOKUP(CLEAN($C35),效率表!$B$4:$B$500,效率表!G$4:G$500,"",,-1))</f>
        <v>90</v>
      </c>
      <c r="AX35" s="22">
        <f>IF($B35="Day",_xlfn.XLOOKUP(CLEAN($C35),效率表!$B$4:$B$500,效率表!H$4:H$500,""),_xlfn.XLOOKUP(CLEAN($C35),效率表!$B$4:$B$500,效率表!H$4:H$500,"",,-1))</f>
        <v>0</v>
      </c>
      <c r="AY35" s="22">
        <f>IF($B35="Day",_xlfn.XLOOKUP(CLEAN($C35),效率表!$B$4:$B$500,效率表!I$4:I$500,""),_xlfn.XLOOKUP(CLEAN($C35),效率表!$B$4:$B$500,效率表!I$4:I$500,"",,-1))</f>
        <v>0</v>
      </c>
      <c r="AZ35" s="22">
        <f>IF($B35="Day",_xlfn.XLOOKUP(CLEAN($C35),效率表!$B$4:$B$500,效率表!J$4:J$500,""),_xlfn.XLOOKUP(CLEAN($C35),效率表!$B$4:$B$500,效率表!J$4:J$500,"",,-1))</f>
        <v>0</v>
      </c>
      <c r="BA35" s="22">
        <f>IF($B35="Day",_xlfn.XLOOKUP(CLEAN($C35),效率表!$B$4:$B$500,效率表!K$4:K$500,""),_xlfn.XLOOKUP(CLEAN($C35),效率表!$B$4:$B$500,效率表!K$4:K$500,"",,-1))</f>
        <v>0</v>
      </c>
      <c r="BB35" s="22">
        <f>IF($B35="Day",_xlfn.XLOOKUP(CLEAN($C35),效率表!$B$4:$B$500,效率表!L$4:L$500,""),_xlfn.XLOOKUP(CLEAN($C35),效率表!$B$4:$B$500,效率表!L$4:L$500,"",,-1))</f>
        <v>60</v>
      </c>
      <c r="BC35" s="22">
        <f>IF($B35="Day",_xlfn.XLOOKUP(CLEAN($C35),效率表!$B$4:$B$500,效率表!M$4:M$500,""),_xlfn.XLOOKUP(CLEAN($C35),效率表!$B$4:$B$500,效率表!M$4:M$500,"",,-1))</f>
        <v>0</v>
      </c>
      <c r="BD35" s="22">
        <f>IF($B35="Day",_xlfn.XLOOKUP(CLEAN($C35),效率表!$B$4:$B$500,效率表!N$4:N$500,""),_xlfn.XLOOKUP(CLEAN($C35),效率表!$B$4:$B$500,效率表!N$4:N$500,"",,-1))</f>
        <v>0</v>
      </c>
      <c r="BE35" s="22">
        <f>IF($B35="Day",_xlfn.XLOOKUP(CLEAN($C35),效率表!$B$4:$B$500,效率表!O$4:O$500,""),_xlfn.XLOOKUP(CLEAN($C35),效率表!$B$4:$B$500,效率表!O$4:O$500,"",,-1))</f>
        <v>0</v>
      </c>
      <c r="BF35" s="22">
        <f>IF($B35="Day",_xlfn.XLOOKUP(CLEAN($C35),效率表!$B$4:$B$500,效率表!P$4:P$500,""),_xlfn.XLOOKUP(CLEAN($C35),效率表!$B$4:$B$500,效率表!P$4:P$500,"",,-1))</f>
        <v>0</v>
      </c>
      <c r="BG35" s="22">
        <f>IF($B35="Day",_xlfn.XLOOKUP(CLEAN($C35),效率表!$B$4:$B$500,效率表!Q$4:Q$500,""),_xlfn.XLOOKUP(CLEAN($C35),效率表!$B$4:$B$500,效率表!Q$4:Q$500,"",,-1))</f>
        <v>0</v>
      </c>
      <c r="BH35" s="22">
        <f>IF($B35="Day",_xlfn.XLOOKUP(CLEAN($C35),效率表!$B$4:$B$500,效率表!R$4:R$500,""),_xlfn.XLOOKUP(CLEAN($C35),效率表!$B$4:$B$500,效率表!R$4:R$500,"",,-1))</f>
        <v>0</v>
      </c>
      <c r="BI35" s="22">
        <f>IF($B35="Day",_xlfn.XLOOKUP(CLEAN($C35),效率表!$B$4:$B$500,效率表!S$4:S$500,""),_xlfn.XLOOKUP(CLEAN($C35),效率表!$B$4:$B$500,效率表!S$4:S$500,"",,-1))</f>
        <v>0</v>
      </c>
      <c r="BJ35" s="22">
        <f>IF($B35="Day",_xlfn.XLOOKUP(CLEAN($C35),效率表!$B$4:$B$500,效率表!U$4:U$500,""),_xlfn.XLOOKUP(CLEAN($C35),效率表!$B$4:$B$500,效率表!U$4:U$500,"",,-1))</f>
        <v>0</v>
      </c>
      <c r="BK35" s="22">
        <f>IF($B35="Day",_xlfn.XLOOKUP(CLEAN($C35),效率表!$B$4:$B$500,效率表!V$4:V$500,""),_xlfn.XLOOKUP(CLEAN($C35),效率表!$B$4:$B$500,效率表!V$4:V$500,"",,-1))</f>
        <v>0</v>
      </c>
      <c r="BL35" s="22">
        <f t="shared" si="9"/>
        <v>0</v>
      </c>
      <c r="BM35" s="22">
        <f t="shared" si="10"/>
        <v>150</v>
      </c>
      <c r="BN35" s="22">
        <f t="shared" si="11"/>
        <v>0</v>
      </c>
      <c r="BO35" s="27">
        <f t="shared" si="15"/>
        <v>570</v>
      </c>
      <c r="BP35" s="25">
        <f t="shared" si="12"/>
        <v>9.5</v>
      </c>
      <c r="BQ35" s="28">
        <f>IF($B35="Day",_xlfn.XLOOKUP(CLEAN($C35),效率表!$B$4:$B$500,效率表!X$4:X$500,""),_xlfn.XLOOKUP($C35,效率表!$B$4:$B$500,效率表!X$4:X$500,"",,-1))</f>
        <v>0</v>
      </c>
    </row>
    <row r="36" spans="1:69">
      <c r="A36" s="29">
        <f t="shared" si="16"/>
        <v>46244</v>
      </c>
      <c r="B36" s="22" t="s">
        <v>240</v>
      </c>
      <c r="C36" s="22" t="s">
        <v>117</v>
      </c>
      <c r="D36" s="23" t="str">
        <f>_xlfn.XLOOKUP(C36,辅助表Auxiliary!$A$3:$A$192,辅助表Auxiliary!$C$3:$C$192)</f>
        <v>辅助设备/Auxiliary Equipment</v>
      </c>
      <c r="E36" s="22" t="str">
        <f>_xlfn.XLOOKUP(C36,辅助表Auxiliary!$A$3:$A$192,辅助表Auxiliary!$D$3:$D$192)</f>
        <v>CAT16M3</v>
      </c>
      <c r="F36" s="22" t="str">
        <f>_xlfn.XLOOKUP(C36,辅助表Auxiliary!$A$3:$A$192,辅助表Auxiliary!$E$3:$E$192)</f>
        <v>自有辅助</v>
      </c>
      <c r="G36" s="22" t="s">
        <v>287</v>
      </c>
      <c r="H36" s="22" t="b">
        <f t="shared" si="0"/>
        <v>1</v>
      </c>
      <c r="I36" s="22">
        <f t="shared" si="1"/>
        <v>1</v>
      </c>
      <c r="J36" s="22"/>
      <c r="K36" s="22">
        <f>_xlfn.AGGREGATE(9,4,表1[[#This Row],[Хө]:[Б.н]])+_xlfn.AGGREGATE(9,4,表1[[#This Row],[Хө土壤]:[Б.н 脏煤]],表1[[#This Row],[Ш.х 沃土]])</f>
        <v>0</v>
      </c>
      <c r="L36" s="22">
        <f>_xlfn.AGGREGATE(9,4,表1[[#This Row],[Нү]],表1[[#This Row],[Нү 煤炭]])</f>
        <v>0</v>
      </c>
      <c r="M36" s="22">
        <f>_xlfn.AGGREGATE(9,4,表1[[#This Row],[oxid]],表1[[#This Row],[oxid 氧化]])</f>
        <v>0</v>
      </c>
      <c r="N36" s="22">
        <f>_xlfn.AGGREGATE(9,4,表1[[#This Row],[И.А]],表1[[#This Row],[И.А 
工程工作]])</f>
        <v>0</v>
      </c>
      <c r="O36" s="22">
        <f>表1[[#This Row],[产量（M3）
Production(M3)]]-表1[[#This Row],[焦煤（M3）
Coking coal
Нү]]-表1[[#This Row],[动力煤（M3）
Thermal coal
oxid]]</f>
        <v>0</v>
      </c>
      <c r="P36" s="22" t="str" cm="1">
        <f t="array" ref="P36">_xlfn.LET(
_xlpm.hCond,$H36,
_xlpm.dType,$D36,
_xlpm.res_type_1,P$1,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6" s="22" t="str" cm="1">
        <f t="array" ref="Q36">_xlfn.LET(
_xlpm.hCond,$H36,
_xlpm.dType,$D36,
_xlpm.res_type_1,Q$1,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6" s="22" t="str" cm="1">
        <f t="array" ref="R36">_xlfn.LET(
_xlpm.hCond,$H36,
_xlpm.dType,$D36,
_xlpm.res_type_1,R$1,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6" s="22" t="str" cm="1">
        <f t="array" ref="S36">_xlfn.LET(
_xlpm.hCond,$H36,
_xlpm.dType,$D36,
_xlpm.res_type_1,S$1,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6" s="22" t="str" cm="1">
        <f t="array" ref="T36">_xlfn.LET(
_xlpm.hCond,$H36,
_xlpm.dType,$D36,
_xlpm.res_type_1,T$1,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6" s="22" t="str" cm="1">
        <f t="array" ref="U36">_xlfn.LET(
_xlpm.hCond,$H36,
_xlpm.dType,$D36,
_xlpm.res_type_1,U$1,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6" s="22" t="str" cm="1">
        <f t="array" ref="V36">_xlfn.LET(
_xlpm.hCond,$H36,
_xlpm.dType,$D36,
_xlpm.res_type_1,V$1,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6" s="22" t="str" cm="1">
        <f t="array" ref="W36">_xlfn.LET(
_xlpm.hCond,$H36,
_xlpm.dType,$D36,
_xlpm.res_type_1,W$1,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6" s="22" t="str" cm="1">
        <f t="array" ref="X36">_xlfn.LET(
_xlpm.hCond,$H36,
_xlpm.dType,$D36,
_xlpm.res_type_1,X$1,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6" s="22" t="str" cm="1">
        <f t="array" ref="Y36">_xlfn.LET(
_xlpm.hCond,$H36,
_xlpm.dType,$D36,
_xlpm.res_type_1,Y$1,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6" s="22" t="str" cm="1">
        <f t="array" ref="Z36">_xlfn.LET(
_xlpm.hCond,$H36,
_xlpm.dType,$D36,
_xlpm.res_type_1,Z$1,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6" s="22" t="str" cm="1">
        <f t="array" ref="AA36">_xlfn.LET(
_xlpm.hCond,$H36,
_xlpm.dType,$D36,
_xlpm.res_type_1,AA$1,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6" s="22" t="str" cm="1">
        <f t="array" ref="AB36">_xlfn.LET(
_xlpm.hCond,$H36,
_xlpm.dType,$D36,
_xlpm.res_type_1,AB$1,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6" s="22" t="str" cm="1">
        <f t="array" ref="AC36">_xlfn.LET(
_xlpm.hCond,$H36,
_xlpm.dType,$D36,
_xlpm.res_type_1,AC$1,
_xlpm.num,--_xlfn.TEXTAFTER($C36,{"#","/","-"},-1),
_xlpm.isDay,$B36="DAY",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6" s="22" cm="1">
        <f t="array" ref="AD36">_xlfn.LET(
    _xlpm.result,
    IF(
        $H36,
        _xlfn.IFS(
            $B36 = "DAY",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$B36 = "Night",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30764</v>
      </c>
      <c r="AE36" s="22" cm="1">
        <f t="array" ref="AE36">_xlfn.LET(
    _xlpm.result,
    IF(
        $H36,
        _xlfn.IFS(
            $B36 = "DAY",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$B36 = "Night",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30775</v>
      </c>
      <c r="AF36" s="22">
        <f t="shared" si="13"/>
        <v>11</v>
      </c>
      <c r="AG36" s="22" t="str" cm="1">
        <f t="array" ref="AG36">_xlfn.LET(
    _xlpm.result,
    IF(
        $H36,
        _xlfn.IFS(
            $B36 = "DAY",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$B36 = "Night",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6" s="22" t="str" cm="1">
        <f t="array" ref="AH36">_xlfn.LET(
    _xlpm.result,
    IF(
        $H36,
        _xlfn.IFS(
            $B36 = "DAY",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$B36 = "Night",
            _xlfn.IFS(
                $D36 = "挖掘机/Excavator",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$D36 = "矿用卡车/Dump Truck",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$D36 = "辅助设备/Auxiliary Equipment",
                _xlfn.XLOOKUP(
                     --
                        _xlfn.TEXTAFTER(
                            $C36,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6" s="22" t="str">
        <f t="shared" si="14"/>
        <v/>
      </c>
      <c r="AJ3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6" s="22" t="str">
        <f t="shared" si="2"/>
        <v/>
      </c>
      <c r="AO36" s="24" t="str">
        <f t="shared" si="3"/>
        <v/>
      </c>
      <c r="AP36" s="25" t="str" cm="1">
        <f t="array" ref="AP3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B36="Night", IF(
            (F36="EX5600")+(F36="EX3600"),
            _xlfn.XLOOKUP(--_xlfn.TEXTAFTER($C36,{"#","/","-"},-1), --_xlfn.TEXTAFTER('Electrical Excavator'!$A$4:$A$23,{"#","/","-"},-1), _xlfn.XLOOKUP(A36,'Electrical Excavator'!$E$3:$AI$3,'Electrical Excavator'!$E$4:$AI$23)),
            _xlfn.XLOOKUP(--_xlfn.TEXTAFTER($C36,{"#","/","-"},-1), --_xlfn.REGEXEXTRACT(_xlpm.c_rng,"\d+"), _xlfn.XLOOKUP(A36, _xlpm.header_rng, _xlpm.data_rng))
        ),
        B36="Day", ""
    ),
    IFERROR(_xlpm.result, "")
)</f>
        <v/>
      </c>
      <c r="AQ36" s="26">
        <f t="shared" si="4"/>
        <v>0.97638888888888886</v>
      </c>
      <c r="AR36" s="26">
        <f t="shared" si="5"/>
        <v>0.914651493598862</v>
      </c>
      <c r="AS36" s="26">
        <f t="shared" si="6"/>
        <v>0.914651493598862</v>
      </c>
      <c r="AT36" s="24">
        <f t="shared" si="7"/>
        <v>16.999999999999993</v>
      </c>
      <c r="AU36" s="22">
        <v>720</v>
      </c>
      <c r="AV36" s="22">
        <f t="shared" si="8"/>
        <v>12</v>
      </c>
      <c r="AW36" s="22">
        <f>IF($B36="Day",_xlfn.XLOOKUP(CLEAN($C36),效率表!$B$4:$B$500,效率表!G$4:G$500,""),_xlfn.XLOOKUP(CLEAN($C36),效率表!$B$4:$B$500,效率表!G$4:G$500,"",,-1))</f>
        <v>40</v>
      </c>
      <c r="AX36" s="22">
        <f>IF($B36="Day",_xlfn.XLOOKUP(CLEAN($C36),效率表!$B$4:$B$500,效率表!H$4:H$500,""),_xlfn.XLOOKUP(CLEAN($C36),效率表!$B$4:$B$500,效率表!H$4:H$500,"",,-1))</f>
        <v>0</v>
      </c>
      <c r="AY36" s="22">
        <f>IF($B36="Day",_xlfn.XLOOKUP(CLEAN($C36),效率表!$B$4:$B$500,效率表!I$4:I$500,""),_xlfn.XLOOKUP(CLEAN($C36),效率表!$B$4:$B$500,效率表!I$4:I$500,"",,-1))</f>
        <v>0</v>
      </c>
      <c r="AZ36" s="22">
        <f>IF($B36="Day",_xlfn.XLOOKUP(CLEAN($C36),效率表!$B$4:$B$500,效率表!J$4:J$500,""),_xlfn.XLOOKUP(CLEAN($C36),效率表!$B$4:$B$500,效率表!J$4:J$500,"",,-1))</f>
        <v>0</v>
      </c>
      <c r="BA36" s="22">
        <f>IF($B36="Day",_xlfn.XLOOKUP(CLEAN($C36),效率表!$B$4:$B$500,效率表!K$4:K$500,""),_xlfn.XLOOKUP(CLEAN($C36),效率表!$B$4:$B$500,效率表!K$4:K$500,"",,-1))</f>
        <v>0</v>
      </c>
      <c r="BB36" s="22">
        <f>IF($B36="Day",_xlfn.XLOOKUP(CLEAN($C36),效率表!$B$4:$B$500,效率表!L$4:L$500,""),_xlfn.XLOOKUP(CLEAN($C36),效率表!$B$4:$B$500,效率表!L$4:L$500,"",,-1))</f>
        <v>20</v>
      </c>
      <c r="BC36" s="22">
        <f>IF($B36="Day",_xlfn.XLOOKUP(CLEAN($C36),效率表!$B$4:$B$500,效率表!M$4:M$500,""),_xlfn.XLOOKUP(CLEAN($C36),效率表!$B$4:$B$500,效率表!M$4:M$500,"",,-1))</f>
        <v>0</v>
      </c>
      <c r="BD36" s="22">
        <f>IF($B36="Day",_xlfn.XLOOKUP(CLEAN($C36),效率表!$B$4:$B$500,效率表!N$4:N$500,""),_xlfn.XLOOKUP(CLEAN($C36),效率表!$B$4:$B$500,效率表!N$4:N$500,"",,-1))</f>
        <v>0</v>
      </c>
      <c r="BE36" s="22">
        <f>IF($B36="Day",_xlfn.XLOOKUP(CLEAN($C36),效率表!$B$4:$B$500,效率表!O$4:O$500,""),_xlfn.XLOOKUP(CLEAN($C36),效率表!$B$4:$B$500,效率表!O$4:O$500,"",,-1))</f>
        <v>17.000000000000021</v>
      </c>
      <c r="BF36" s="22">
        <f>IF($B36="Day",_xlfn.XLOOKUP(CLEAN($C36),效率表!$B$4:$B$500,效率表!P$4:P$500,""),_xlfn.XLOOKUP(CLEAN($C36),效率表!$B$4:$B$500,效率表!P$4:P$500,"",,-1))</f>
        <v>0</v>
      </c>
      <c r="BG36" s="22">
        <f>IF($B36="Day",_xlfn.XLOOKUP(CLEAN($C36),效率表!$B$4:$B$500,效率表!Q$4:Q$500,""),_xlfn.XLOOKUP(CLEAN($C36),效率表!$B$4:$B$500,效率表!Q$4:Q$500,"",,-1))</f>
        <v>0</v>
      </c>
      <c r="BH36" s="22">
        <f>IF($B36="Day",_xlfn.XLOOKUP(CLEAN($C36),效率表!$B$4:$B$500,效率表!R$4:R$500,""),_xlfn.XLOOKUP(CLEAN($C36),效率表!$B$4:$B$500,效率表!R$4:R$500,"",,-1))</f>
        <v>0</v>
      </c>
      <c r="BI36" s="22">
        <f>IF($B36="Day",_xlfn.XLOOKUP(CLEAN($C36),效率表!$B$4:$B$500,效率表!S$4:S$500,""),_xlfn.XLOOKUP(CLEAN($C36),效率表!$B$4:$B$500,效率表!S$4:S$500,"",,-1))</f>
        <v>0</v>
      </c>
      <c r="BJ36" s="22">
        <f>IF($B36="Day",_xlfn.XLOOKUP(CLEAN($C36),效率表!$B$4:$B$500,效率表!U$4:U$500,""),_xlfn.XLOOKUP(CLEAN($C36),效率表!$B$4:$B$500,效率表!U$4:U$500,"",,-1))</f>
        <v>0</v>
      </c>
      <c r="BK36" s="22">
        <f>IF($B36="Day",_xlfn.XLOOKUP(CLEAN($C36),效率表!$B$4:$B$500,效率表!V$4:V$500,""),_xlfn.XLOOKUP(CLEAN($C36),效率表!$B$4:$B$500,效率表!V$4:V$500,"",,-1))</f>
        <v>0</v>
      </c>
      <c r="BL36" s="22">
        <f t="shared" si="9"/>
        <v>0</v>
      </c>
      <c r="BM36" s="22">
        <f t="shared" si="10"/>
        <v>60</v>
      </c>
      <c r="BN36" s="22">
        <f t="shared" si="11"/>
        <v>0</v>
      </c>
      <c r="BO36" s="27">
        <f t="shared" si="15"/>
        <v>643</v>
      </c>
      <c r="BP36" s="25">
        <f t="shared" si="12"/>
        <v>10.716666666666667</v>
      </c>
      <c r="BQ36" s="28" t="str">
        <f>IF($B36="Day",_xlfn.XLOOKUP(CLEAN($C36),效率表!$B$4:$B$500,效率表!X$4:X$500,""),_xlfn.XLOOKUP($C36,效率表!$B$4:$B$500,效率表!X$4:X$500,"",,-1))</f>
        <v>гидро нэмүүлэх</v>
      </c>
    </row>
    <row r="37" spans="1:69">
      <c r="A37" s="29">
        <f t="shared" si="16"/>
        <v>46244</v>
      </c>
      <c r="B37" s="22" t="s">
        <v>240</v>
      </c>
      <c r="C37" s="22" t="s">
        <v>118</v>
      </c>
      <c r="D37" s="23" t="str">
        <f>_xlfn.XLOOKUP(C37,辅助表Auxiliary!$A$3:$A$192,辅助表Auxiliary!$C$3:$C$192)</f>
        <v>辅助设备/Auxiliary Equipment</v>
      </c>
      <c r="E37" s="22" t="str">
        <f>_xlfn.XLOOKUP(C37,辅助表Auxiliary!$A$3:$A$192,辅助表Auxiliary!$D$3:$D$192)</f>
        <v>CAT16M3</v>
      </c>
      <c r="F37" s="22" t="str">
        <f>_xlfn.XLOOKUP(C37,辅助表Auxiliary!$A$3:$A$192,辅助表Auxiliary!$E$3:$E$192)</f>
        <v>自有辅助</v>
      </c>
      <c r="G37" s="22" t="s">
        <v>287</v>
      </c>
      <c r="H37" s="22" t="b">
        <f t="shared" si="0"/>
        <v>1</v>
      </c>
      <c r="I37" s="22">
        <f t="shared" si="1"/>
        <v>0</v>
      </c>
      <c r="J37" s="22"/>
      <c r="K37" s="22">
        <f>_xlfn.AGGREGATE(9,4,表1[[#This Row],[Хө]:[Б.н]])+_xlfn.AGGREGATE(9,4,表1[[#This Row],[Хө土壤]:[Б.н 脏煤]],表1[[#This Row],[Ш.х 沃土]])</f>
        <v>0</v>
      </c>
      <c r="L37" s="22">
        <f>_xlfn.AGGREGATE(9,4,表1[[#This Row],[Нү]],表1[[#This Row],[Нү 煤炭]])</f>
        <v>0</v>
      </c>
      <c r="M37" s="22">
        <f>_xlfn.AGGREGATE(9,4,表1[[#This Row],[oxid]],表1[[#This Row],[oxid 氧化]])</f>
        <v>0</v>
      </c>
      <c r="N37" s="22">
        <f>_xlfn.AGGREGATE(9,4,表1[[#This Row],[И.А]],表1[[#This Row],[И.А 
工程工作]])</f>
        <v>0</v>
      </c>
      <c r="O37" s="22">
        <f>表1[[#This Row],[产量（M3）
Production(M3)]]-表1[[#This Row],[焦煤（M3）
Coking coal
Нү]]-表1[[#This Row],[动力煤（M3）
Thermal coal
oxid]]</f>
        <v>0</v>
      </c>
      <c r="P37" s="22" t="str" cm="1">
        <f t="array" ref="P37">_xlfn.LET(
_xlpm.hCond,$H37,
_xlpm.dType,$D37,
_xlpm.res_type_1,P$1,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7" s="22" t="str" cm="1">
        <f t="array" ref="Q37">_xlfn.LET(
_xlpm.hCond,$H37,
_xlpm.dType,$D37,
_xlpm.res_type_1,Q$1,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7" s="22" t="str" cm="1">
        <f t="array" ref="R37">_xlfn.LET(
_xlpm.hCond,$H37,
_xlpm.dType,$D37,
_xlpm.res_type_1,R$1,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7" s="22" t="str" cm="1">
        <f t="array" ref="S37">_xlfn.LET(
_xlpm.hCond,$H37,
_xlpm.dType,$D37,
_xlpm.res_type_1,S$1,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7" s="22" t="str" cm="1">
        <f t="array" ref="T37">_xlfn.LET(
_xlpm.hCond,$H37,
_xlpm.dType,$D37,
_xlpm.res_type_1,T$1,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7" s="22" t="str" cm="1">
        <f t="array" ref="U37">_xlfn.LET(
_xlpm.hCond,$H37,
_xlpm.dType,$D37,
_xlpm.res_type_1,U$1,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7" s="22" t="str" cm="1">
        <f t="array" ref="V37">_xlfn.LET(
_xlpm.hCond,$H37,
_xlpm.dType,$D37,
_xlpm.res_type_1,V$1,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7" s="22" t="str" cm="1">
        <f t="array" ref="W37">_xlfn.LET(
_xlpm.hCond,$H37,
_xlpm.dType,$D37,
_xlpm.res_type_1,W$1,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7" s="22" t="str" cm="1">
        <f t="array" ref="X37">_xlfn.LET(
_xlpm.hCond,$H37,
_xlpm.dType,$D37,
_xlpm.res_type_1,X$1,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7" s="22" t="str" cm="1">
        <f t="array" ref="Y37">_xlfn.LET(
_xlpm.hCond,$H37,
_xlpm.dType,$D37,
_xlpm.res_type_1,Y$1,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7" s="22" t="str" cm="1">
        <f t="array" ref="Z37">_xlfn.LET(
_xlpm.hCond,$H37,
_xlpm.dType,$D37,
_xlpm.res_type_1,Z$1,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7" s="22" t="str" cm="1">
        <f t="array" ref="AA37">_xlfn.LET(
_xlpm.hCond,$H37,
_xlpm.dType,$D37,
_xlpm.res_type_1,AA$1,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7" s="22" t="str" cm="1">
        <f t="array" ref="AB37">_xlfn.LET(
_xlpm.hCond,$H37,
_xlpm.dType,$D37,
_xlpm.res_type_1,AB$1,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7" s="22" t="str" cm="1">
        <f t="array" ref="AC37">_xlfn.LET(
_xlpm.hCond,$H37,
_xlpm.dType,$D37,
_xlpm.res_type_1,AC$1,
_xlpm.num,--_xlfn.TEXTAFTER($C37,{"#","/","-"},-1),
_xlpm.isDay,$B37="DAY",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7" s="22" cm="1">
        <f t="array" ref="AD37">_xlfn.LET(
    _xlpm.result,
    IF(
        $H37,
        _xlfn.IFS(
            $B37 = "DAY",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$B37 = "Night",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27700.3</v>
      </c>
      <c r="AE37" s="22" cm="1">
        <f t="array" ref="AE37">_xlfn.LET(
    _xlpm.result,
    IF(
        $H37,
        _xlfn.IFS(
            $B37 = "DAY",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$B37 = "Night",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27700.3</v>
      </c>
      <c r="AF37" s="22">
        <f t="shared" si="13"/>
        <v>0</v>
      </c>
      <c r="AG37" s="22" t="str" cm="1">
        <f t="array" ref="AG37">_xlfn.LET(
    _xlpm.result,
    IF(
        $H37,
        _xlfn.IFS(
            $B37 = "DAY",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$B37 = "Night",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7" s="22" t="str" cm="1">
        <f t="array" ref="AH37">_xlfn.LET(
    _xlpm.result,
    IF(
        $H37,
        _xlfn.IFS(
            $B37 = "DAY",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$B37 = "Night",
            _xlfn.IFS(
                $D37 = "挖掘机/Excavator",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$D37 = "矿用卡车/Dump Truck",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$D37 = "辅助设备/Auxiliary Equipment",
                _xlfn.XLOOKUP(
                     --
                        _xlfn.TEXTAFTER(
                            $C37,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7" s="22" t="str">
        <f t="shared" si="14"/>
        <v/>
      </c>
      <c r="AJ3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7" s="22" t="str">
        <f t="shared" si="2"/>
        <v/>
      </c>
      <c r="AO37" s="24" t="str">
        <f t="shared" si="3"/>
        <v/>
      </c>
      <c r="AP37" s="25" t="str" cm="1">
        <f t="array" ref="AP3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B37="Night", IF(
            (F37="EX5600")+(F37="EX3600"),
            _xlfn.XLOOKUP(--_xlfn.TEXTAFTER($C37,{"#","/","-"},-1), --_xlfn.TEXTAFTER('Electrical Excavator'!$A$4:$A$23,{"#","/","-"},-1), _xlfn.XLOOKUP(A37,'Electrical Excavator'!$E$3:$AI$3,'Electrical Excavator'!$E$4:$AI$23)),
            _xlfn.XLOOKUP(--_xlfn.TEXTAFTER($C37,{"#","/","-"},-1), --_xlfn.REGEXEXTRACT(_xlpm.c_rng,"\d+"), _xlfn.XLOOKUP(A37, _xlpm.header_rng, _xlpm.data_rng))
        ),
        B37="Day", ""
    ),
    IFERROR(_xlpm.result, "")
)</f>
        <v/>
      </c>
      <c r="AQ37" s="26">
        <f t="shared" si="4"/>
        <v>0</v>
      </c>
      <c r="AR37" s="26">
        <f t="shared" si="5"/>
        <v>0</v>
      </c>
      <c r="AS37" s="26" t="str">
        <f t="shared" si="6"/>
        <v/>
      </c>
      <c r="AT37" s="24" t="str">
        <f t="shared" si="7"/>
        <v/>
      </c>
      <c r="AU37" s="22">
        <v>720</v>
      </c>
      <c r="AV37" s="22">
        <f t="shared" si="8"/>
        <v>12</v>
      </c>
      <c r="AW37" s="22">
        <f>IF($B37="Day",_xlfn.XLOOKUP(CLEAN($C37),效率表!$B$4:$B$500,效率表!G$4:G$500,""),_xlfn.XLOOKUP(CLEAN($C37),效率表!$B$4:$B$500,效率表!G$4:G$500,"",,-1))</f>
        <v>0</v>
      </c>
      <c r="AX37" s="22">
        <f>IF($B37="Day",_xlfn.XLOOKUP(CLEAN($C37),效率表!$B$4:$B$500,效率表!H$4:H$500,""),_xlfn.XLOOKUP(CLEAN($C37),效率表!$B$4:$B$500,效率表!H$4:H$500,"",,-1))</f>
        <v>0</v>
      </c>
      <c r="AY37" s="22">
        <f>IF($B37="Day",_xlfn.XLOOKUP(CLEAN($C37),效率表!$B$4:$B$500,效率表!I$4:I$500,""),_xlfn.XLOOKUP(CLEAN($C37),效率表!$B$4:$B$500,效率表!I$4:I$500,"",,-1))</f>
        <v>0</v>
      </c>
      <c r="AZ37" s="22">
        <f>IF($B37="Day",_xlfn.XLOOKUP(CLEAN($C37),效率表!$B$4:$B$500,效率表!J$4:J$500,""),_xlfn.XLOOKUP(CLEAN($C37),效率表!$B$4:$B$500,效率表!J$4:J$500,"",,-1))</f>
        <v>0</v>
      </c>
      <c r="BA37" s="22">
        <f>IF($B37="Day",_xlfn.XLOOKUP(CLEAN($C37),效率表!$B$4:$B$500,效率表!K$4:K$500,""),_xlfn.XLOOKUP(CLEAN($C37),效率表!$B$4:$B$500,效率表!K$4:K$500,"",,-1))</f>
        <v>0</v>
      </c>
      <c r="BB37" s="22">
        <f>IF($B37="Day",_xlfn.XLOOKUP(CLEAN($C37),效率表!$B$4:$B$500,效率表!L$4:L$500,""),_xlfn.XLOOKUP(CLEAN($C37),效率表!$B$4:$B$500,效率表!L$4:L$500,"",,-1))</f>
        <v>0</v>
      </c>
      <c r="BC37" s="22">
        <f>IF($B37="Day",_xlfn.XLOOKUP(CLEAN($C37),效率表!$B$4:$B$500,效率表!M$4:M$500,""),_xlfn.XLOOKUP(CLEAN($C37),效率表!$B$4:$B$500,效率表!M$4:M$500,"",,-1))</f>
        <v>0</v>
      </c>
      <c r="BD37" s="22">
        <f>IF($B37="Day",_xlfn.XLOOKUP(CLEAN($C37),效率表!$B$4:$B$500,效率表!N$4:N$500,""),_xlfn.XLOOKUP(CLEAN($C37),效率表!$B$4:$B$500,效率表!N$4:N$500,"",,-1))</f>
        <v>0</v>
      </c>
      <c r="BE37" s="22">
        <f>IF($B37="Day",_xlfn.XLOOKUP(CLEAN($C37),效率表!$B$4:$B$500,效率表!O$4:O$500,""),_xlfn.XLOOKUP(CLEAN($C37),效率表!$B$4:$B$500,效率表!O$4:O$500,"",,-1))</f>
        <v>720</v>
      </c>
      <c r="BF37" s="22">
        <f>IF($B37="Day",_xlfn.XLOOKUP(CLEAN($C37),效率表!$B$4:$B$500,效率表!P$4:P$500,""),_xlfn.XLOOKUP(CLEAN($C37),效率表!$B$4:$B$500,效率表!P$4:P$500,"",,-1))</f>
        <v>0</v>
      </c>
      <c r="BG37" s="22">
        <f>IF($B37="Day",_xlfn.XLOOKUP(CLEAN($C37),效率表!$B$4:$B$500,效率表!Q$4:Q$500,""),_xlfn.XLOOKUP(CLEAN($C37),效率表!$B$4:$B$500,效率表!Q$4:Q$500,"",,-1))</f>
        <v>0</v>
      </c>
      <c r="BH37" s="22">
        <f>IF($B37="Day",_xlfn.XLOOKUP(CLEAN($C37),效率表!$B$4:$B$500,效率表!R$4:R$500,""),_xlfn.XLOOKUP(CLEAN($C37),效率表!$B$4:$B$500,效率表!R$4:R$500,"",,-1))</f>
        <v>0</v>
      </c>
      <c r="BI37" s="22">
        <f>IF($B37="Day",_xlfn.XLOOKUP(CLEAN($C37),效率表!$B$4:$B$500,效率表!S$4:S$500,""),_xlfn.XLOOKUP(CLEAN($C37),效率表!$B$4:$B$500,效率表!S$4:S$500,"",,-1))</f>
        <v>0</v>
      </c>
      <c r="BJ37" s="22">
        <f>IF($B37="Day",_xlfn.XLOOKUP(CLEAN($C37),效率表!$B$4:$B$500,效率表!U$4:U$500,""),_xlfn.XLOOKUP(CLEAN($C37),效率表!$B$4:$B$500,效率表!U$4:U$500,"",,-1))</f>
        <v>0</v>
      </c>
      <c r="BK37" s="22">
        <f>IF($B37="Day",_xlfn.XLOOKUP(CLEAN($C37),效率表!$B$4:$B$500,效率表!V$4:V$500,""),_xlfn.XLOOKUP(CLEAN($C37),效率表!$B$4:$B$500,效率表!V$4:V$500,"",,-1))</f>
        <v>0</v>
      </c>
      <c r="BL37" s="22">
        <f t="shared" si="9"/>
        <v>0</v>
      </c>
      <c r="BM37" s="22">
        <f t="shared" si="10"/>
        <v>0</v>
      </c>
      <c r="BN37" s="22">
        <f t="shared" si="11"/>
        <v>0</v>
      </c>
      <c r="BO37" s="27">
        <f t="shared" si="15"/>
        <v>0</v>
      </c>
      <c r="BP37" s="25">
        <f t="shared" si="12"/>
        <v>0</v>
      </c>
      <c r="BQ37" s="28" t="str">
        <f>IF($B37="Day",_xlfn.XLOOKUP(CLEAN($C37),效率表!$B$4:$B$500,效率表!X$4:X$500,""),_xlfn.XLOOKUP($C37,效率表!$B$4:$B$500,效率表!X$4:X$500,"",,-1))</f>
        <v>хөдөлгүүр засварт</v>
      </c>
    </row>
    <row r="38" spans="1:69">
      <c r="A38" s="29">
        <f t="shared" si="16"/>
        <v>46244</v>
      </c>
      <c r="B38" s="22" t="s">
        <v>240</v>
      </c>
      <c r="C38" s="22" t="s">
        <v>119</v>
      </c>
      <c r="D38" s="23" t="str">
        <f>_xlfn.XLOOKUP(C38,辅助表Auxiliary!$A$3:$A$192,辅助表Auxiliary!$C$3:$C$192)</f>
        <v>辅助设备/Auxiliary Equipment</v>
      </c>
      <c r="E38" s="22" t="str">
        <f>_xlfn.XLOOKUP(C38,辅助表Auxiliary!$A$3:$A$192,辅助表Auxiliary!$D$3:$D$192)</f>
        <v>XCMG GR</v>
      </c>
      <c r="F38" s="22" t="str">
        <f>_xlfn.XLOOKUP(C38,辅助表Auxiliary!$A$3:$A$192,辅助表Auxiliary!$E$3:$E$192)</f>
        <v>自有辅助</v>
      </c>
      <c r="G38" s="22" t="s">
        <v>287</v>
      </c>
      <c r="H38" s="22" t="b">
        <f t="shared" si="0"/>
        <v>1</v>
      </c>
      <c r="I38" s="22">
        <f t="shared" si="1"/>
        <v>0</v>
      </c>
      <c r="J38" s="22"/>
      <c r="K38" s="22">
        <f>_xlfn.AGGREGATE(9,4,表1[[#This Row],[Хө]:[Б.н]])+_xlfn.AGGREGATE(9,4,表1[[#This Row],[Хө土壤]:[Б.н 脏煤]],表1[[#This Row],[Ш.х 沃土]])</f>
        <v>0</v>
      </c>
      <c r="L38" s="22">
        <f>_xlfn.AGGREGATE(9,4,表1[[#This Row],[Нү]],表1[[#This Row],[Нү 煤炭]])</f>
        <v>0</v>
      </c>
      <c r="M38" s="22">
        <f>_xlfn.AGGREGATE(9,4,表1[[#This Row],[oxid]],表1[[#This Row],[oxid 氧化]])</f>
        <v>0</v>
      </c>
      <c r="N38" s="22">
        <f>_xlfn.AGGREGATE(9,4,表1[[#This Row],[И.А]],表1[[#This Row],[И.А 
工程工作]])</f>
        <v>0</v>
      </c>
      <c r="O38" s="22">
        <f>表1[[#This Row],[产量（M3）
Production(M3)]]-表1[[#This Row],[焦煤（M3）
Coking coal
Нү]]-表1[[#This Row],[动力煤（M3）
Thermal coal
oxid]]</f>
        <v>0</v>
      </c>
      <c r="P38" s="22" t="str" cm="1">
        <f t="array" ref="P38">_xlfn.LET(
_xlpm.hCond,$H38,
_xlpm.dType,$D38,
_xlpm.res_type_1,P$1,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8" s="22" t="str" cm="1">
        <f t="array" ref="Q38">_xlfn.LET(
_xlpm.hCond,$H38,
_xlpm.dType,$D38,
_xlpm.res_type_1,Q$1,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8" s="22" t="str" cm="1">
        <f t="array" ref="R38">_xlfn.LET(
_xlpm.hCond,$H38,
_xlpm.dType,$D38,
_xlpm.res_type_1,R$1,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8" s="22" t="str" cm="1">
        <f t="array" ref="S38">_xlfn.LET(
_xlpm.hCond,$H38,
_xlpm.dType,$D38,
_xlpm.res_type_1,S$1,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8" s="22" t="str" cm="1">
        <f t="array" ref="T38">_xlfn.LET(
_xlpm.hCond,$H38,
_xlpm.dType,$D38,
_xlpm.res_type_1,T$1,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8" s="22" t="str" cm="1">
        <f t="array" ref="U38">_xlfn.LET(
_xlpm.hCond,$H38,
_xlpm.dType,$D38,
_xlpm.res_type_1,U$1,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8" s="22" t="str" cm="1">
        <f t="array" ref="V38">_xlfn.LET(
_xlpm.hCond,$H38,
_xlpm.dType,$D38,
_xlpm.res_type_1,V$1,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8" s="22" t="str" cm="1">
        <f t="array" ref="W38">_xlfn.LET(
_xlpm.hCond,$H38,
_xlpm.dType,$D38,
_xlpm.res_type_1,W$1,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8" s="22" t="str" cm="1">
        <f t="array" ref="X38">_xlfn.LET(
_xlpm.hCond,$H38,
_xlpm.dType,$D38,
_xlpm.res_type_1,X$1,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8" s="22" t="str" cm="1">
        <f t="array" ref="Y38">_xlfn.LET(
_xlpm.hCond,$H38,
_xlpm.dType,$D38,
_xlpm.res_type_1,Y$1,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8" s="22" t="str" cm="1">
        <f t="array" ref="Z38">_xlfn.LET(
_xlpm.hCond,$H38,
_xlpm.dType,$D38,
_xlpm.res_type_1,Z$1,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8" s="22" t="str" cm="1">
        <f t="array" ref="AA38">_xlfn.LET(
_xlpm.hCond,$H38,
_xlpm.dType,$D38,
_xlpm.res_type_1,AA$1,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8" s="22" t="str" cm="1">
        <f t="array" ref="AB38">_xlfn.LET(
_xlpm.hCond,$H38,
_xlpm.dType,$D38,
_xlpm.res_type_1,AB$1,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8" s="22" t="str" cm="1">
        <f t="array" ref="AC38">_xlfn.LET(
_xlpm.hCond,$H38,
_xlpm.dType,$D38,
_xlpm.res_type_1,AC$1,
_xlpm.num,--_xlfn.TEXTAFTER($C38,{"#","/","-"},-1),
_xlpm.isDay,$B38="DAY",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8" s="22" cm="1">
        <f t="array" ref="AD38">_xlfn.LET(
    _xlpm.result,
    IF(
        $H38,
        _xlfn.IFS(
            $B38 = "DAY",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$B38 = "Night",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12265.2</v>
      </c>
      <c r="AE38" s="22" cm="1">
        <f t="array" ref="AE38">_xlfn.LET(
    _xlpm.result,
    IF(
        $H38,
        _xlfn.IFS(
            $B38 = "DAY",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$B38 = "Night",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12265.2</v>
      </c>
      <c r="AF38" s="22">
        <f t="shared" si="13"/>
        <v>0</v>
      </c>
      <c r="AG38" s="22" t="str" cm="1">
        <f t="array" ref="AG38">_xlfn.LET(
    _xlpm.result,
    IF(
        $H38,
        _xlfn.IFS(
            $B38 = "DAY",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$B38 = "Night",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8" s="22" t="str" cm="1">
        <f t="array" ref="AH38">_xlfn.LET(
    _xlpm.result,
    IF(
        $H38,
        _xlfn.IFS(
            $B38 = "DAY",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$B38 = "Night",
            _xlfn.IFS(
                $D38 = "挖掘机/Excavator",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$D38 = "矿用卡车/Dump Truck",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$D38 = "辅助设备/Auxiliary Equipment",
                _xlfn.XLOOKUP(
                     --
                        _xlfn.TEXTAFTER(
                            $C38,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8" s="22" t="str">
        <f t="shared" si="14"/>
        <v/>
      </c>
      <c r="AJ3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8" s="22" t="str">
        <f t="shared" si="2"/>
        <v/>
      </c>
      <c r="AO38" s="24" t="str">
        <f t="shared" si="3"/>
        <v/>
      </c>
      <c r="AP38" s="25" t="str" cm="1">
        <f t="array" ref="AP3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B38="Night", IF(
            (F38="EX5600")+(F38="EX3600"),
            _xlfn.XLOOKUP(--_xlfn.TEXTAFTER($C38,{"#","/","-"},-1), --_xlfn.TEXTAFTER('Electrical Excavator'!$A$4:$A$23,{"#","/","-"},-1), _xlfn.XLOOKUP(A38,'Electrical Excavator'!$E$3:$AI$3,'Electrical Excavator'!$E$4:$AI$23)),
            _xlfn.XLOOKUP(--_xlfn.TEXTAFTER($C38,{"#","/","-"},-1), --_xlfn.REGEXEXTRACT(_xlpm.c_rng,"\d+"), _xlfn.XLOOKUP(A38, _xlpm.header_rng, _xlpm.data_rng))
        ),
        B38="Day", ""
    ),
    IFERROR(_xlpm.result, "")
)</f>
        <v/>
      </c>
      <c r="AQ38" s="26">
        <f t="shared" si="4"/>
        <v>0</v>
      </c>
      <c r="AR38" s="26">
        <f t="shared" si="5"/>
        <v>0</v>
      </c>
      <c r="AS38" s="26" t="str">
        <f t="shared" si="6"/>
        <v/>
      </c>
      <c r="AT38" s="24" t="str">
        <f t="shared" si="7"/>
        <v/>
      </c>
      <c r="AU38" s="22">
        <v>720</v>
      </c>
      <c r="AV38" s="22">
        <f t="shared" si="8"/>
        <v>12</v>
      </c>
      <c r="AW38" s="22">
        <f>IF($B38="Day",_xlfn.XLOOKUP(CLEAN($C38),效率表!$B$4:$B$500,效率表!G$4:G$500,""),_xlfn.XLOOKUP(CLEAN($C38),效率表!$B$4:$B$500,效率表!G$4:G$500,"",,-1))</f>
        <v>0</v>
      </c>
      <c r="AX38" s="22">
        <f>IF($B38="Day",_xlfn.XLOOKUP(CLEAN($C38),效率表!$B$4:$B$500,效率表!H$4:H$500,""),_xlfn.XLOOKUP(CLEAN($C38),效率表!$B$4:$B$500,效率表!H$4:H$500,"",,-1))</f>
        <v>0</v>
      </c>
      <c r="AY38" s="22">
        <f>IF($B38="Day",_xlfn.XLOOKUP(CLEAN($C38),效率表!$B$4:$B$500,效率表!I$4:I$500,""),_xlfn.XLOOKUP(CLEAN($C38),效率表!$B$4:$B$500,效率表!I$4:I$500,"",,-1))</f>
        <v>0</v>
      </c>
      <c r="AZ38" s="22">
        <f>IF($B38="Day",_xlfn.XLOOKUP(CLEAN($C38),效率表!$B$4:$B$500,效率表!J$4:J$500,""),_xlfn.XLOOKUP(CLEAN($C38),效率表!$B$4:$B$500,效率表!J$4:J$500,"",,-1))</f>
        <v>0</v>
      </c>
      <c r="BA38" s="22">
        <f>IF($B38="Day",_xlfn.XLOOKUP(CLEAN($C38),效率表!$B$4:$B$500,效率表!K$4:K$500,""),_xlfn.XLOOKUP(CLEAN($C38),效率表!$B$4:$B$500,效率表!K$4:K$500,"",,-1))</f>
        <v>0</v>
      </c>
      <c r="BB38" s="22">
        <f>IF($B38="Day",_xlfn.XLOOKUP(CLEAN($C38),效率表!$B$4:$B$500,效率表!L$4:L$500,""),_xlfn.XLOOKUP(CLEAN($C38),效率表!$B$4:$B$500,效率表!L$4:L$500,"",,-1))</f>
        <v>0</v>
      </c>
      <c r="BC38" s="22">
        <f>IF($B38="Day",_xlfn.XLOOKUP(CLEAN($C38),效率表!$B$4:$B$500,效率表!M$4:M$500,""),_xlfn.XLOOKUP(CLEAN($C38),效率表!$B$4:$B$500,效率表!M$4:M$500,"",,-1))</f>
        <v>0</v>
      </c>
      <c r="BD38" s="22">
        <f>IF($B38="Day",_xlfn.XLOOKUP(CLEAN($C38),效率表!$B$4:$B$500,效率表!N$4:N$500,""),_xlfn.XLOOKUP(CLEAN($C38),效率表!$B$4:$B$500,效率表!N$4:N$500,"",,-1))</f>
        <v>0</v>
      </c>
      <c r="BE38" s="22">
        <f>IF($B38="Day",_xlfn.XLOOKUP(CLEAN($C38),效率表!$B$4:$B$500,效率表!O$4:O$500,""),_xlfn.XLOOKUP(CLEAN($C38),效率表!$B$4:$B$500,效率表!O$4:O$500,"",,-1))</f>
        <v>720</v>
      </c>
      <c r="BF38" s="22">
        <f>IF($B38="Day",_xlfn.XLOOKUP(CLEAN($C38),效率表!$B$4:$B$500,效率表!P$4:P$500,""),_xlfn.XLOOKUP(CLEAN($C38),效率表!$B$4:$B$500,效率表!P$4:P$500,"",,-1))</f>
        <v>0</v>
      </c>
      <c r="BG38" s="22">
        <f>IF($B38="Day",_xlfn.XLOOKUP(CLEAN($C38),效率表!$B$4:$B$500,效率表!Q$4:Q$500,""),_xlfn.XLOOKUP(CLEAN($C38),效率表!$B$4:$B$500,效率表!Q$4:Q$500,"",,-1))</f>
        <v>0</v>
      </c>
      <c r="BH38" s="22">
        <f>IF($B38="Day",_xlfn.XLOOKUP(CLEAN($C38),效率表!$B$4:$B$500,效率表!R$4:R$500,""),_xlfn.XLOOKUP(CLEAN($C38),效率表!$B$4:$B$500,效率表!R$4:R$500,"",,-1))</f>
        <v>0</v>
      </c>
      <c r="BI38" s="22">
        <f>IF($B38="Day",_xlfn.XLOOKUP(CLEAN($C38),效率表!$B$4:$B$500,效率表!S$4:S$500,""),_xlfn.XLOOKUP(CLEAN($C38),效率表!$B$4:$B$500,效率表!S$4:S$500,"",,-1))</f>
        <v>0</v>
      </c>
      <c r="BJ38" s="22">
        <f>IF($B38="Day",_xlfn.XLOOKUP(CLEAN($C38),效率表!$B$4:$B$500,效率表!U$4:U$500,""),_xlfn.XLOOKUP(CLEAN($C38),效率表!$B$4:$B$500,效率表!U$4:U$500,"",,-1))</f>
        <v>0</v>
      </c>
      <c r="BK38" s="22">
        <f>IF($B38="Day",_xlfn.XLOOKUP(CLEAN($C38),效率表!$B$4:$B$500,效率表!V$4:V$500,""),_xlfn.XLOOKUP(CLEAN($C38),效率表!$B$4:$B$500,效率表!V$4:V$500,"",,-1))</f>
        <v>0</v>
      </c>
      <c r="BL38" s="22">
        <f t="shared" si="9"/>
        <v>0</v>
      </c>
      <c r="BM38" s="22">
        <f t="shared" si="10"/>
        <v>0</v>
      </c>
      <c r="BN38" s="22">
        <f t="shared" si="11"/>
        <v>0</v>
      </c>
      <c r="BO38" s="27">
        <f t="shared" si="15"/>
        <v>0</v>
      </c>
      <c r="BP38" s="25">
        <f t="shared" si="12"/>
        <v>0</v>
      </c>
      <c r="BQ38" s="28" t="str">
        <f>IF($B38="Day",_xlfn.XLOOKUP(CLEAN($C38),效率表!$B$4:$B$500,效率表!X$4:X$500,""),_xlfn.XLOOKUP($C38,效率表!$B$4:$B$500,效率表!X$4:X$500,"",,-1))</f>
        <v xml:space="preserve">тоормос муу барьдаг </v>
      </c>
    </row>
    <row r="39" spans="1:69">
      <c r="A39" s="29">
        <f t="shared" si="16"/>
        <v>46244</v>
      </c>
      <c r="B39" s="22" t="s">
        <v>240</v>
      </c>
      <c r="C39" s="22" t="s">
        <v>120</v>
      </c>
      <c r="D39" s="23" t="str">
        <f>_xlfn.XLOOKUP(C39,辅助表Auxiliary!$A$3:$A$192,辅助表Auxiliary!$C$3:$C$192)</f>
        <v>辅助设备/Auxiliary Equipment</v>
      </c>
      <c r="E39" s="22" t="str">
        <f>_xlfn.XLOOKUP(C39,辅助表Auxiliary!$A$3:$A$192,辅助表Auxiliary!$D$3:$D$192)</f>
        <v>XCMG GR</v>
      </c>
      <c r="F39" s="22" t="str">
        <f>_xlfn.XLOOKUP(C39,辅助表Auxiliary!$A$3:$A$192,辅助表Auxiliary!$E$3:$E$192)</f>
        <v>自有辅助</v>
      </c>
      <c r="G39" s="22" t="s">
        <v>287</v>
      </c>
      <c r="H39" s="22" t="b">
        <f t="shared" si="0"/>
        <v>1</v>
      </c>
      <c r="I39" s="22">
        <f t="shared" si="1"/>
        <v>1</v>
      </c>
      <c r="J39" s="22"/>
      <c r="K39" s="22">
        <f>_xlfn.AGGREGATE(9,4,表1[[#This Row],[Хө]:[Б.н]])+_xlfn.AGGREGATE(9,4,表1[[#This Row],[Хө土壤]:[Б.н 脏煤]],表1[[#This Row],[Ш.х 沃土]])</f>
        <v>0</v>
      </c>
      <c r="L39" s="22">
        <f>_xlfn.AGGREGATE(9,4,表1[[#This Row],[Нү]],表1[[#This Row],[Нү 煤炭]])</f>
        <v>0</v>
      </c>
      <c r="M39" s="22">
        <f>_xlfn.AGGREGATE(9,4,表1[[#This Row],[oxid]],表1[[#This Row],[oxid 氧化]])</f>
        <v>0</v>
      </c>
      <c r="N39" s="22">
        <f>_xlfn.AGGREGATE(9,4,表1[[#This Row],[И.А]],表1[[#This Row],[И.А 
工程工作]])</f>
        <v>0</v>
      </c>
      <c r="O39" s="22">
        <f>表1[[#This Row],[产量（M3）
Production(M3)]]-表1[[#This Row],[焦煤（M3）
Coking coal
Нү]]-表1[[#This Row],[动力煤（M3）
Thermal coal
oxid]]</f>
        <v>0</v>
      </c>
      <c r="P39" s="22" t="str" cm="1">
        <f t="array" ref="P39">_xlfn.LET(
_xlpm.hCond,$H39,
_xlpm.dType,$D39,
_xlpm.res_type_1,P$1,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9" s="22" t="str" cm="1">
        <f t="array" ref="Q39">_xlfn.LET(
_xlpm.hCond,$H39,
_xlpm.dType,$D39,
_xlpm.res_type_1,Q$1,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9" s="22" t="str" cm="1">
        <f t="array" ref="R39">_xlfn.LET(
_xlpm.hCond,$H39,
_xlpm.dType,$D39,
_xlpm.res_type_1,R$1,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9" s="22" t="str" cm="1">
        <f t="array" ref="S39">_xlfn.LET(
_xlpm.hCond,$H39,
_xlpm.dType,$D39,
_xlpm.res_type_1,S$1,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9" s="22" t="str" cm="1">
        <f t="array" ref="T39">_xlfn.LET(
_xlpm.hCond,$H39,
_xlpm.dType,$D39,
_xlpm.res_type_1,T$1,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9" s="22" t="str" cm="1">
        <f t="array" ref="U39">_xlfn.LET(
_xlpm.hCond,$H39,
_xlpm.dType,$D39,
_xlpm.res_type_1,U$1,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9" s="22" t="str" cm="1">
        <f t="array" ref="V39">_xlfn.LET(
_xlpm.hCond,$H39,
_xlpm.dType,$D39,
_xlpm.res_type_1,V$1,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9" s="22" t="str" cm="1">
        <f t="array" ref="W39">_xlfn.LET(
_xlpm.hCond,$H39,
_xlpm.dType,$D39,
_xlpm.res_type_1,W$1,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9" s="22" t="str" cm="1">
        <f t="array" ref="X39">_xlfn.LET(
_xlpm.hCond,$H39,
_xlpm.dType,$D39,
_xlpm.res_type_1,X$1,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9" s="22" t="str" cm="1">
        <f t="array" ref="Y39">_xlfn.LET(
_xlpm.hCond,$H39,
_xlpm.dType,$D39,
_xlpm.res_type_1,Y$1,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9" s="22" t="str" cm="1">
        <f t="array" ref="Z39">_xlfn.LET(
_xlpm.hCond,$H39,
_xlpm.dType,$D39,
_xlpm.res_type_1,Z$1,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9" s="22" t="str" cm="1">
        <f t="array" ref="AA39">_xlfn.LET(
_xlpm.hCond,$H39,
_xlpm.dType,$D39,
_xlpm.res_type_1,AA$1,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9" s="22" t="str" cm="1">
        <f t="array" ref="AB39">_xlfn.LET(
_xlpm.hCond,$H39,
_xlpm.dType,$D39,
_xlpm.res_type_1,AB$1,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9" s="22" t="str" cm="1">
        <f t="array" ref="AC39">_xlfn.LET(
_xlpm.hCond,$H39,
_xlpm.dType,$D39,
_xlpm.res_type_1,AC$1,
_xlpm.num,--_xlfn.TEXTAFTER($C39,{"#","/","-"},-1),
_xlpm.isDay,$B39="DAY",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9" s="22" cm="1">
        <f t="array" ref="AD39">_xlfn.LET(
    _xlpm.result,
    IF(
        $H39,
        _xlfn.IFS(
            $B39 = "DAY",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$B39 = "Night",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7862</v>
      </c>
      <c r="AE39" s="22" cm="1">
        <f t="array" ref="AE39">_xlfn.LET(
    _xlpm.result,
    IF(
        $H39,
        _xlfn.IFS(
            $B39 = "DAY",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$B39 = "Night",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7873.3</v>
      </c>
      <c r="AF39" s="22">
        <f t="shared" si="13"/>
        <v>11.300000000000182</v>
      </c>
      <c r="AG39" s="22" t="str" cm="1">
        <f t="array" ref="AG39">_xlfn.LET(
    _xlpm.result,
    IF(
        $H39,
        _xlfn.IFS(
            $B39 = "DAY",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$B39 = "Night",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9" s="22" t="str" cm="1">
        <f t="array" ref="AH39">_xlfn.LET(
    _xlpm.result,
    IF(
        $H39,
        _xlfn.IFS(
            $B39 = "DAY",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$B39 = "Night",
            _xlfn.IFS(
                $D39 = "挖掘机/Excavator",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$D39 = "矿用卡车/Dump Truck",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$D39 = "辅助设备/Auxiliary Equipment",
                _xlfn.XLOOKUP(
                     --
                        _xlfn.TEXTAFTER(
                            $C39,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9" s="22" t="str">
        <f t="shared" si="14"/>
        <v/>
      </c>
      <c r="AJ3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9" s="22" t="str">
        <f t="shared" si="2"/>
        <v/>
      </c>
      <c r="AO39" s="24" t="str">
        <f t="shared" si="3"/>
        <v/>
      </c>
      <c r="AP39" s="25" t="str" cm="1">
        <f t="array" ref="AP3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B39="Night", IF(
            (F39="EX5600")+(F39="EX3600"),
            _xlfn.XLOOKUP(--_xlfn.TEXTAFTER($C39,{"#","/","-"},-1), --_xlfn.TEXTAFTER('Electrical Excavator'!$A$4:$A$23,{"#","/","-"},-1), _xlfn.XLOOKUP(A39,'Electrical Excavator'!$E$3:$AI$3,'Electrical Excavator'!$E$4:$AI$23)),
            _xlfn.XLOOKUP(--_xlfn.TEXTAFTER($C39,{"#","/","-"},-1), --_xlfn.REGEXEXTRACT(_xlpm.c_rng,"\d+"), _xlfn.XLOOKUP(A39, _xlpm.header_rng, _xlpm.data_rng))
        ),
        B39="Day", ""
    ),
    IFERROR(_xlpm.result, "")
)</f>
        <v/>
      </c>
      <c r="AQ39" s="26">
        <f t="shared" si="4"/>
        <v>1</v>
      </c>
      <c r="AR39" s="26">
        <f t="shared" si="5"/>
        <v>0.81944444444444442</v>
      </c>
      <c r="AS39" s="26">
        <f t="shared" si="6"/>
        <v>0.81944444444444442</v>
      </c>
      <c r="AT39" s="24">
        <f t="shared" si="7"/>
        <v>88.000000000010886</v>
      </c>
      <c r="AU39" s="22">
        <v>720</v>
      </c>
      <c r="AV39" s="22">
        <f t="shared" si="8"/>
        <v>12</v>
      </c>
      <c r="AW39" s="22">
        <f>IF($B39="Day",_xlfn.XLOOKUP(CLEAN($C39),效率表!$B$4:$B$500,效率表!G$4:G$500,""),_xlfn.XLOOKUP(CLEAN($C39),效率表!$B$4:$B$500,效率表!G$4:G$500,"",,-1))</f>
        <v>60</v>
      </c>
      <c r="AX39" s="22">
        <f>IF($B39="Day",_xlfn.XLOOKUP(CLEAN($C39),效率表!$B$4:$B$500,效率表!H$4:H$500,""),_xlfn.XLOOKUP(CLEAN($C39),效率表!$B$4:$B$500,效率表!H$4:H$500,"",,-1))</f>
        <v>0</v>
      </c>
      <c r="AY39" s="22">
        <f>IF($B39="Day",_xlfn.XLOOKUP(CLEAN($C39),效率表!$B$4:$B$500,效率表!I$4:I$500,""),_xlfn.XLOOKUP(CLEAN($C39),效率表!$B$4:$B$500,效率表!I$4:I$500,"",,-1))</f>
        <v>0</v>
      </c>
      <c r="AZ39" s="22">
        <f>IF($B39="Day",_xlfn.XLOOKUP(CLEAN($C39),效率表!$B$4:$B$500,效率表!J$4:J$500,""),_xlfn.XLOOKUP(CLEAN($C39),效率表!$B$4:$B$500,效率表!J$4:J$500,"",,-1))</f>
        <v>0</v>
      </c>
      <c r="BA39" s="22">
        <f>IF($B39="Day",_xlfn.XLOOKUP(CLEAN($C39),效率表!$B$4:$B$500,效率表!K$4:K$500,""),_xlfn.XLOOKUP(CLEAN($C39),效率表!$B$4:$B$500,效率表!K$4:K$500,"",,-1))</f>
        <v>0</v>
      </c>
      <c r="BB39" s="22">
        <f>IF($B39="Day",_xlfn.XLOOKUP(CLEAN($C39),效率表!$B$4:$B$500,效率表!L$4:L$500,""),_xlfn.XLOOKUP(CLEAN($C39),效率表!$B$4:$B$500,效率表!L$4:L$500,"",,-1))</f>
        <v>60</v>
      </c>
      <c r="BC39" s="22">
        <f>IF($B39="Day",_xlfn.XLOOKUP(CLEAN($C39),效率表!$B$4:$B$500,效率表!M$4:M$500,""),_xlfn.XLOOKUP(CLEAN($C39),效率表!$B$4:$B$500,效率表!M$4:M$500,"",,-1))</f>
        <v>10</v>
      </c>
      <c r="BD39" s="22">
        <f>IF($B39="Day",_xlfn.XLOOKUP(CLEAN($C39),效率表!$B$4:$B$500,效率表!N$4:N$500,""),_xlfn.XLOOKUP(CLEAN($C39),效率表!$B$4:$B$500,效率表!N$4:N$500,"",,-1))</f>
        <v>0</v>
      </c>
      <c r="BE39" s="22">
        <f>IF($B39="Day",_xlfn.XLOOKUP(CLEAN($C39),效率表!$B$4:$B$500,效率表!O$4:O$500,""),_xlfn.XLOOKUP(CLEAN($C39),效率表!$B$4:$B$500,效率表!O$4:O$500,"",,-1))</f>
        <v>0</v>
      </c>
      <c r="BF39" s="22">
        <f>IF($B39="Day",_xlfn.XLOOKUP(CLEAN($C39),效率表!$B$4:$B$500,效率表!P$4:P$500,""),_xlfn.XLOOKUP(CLEAN($C39),效率表!$B$4:$B$500,效率表!P$4:P$500,"",,-1))</f>
        <v>0</v>
      </c>
      <c r="BG39" s="22">
        <f>IF($B39="Day",_xlfn.XLOOKUP(CLEAN($C39),效率表!$B$4:$B$500,效率表!Q$4:Q$500,""),_xlfn.XLOOKUP(CLEAN($C39),效率表!$B$4:$B$500,效率表!Q$4:Q$500,"",,-1))</f>
        <v>0</v>
      </c>
      <c r="BH39" s="22">
        <f>IF($B39="Day",_xlfn.XLOOKUP(CLEAN($C39),效率表!$B$4:$B$500,效率表!R$4:R$500,""),_xlfn.XLOOKUP(CLEAN($C39),效率表!$B$4:$B$500,效率表!R$4:R$500,"",,-1))</f>
        <v>0</v>
      </c>
      <c r="BI39" s="22">
        <f>IF($B39="Day",_xlfn.XLOOKUP(CLEAN($C39),效率表!$B$4:$B$500,效率表!S$4:S$500,""),_xlfn.XLOOKUP(CLEAN($C39),效率表!$B$4:$B$500,效率表!S$4:S$500,"",,-1))</f>
        <v>0</v>
      </c>
      <c r="BJ39" s="22">
        <f>IF($B39="Day",_xlfn.XLOOKUP(CLEAN($C39),效率表!$B$4:$B$500,效率表!U$4:U$500,""),_xlfn.XLOOKUP(CLEAN($C39),效率表!$B$4:$B$500,效率表!U$4:U$500,"",,-1))</f>
        <v>0</v>
      </c>
      <c r="BK39" s="22">
        <f>IF($B39="Day",_xlfn.XLOOKUP(CLEAN($C39),效率表!$B$4:$B$500,效率表!V$4:V$500,""),_xlfn.XLOOKUP(CLEAN($C39),效率表!$B$4:$B$500,效率表!V$4:V$500,"",,-1))</f>
        <v>0</v>
      </c>
      <c r="BL39" s="22">
        <f t="shared" si="9"/>
        <v>0</v>
      </c>
      <c r="BM39" s="22">
        <f t="shared" si="10"/>
        <v>130</v>
      </c>
      <c r="BN39" s="22">
        <f t="shared" si="11"/>
        <v>10</v>
      </c>
      <c r="BO39" s="27">
        <f t="shared" si="15"/>
        <v>590</v>
      </c>
      <c r="BP39" s="25">
        <f t="shared" si="12"/>
        <v>9.8333333333333339</v>
      </c>
      <c r="BQ39" s="28">
        <f>IF($B39="Day",_xlfn.XLOOKUP(CLEAN($C39),效率表!$B$4:$B$500,效率表!X$4:X$500,""),_xlfn.XLOOKUP($C39,效率表!$B$4:$B$500,效率表!X$4:X$500,"",,-1))</f>
        <v>0</v>
      </c>
    </row>
    <row r="40" spans="1:69">
      <c r="A40" s="29">
        <f t="shared" si="16"/>
        <v>46244</v>
      </c>
      <c r="B40" s="22" t="s">
        <v>240</v>
      </c>
      <c r="C40" s="22" t="s">
        <v>121</v>
      </c>
      <c r="D40" s="23" t="str">
        <f>_xlfn.XLOOKUP(C40,辅助表Auxiliary!$A$3:$A$192,辅助表Auxiliary!$C$3:$C$192)</f>
        <v>辅助设备/Auxiliary Equipment</v>
      </c>
      <c r="E40" s="22" t="str">
        <f>_xlfn.XLOOKUP(C40,辅助表Auxiliary!$A$3:$A$192,辅助表Auxiliary!$D$3:$D$192)</f>
        <v>LIEBHERR PR764 DO</v>
      </c>
      <c r="F40" s="22" t="str">
        <f>_xlfn.XLOOKUP(C40,辅助表Auxiliary!$A$3:$A$192,辅助表Auxiliary!$E$3:$E$192)</f>
        <v>分包辅助</v>
      </c>
      <c r="G40" s="22" t="s">
        <v>286</v>
      </c>
      <c r="H40" s="22" t="b">
        <f t="shared" si="0"/>
        <v>0</v>
      </c>
      <c r="I40" s="22">
        <f t="shared" si="1"/>
        <v>0</v>
      </c>
      <c r="J40" s="22"/>
      <c r="K40" s="22">
        <f>_xlfn.AGGREGATE(9,4,表1[[#This Row],[Хө]:[Б.н]])+_xlfn.AGGREGATE(9,4,表1[[#This Row],[Хө土壤]:[Б.н 脏煤]],表1[[#This Row],[Ш.х 沃土]])</f>
        <v>0</v>
      </c>
      <c r="L40" s="22">
        <f>_xlfn.AGGREGATE(9,4,表1[[#This Row],[Нү]],表1[[#This Row],[Нү 煤炭]])</f>
        <v>0</v>
      </c>
      <c r="M40" s="22">
        <f>_xlfn.AGGREGATE(9,4,表1[[#This Row],[oxid]],表1[[#This Row],[oxid 氧化]])</f>
        <v>0</v>
      </c>
      <c r="N40" s="22">
        <f>_xlfn.AGGREGATE(9,4,表1[[#This Row],[И.А]],表1[[#This Row],[И.А 
工程工作]])</f>
        <v>0</v>
      </c>
      <c r="O40" s="22">
        <f>表1[[#This Row],[产量（M3）
Production(M3)]]-表1[[#This Row],[焦煤（M3）
Coking coal
Нү]]-表1[[#This Row],[动力煤（M3）
Thermal coal
oxid]]</f>
        <v>0</v>
      </c>
      <c r="P40" s="22" t="str" cm="1">
        <f t="array" ref="P40">_xlfn.LET(
_xlpm.hCond,$H40,
_xlpm.dType,$D40,
_xlpm.res_type_1,P$1,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0" s="22" t="str" cm="1">
        <f t="array" ref="Q40">_xlfn.LET(
_xlpm.hCond,$H40,
_xlpm.dType,$D40,
_xlpm.res_type_1,Q$1,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0" s="22" t="str" cm="1">
        <f t="array" ref="R40">_xlfn.LET(
_xlpm.hCond,$H40,
_xlpm.dType,$D40,
_xlpm.res_type_1,R$1,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0" s="22" t="str" cm="1">
        <f t="array" ref="S40">_xlfn.LET(
_xlpm.hCond,$H40,
_xlpm.dType,$D40,
_xlpm.res_type_1,S$1,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0" s="22" t="str" cm="1">
        <f t="array" ref="T40">_xlfn.LET(
_xlpm.hCond,$H40,
_xlpm.dType,$D40,
_xlpm.res_type_1,T$1,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0" s="22" t="str" cm="1">
        <f t="array" ref="U40">_xlfn.LET(
_xlpm.hCond,$H40,
_xlpm.dType,$D40,
_xlpm.res_type_1,U$1,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0" s="22" t="str" cm="1">
        <f t="array" ref="V40">_xlfn.LET(
_xlpm.hCond,$H40,
_xlpm.dType,$D40,
_xlpm.res_type_1,V$1,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0" s="22" t="str" cm="1">
        <f t="array" ref="W40">_xlfn.LET(
_xlpm.hCond,$H40,
_xlpm.dType,$D40,
_xlpm.res_type_1,W$1,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40" s="22" t="str" cm="1">
        <f t="array" ref="X40">_xlfn.LET(
_xlpm.hCond,$H40,
_xlpm.dType,$D40,
_xlpm.res_type_1,X$1,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40" s="22" t="str" cm="1">
        <f t="array" ref="Y40">_xlfn.LET(
_xlpm.hCond,$H40,
_xlpm.dType,$D40,
_xlpm.res_type_1,Y$1,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40" s="22" t="str" cm="1">
        <f t="array" ref="Z40">_xlfn.LET(
_xlpm.hCond,$H40,
_xlpm.dType,$D40,
_xlpm.res_type_1,Z$1,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40" s="22" t="str" cm="1">
        <f t="array" ref="AA40">_xlfn.LET(
_xlpm.hCond,$H40,
_xlpm.dType,$D40,
_xlpm.res_type_1,AA$1,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40" s="22" t="str" cm="1">
        <f t="array" ref="AB40">_xlfn.LET(
_xlpm.hCond,$H40,
_xlpm.dType,$D40,
_xlpm.res_type_1,AB$1,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40" s="22" t="str" cm="1">
        <f t="array" ref="AC40">_xlfn.LET(
_xlpm.hCond,$H40,
_xlpm.dType,$D40,
_xlpm.res_type_1,AC$1,
_xlpm.num,--_xlfn.TEXTAFTER($C40,{"#","/","-"},-1),
_xlpm.isDay,$B40="DAY",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40" s="22" t="str" cm="1">
        <f t="array" ref="AD40">_xlfn.LET(
    _xlpm.result,
    IF(
        $H40,
        _xlfn.IFS(
            $B40 = "DAY",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$B40 = "Night",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40" s="22" t="str" cm="1">
        <f t="array" ref="AE40">_xlfn.LET(
    _xlpm.result,
    IF(
        $H40,
        _xlfn.IFS(
            $B40 = "DAY",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$B40 = "Night",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40" s="22" t="str">
        <f t="shared" si="13"/>
        <v/>
      </c>
      <c r="AG40" s="22" t="str" cm="1">
        <f t="array" ref="AG40">_xlfn.LET(
    _xlpm.result,
    IF(
        $H40,
        _xlfn.IFS(
            $B40 = "DAY",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$B40 = "Night",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40" s="22" t="str" cm="1">
        <f t="array" ref="AH40">_xlfn.LET(
    _xlpm.result,
    IF(
        $H40,
        _xlfn.IFS(
            $B40 = "DAY",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$B40 = "Night",
            _xlfn.IFS(
                $D40 = "挖掘机/Excavator",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$D40 = "矿用卡车/Dump Truck",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$D40 = "辅助设备/Auxiliary Equipment",
                _xlfn.XLOOKUP(
                     --
                        _xlfn.TEXTAFTER(
                            $C40,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40" s="22" t="str">
        <f t="shared" si="14"/>
        <v/>
      </c>
      <c r="AJ4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4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4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4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40" s="22" t="str">
        <f t="shared" si="2"/>
        <v/>
      </c>
      <c r="AO40" s="24" t="str">
        <f t="shared" si="3"/>
        <v/>
      </c>
      <c r="AP40" s="25" t="str" cm="1">
        <f t="array" ref="AP4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B40="Night", IF(
            (F40="EX5600")+(F40="EX3600"),
            _xlfn.XLOOKUP(--_xlfn.TEXTAFTER($C40,{"#","/","-"},-1), --_xlfn.TEXTAFTER('Electrical Excavator'!$A$4:$A$23,{"#","/","-"},-1), _xlfn.XLOOKUP(A40,'Electrical Excavator'!$E$3:$AI$3,'Electrical Excavator'!$E$4:$AI$23)),
            _xlfn.XLOOKUP(--_xlfn.TEXTAFTER($C40,{"#","/","-"},-1), --_xlfn.REGEXEXTRACT(_xlpm.c_rng,"\d+"), _xlfn.XLOOKUP(A40, _xlpm.header_rng, _xlpm.data_rng))
        ),
        B40="Day", ""
    ),
    IFERROR(_xlpm.result, "")
)</f>
        <v/>
      </c>
      <c r="AQ40" s="26" t="e">
        <f t="shared" si="4"/>
        <v>#VALUE!</v>
      </c>
      <c r="AR40" s="26">
        <f t="shared" si="5"/>
        <v>0</v>
      </c>
      <c r="AS40" s="26" t="str">
        <f t="shared" si="6"/>
        <v/>
      </c>
      <c r="AT40" s="24" t="str">
        <f t="shared" si="7"/>
        <v/>
      </c>
      <c r="AU40" s="22">
        <v>720</v>
      </c>
      <c r="AV40" s="22">
        <f t="shared" si="8"/>
        <v>12</v>
      </c>
      <c r="AW40" s="22" t="str">
        <f>IF($B40="Day",_xlfn.XLOOKUP(CLEAN($C40),效率表!$B$4:$B$500,效率表!G$4:G$500,""),_xlfn.XLOOKUP(CLEAN($C40),效率表!$B$4:$B$500,效率表!G$4:G$500,"",,-1))</f>
        <v/>
      </c>
      <c r="AX40" s="22" t="str">
        <f>IF($B40="Day",_xlfn.XLOOKUP(CLEAN($C40),效率表!$B$4:$B$500,效率表!H$4:H$500,""),_xlfn.XLOOKUP(CLEAN($C40),效率表!$B$4:$B$500,效率表!H$4:H$500,"",,-1))</f>
        <v/>
      </c>
      <c r="AY40" s="22" t="str">
        <f>IF($B40="Day",_xlfn.XLOOKUP(CLEAN($C40),效率表!$B$4:$B$500,效率表!I$4:I$500,""),_xlfn.XLOOKUP(CLEAN($C40),效率表!$B$4:$B$500,效率表!I$4:I$500,"",,-1))</f>
        <v/>
      </c>
      <c r="AZ40" s="22" t="str">
        <f>IF($B40="Day",_xlfn.XLOOKUP(CLEAN($C40),效率表!$B$4:$B$500,效率表!J$4:J$500,""),_xlfn.XLOOKUP(CLEAN($C40),效率表!$B$4:$B$500,效率表!J$4:J$500,"",,-1))</f>
        <v/>
      </c>
      <c r="BA40" s="22" t="str">
        <f>IF($B40="Day",_xlfn.XLOOKUP(CLEAN($C40),效率表!$B$4:$B$500,效率表!K$4:K$500,""),_xlfn.XLOOKUP(CLEAN($C40),效率表!$B$4:$B$500,效率表!K$4:K$500,"",,-1))</f>
        <v/>
      </c>
      <c r="BB40" s="22" t="str">
        <f>IF($B40="Day",_xlfn.XLOOKUP(CLEAN($C40),效率表!$B$4:$B$500,效率表!L$4:L$500,""),_xlfn.XLOOKUP(CLEAN($C40),效率表!$B$4:$B$500,效率表!L$4:L$500,"",,-1))</f>
        <v/>
      </c>
      <c r="BC40" s="22" t="str">
        <f>IF($B40="Day",_xlfn.XLOOKUP(CLEAN($C40),效率表!$B$4:$B$500,效率表!M$4:M$500,""),_xlfn.XLOOKUP(CLEAN($C40),效率表!$B$4:$B$500,效率表!M$4:M$500,"",,-1))</f>
        <v/>
      </c>
      <c r="BD40" s="22" t="str">
        <f>IF($B40="Day",_xlfn.XLOOKUP(CLEAN($C40),效率表!$B$4:$B$500,效率表!N$4:N$500,""),_xlfn.XLOOKUP(CLEAN($C40),效率表!$B$4:$B$500,效率表!N$4:N$500,"",,-1))</f>
        <v/>
      </c>
      <c r="BE40" s="22" t="str">
        <f>IF($B40="Day",_xlfn.XLOOKUP(CLEAN($C40),效率表!$B$4:$B$500,效率表!O$4:O$500,""),_xlfn.XLOOKUP(CLEAN($C40),效率表!$B$4:$B$500,效率表!O$4:O$500,"",,-1))</f>
        <v/>
      </c>
      <c r="BF40" s="22" t="str">
        <f>IF($B40="Day",_xlfn.XLOOKUP(CLEAN($C40),效率表!$B$4:$B$500,效率表!P$4:P$500,""),_xlfn.XLOOKUP(CLEAN($C40),效率表!$B$4:$B$500,效率表!P$4:P$500,"",,-1))</f>
        <v/>
      </c>
      <c r="BG40" s="22" t="str">
        <f>IF($B40="Day",_xlfn.XLOOKUP(CLEAN($C40),效率表!$B$4:$B$500,效率表!Q$4:Q$500,""),_xlfn.XLOOKUP(CLEAN($C40),效率表!$B$4:$B$500,效率表!Q$4:Q$500,"",,-1))</f>
        <v/>
      </c>
      <c r="BH40" s="22" t="str">
        <f>IF($B40="Day",_xlfn.XLOOKUP(CLEAN($C40),效率表!$B$4:$B$500,效率表!R$4:R$500,""),_xlfn.XLOOKUP(CLEAN($C40),效率表!$B$4:$B$500,效率表!R$4:R$500,"",,-1))</f>
        <v/>
      </c>
      <c r="BI40" s="22" t="str">
        <f>IF($B40="Day",_xlfn.XLOOKUP(CLEAN($C40),效率表!$B$4:$B$500,效率表!S$4:S$500,""),_xlfn.XLOOKUP(CLEAN($C40),效率表!$B$4:$B$500,效率表!S$4:S$500,"",,-1))</f>
        <v/>
      </c>
      <c r="BJ40" s="22" t="str">
        <f>IF($B40="Day",_xlfn.XLOOKUP(CLEAN($C40),效率表!$B$4:$B$500,效率表!U$4:U$500,""),_xlfn.XLOOKUP(CLEAN($C40),效率表!$B$4:$B$500,效率表!U$4:U$500,"",,-1))</f>
        <v/>
      </c>
      <c r="BK40" s="22" t="str">
        <f>IF($B40="Day",_xlfn.XLOOKUP(CLEAN($C40),效率表!$B$4:$B$500,效率表!V$4:V$500,""),_xlfn.XLOOKUP(CLEAN($C40),效率表!$B$4:$B$500,效率表!V$4:V$500,"",,-1))</f>
        <v/>
      </c>
      <c r="BL40" s="22" t="e">
        <f t="shared" si="9"/>
        <v>#VALUE!</v>
      </c>
      <c r="BM40" s="22" t="e">
        <f t="shared" si="10"/>
        <v>#VALUE!</v>
      </c>
      <c r="BN40" s="22" t="e">
        <f t="shared" si="11"/>
        <v>#VALUE!</v>
      </c>
      <c r="BO40" s="27">
        <f t="shared" si="15"/>
        <v>720</v>
      </c>
      <c r="BP40" s="25">
        <f t="shared" si="12"/>
        <v>12</v>
      </c>
      <c r="BQ40" s="28" t="str">
        <f>IF($B40="Day",_xlfn.XLOOKUP(CLEAN($C40),效率表!$B$4:$B$500,效率表!X$4:X$500,""),_xlfn.XLOOKUP($C40,效率表!$B$4:$B$500,效率表!X$4:X$500,"",,-1))</f>
        <v/>
      </c>
    </row>
    <row r="41" spans="1:69">
      <c r="A41" s="29">
        <f t="shared" si="16"/>
        <v>46244</v>
      </c>
      <c r="B41" s="22" t="s">
        <v>240</v>
      </c>
      <c r="C41" s="22" t="s">
        <v>122</v>
      </c>
      <c r="D41" s="23" t="str">
        <f>_xlfn.XLOOKUP(C41,辅助表Auxiliary!$A$3:$A$192,辅助表Auxiliary!$C$3:$C$192)</f>
        <v>辅助设备/Auxiliary Equipment</v>
      </c>
      <c r="E41" s="22" t="str">
        <f>_xlfn.XLOOKUP(C41,辅助表Auxiliary!$A$3:$A$192,辅助表Auxiliary!$D$3:$D$192)</f>
        <v>Komatsu GR</v>
      </c>
      <c r="F41" s="22" t="str">
        <f>_xlfn.XLOOKUP(C41,辅助表Auxiliary!$A$3:$A$192,辅助表Auxiliary!$E$3:$E$192)</f>
        <v>分包辅助</v>
      </c>
      <c r="G41" s="22" t="s">
        <v>286</v>
      </c>
      <c r="H41" s="22" t="b">
        <f t="shared" si="0"/>
        <v>0</v>
      </c>
      <c r="I41" s="22">
        <f t="shared" si="1"/>
        <v>0</v>
      </c>
      <c r="J41" s="22"/>
      <c r="K41" s="22">
        <f>_xlfn.AGGREGATE(9,4,表1[[#This Row],[Хө]:[Б.н]])+_xlfn.AGGREGATE(9,4,表1[[#This Row],[Хө土壤]:[Б.н 脏煤]],表1[[#This Row],[Ш.х 沃土]])</f>
        <v>0</v>
      </c>
      <c r="L41" s="22">
        <f>_xlfn.AGGREGATE(9,4,表1[[#This Row],[Нү]],表1[[#This Row],[Нү 煤炭]])</f>
        <v>0</v>
      </c>
      <c r="M41" s="22">
        <f>_xlfn.AGGREGATE(9,4,表1[[#This Row],[oxid]],表1[[#This Row],[oxid 氧化]])</f>
        <v>0</v>
      </c>
      <c r="N41" s="22">
        <f>_xlfn.AGGREGATE(9,4,表1[[#This Row],[И.А]],表1[[#This Row],[И.А 
工程工作]])</f>
        <v>0</v>
      </c>
      <c r="O41" s="22">
        <f>表1[[#This Row],[产量（M3）
Production(M3)]]-表1[[#This Row],[焦煤（M3）
Coking coal
Нү]]-表1[[#This Row],[动力煤（M3）
Thermal coal
oxid]]</f>
        <v>0</v>
      </c>
      <c r="P41" s="22" t="str" cm="1">
        <f t="array" ref="P41">_xlfn.LET(
_xlpm.hCond,$H41,
_xlpm.dType,$D41,
_xlpm.res_type_1,P$1,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1" s="22" t="str" cm="1">
        <f t="array" ref="Q41">_xlfn.LET(
_xlpm.hCond,$H41,
_xlpm.dType,$D41,
_xlpm.res_type_1,Q$1,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1" s="22" t="str" cm="1">
        <f t="array" ref="R41">_xlfn.LET(
_xlpm.hCond,$H41,
_xlpm.dType,$D41,
_xlpm.res_type_1,R$1,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1" s="22" t="str" cm="1">
        <f t="array" ref="S41">_xlfn.LET(
_xlpm.hCond,$H41,
_xlpm.dType,$D41,
_xlpm.res_type_1,S$1,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1" s="22" t="str" cm="1">
        <f t="array" ref="T41">_xlfn.LET(
_xlpm.hCond,$H41,
_xlpm.dType,$D41,
_xlpm.res_type_1,T$1,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1" s="22" t="str" cm="1">
        <f t="array" ref="U41">_xlfn.LET(
_xlpm.hCond,$H41,
_xlpm.dType,$D41,
_xlpm.res_type_1,U$1,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1" s="22" t="str" cm="1">
        <f t="array" ref="V41">_xlfn.LET(
_xlpm.hCond,$H41,
_xlpm.dType,$D41,
_xlpm.res_type_1,V$1,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1" s="22" t="str" cm="1">
        <f t="array" ref="W41">_xlfn.LET(
_xlpm.hCond,$H41,
_xlpm.dType,$D41,
_xlpm.res_type_1,W$1,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41" s="22" t="str" cm="1">
        <f t="array" ref="X41">_xlfn.LET(
_xlpm.hCond,$H41,
_xlpm.dType,$D41,
_xlpm.res_type_1,X$1,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41" s="22" t="str" cm="1">
        <f t="array" ref="Y41">_xlfn.LET(
_xlpm.hCond,$H41,
_xlpm.dType,$D41,
_xlpm.res_type_1,Y$1,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41" s="22" t="str" cm="1">
        <f t="array" ref="Z41">_xlfn.LET(
_xlpm.hCond,$H41,
_xlpm.dType,$D41,
_xlpm.res_type_1,Z$1,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41" s="22" t="str" cm="1">
        <f t="array" ref="AA41">_xlfn.LET(
_xlpm.hCond,$H41,
_xlpm.dType,$D41,
_xlpm.res_type_1,AA$1,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41" s="22" t="str" cm="1">
        <f t="array" ref="AB41">_xlfn.LET(
_xlpm.hCond,$H41,
_xlpm.dType,$D41,
_xlpm.res_type_1,AB$1,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41" s="22" t="str" cm="1">
        <f t="array" ref="AC41">_xlfn.LET(
_xlpm.hCond,$H41,
_xlpm.dType,$D41,
_xlpm.res_type_1,AC$1,
_xlpm.num,--_xlfn.TEXTAFTER($C41,{"#","/","-"},-1),
_xlpm.isDay,$B41="DAY",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41" s="22" t="str" cm="1">
        <f t="array" ref="AD41">_xlfn.LET(
    _xlpm.result,
    IF(
        $H41,
        _xlfn.IFS(
            $B41 = "DAY",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$B41 = "Night",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41" s="22" t="str" cm="1">
        <f t="array" ref="AE41">_xlfn.LET(
    _xlpm.result,
    IF(
        $H41,
        _xlfn.IFS(
            $B41 = "DAY",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$B41 = "Night",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41" s="22" t="str">
        <f t="shared" si="13"/>
        <v/>
      </c>
      <c r="AG41" s="22" t="str" cm="1">
        <f t="array" ref="AG41">_xlfn.LET(
    _xlpm.result,
    IF(
        $H41,
        _xlfn.IFS(
            $B41 = "DAY",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$B41 = "Night",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41" s="22" t="str" cm="1">
        <f t="array" ref="AH41">_xlfn.LET(
    _xlpm.result,
    IF(
        $H41,
        _xlfn.IFS(
            $B41 = "DAY",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$B41 = "Night",
            _xlfn.IFS(
                $D41 = "挖掘机/Excavator",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$D41 = "矿用卡车/Dump Truck",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$D41 = "辅助设备/Auxiliary Equipment",
                _xlfn.XLOOKUP(
                     --
                        _xlfn.TEXTAFTER(
                            $C41,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41" s="22" t="str">
        <f t="shared" si="14"/>
        <v/>
      </c>
      <c r="AJ4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4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4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4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41" s="22" t="str">
        <f t="shared" si="2"/>
        <v/>
      </c>
      <c r="AO41" s="24" t="str">
        <f t="shared" si="3"/>
        <v/>
      </c>
      <c r="AP41" s="25" t="str" cm="1">
        <f t="array" ref="AP4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B41="Night", IF(
            (F41="EX5600")+(F41="EX3600"),
            _xlfn.XLOOKUP(--_xlfn.TEXTAFTER($C41,{"#","/","-"},-1), --_xlfn.TEXTAFTER('Electrical Excavator'!$A$4:$A$23,{"#","/","-"},-1), _xlfn.XLOOKUP(A41,'Electrical Excavator'!$E$3:$AI$3,'Electrical Excavator'!$E$4:$AI$23)),
            _xlfn.XLOOKUP(--_xlfn.TEXTAFTER($C41,{"#","/","-"},-1), --_xlfn.REGEXEXTRACT(_xlpm.c_rng,"\d+"), _xlfn.XLOOKUP(A41, _xlpm.header_rng, _xlpm.data_rng))
        ),
        B41="Day", ""
    ),
    IFERROR(_xlpm.result, "")
)</f>
        <v/>
      </c>
      <c r="AQ41" s="26" t="e">
        <f t="shared" si="4"/>
        <v>#VALUE!</v>
      </c>
      <c r="AR41" s="26">
        <f t="shared" si="5"/>
        <v>0</v>
      </c>
      <c r="AS41" s="26" t="str">
        <f t="shared" si="6"/>
        <v/>
      </c>
      <c r="AT41" s="24" t="str">
        <f t="shared" si="7"/>
        <v/>
      </c>
      <c r="AU41" s="22">
        <v>720</v>
      </c>
      <c r="AV41" s="22">
        <f t="shared" si="8"/>
        <v>12</v>
      </c>
      <c r="AW41" s="22" t="str">
        <f>IF($B41="Day",_xlfn.XLOOKUP(CLEAN($C41),效率表!$B$4:$B$500,效率表!G$4:G$500,""),_xlfn.XLOOKUP(CLEAN($C41),效率表!$B$4:$B$500,效率表!G$4:G$500,"",,-1))</f>
        <v/>
      </c>
      <c r="AX41" s="22" t="str">
        <f>IF($B41="Day",_xlfn.XLOOKUP(CLEAN($C41),效率表!$B$4:$B$500,效率表!H$4:H$500,""),_xlfn.XLOOKUP(CLEAN($C41),效率表!$B$4:$B$500,效率表!H$4:H$500,"",,-1))</f>
        <v/>
      </c>
      <c r="AY41" s="22" t="str">
        <f>IF($B41="Day",_xlfn.XLOOKUP(CLEAN($C41),效率表!$B$4:$B$500,效率表!I$4:I$500,""),_xlfn.XLOOKUP(CLEAN($C41),效率表!$B$4:$B$500,效率表!I$4:I$500,"",,-1))</f>
        <v/>
      </c>
      <c r="AZ41" s="22" t="str">
        <f>IF($B41="Day",_xlfn.XLOOKUP(CLEAN($C41),效率表!$B$4:$B$500,效率表!J$4:J$500,""),_xlfn.XLOOKUP(CLEAN($C41),效率表!$B$4:$B$500,效率表!J$4:J$500,"",,-1))</f>
        <v/>
      </c>
      <c r="BA41" s="22" t="str">
        <f>IF($B41="Day",_xlfn.XLOOKUP(CLEAN($C41),效率表!$B$4:$B$500,效率表!K$4:K$500,""),_xlfn.XLOOKUP(CLEAN($C41),效率表!$B$4:$B$500,效率表!K$4:K$500,"",,-1))</f>
        <v/>
      </c>
      <c r="BB41" s="22" t="str">
        <f>IF($B41="Day",_xlfn.XLOOKUP(CLEAN($C41),效率表!$B$4:$B$500,效率表!L$4:L$500,""),_xlfn.XLOOKUP(CLEAN($C41),效率表!$B$4:$B$500,效率表!L$4:L$500,"",,-1))</f>
        <v/>
      </c>
      <c r="BC41" s="22" t="str">
        <f>IF($B41="Day",_xlfn.XLOOKUP(CLEAN($C41),效率表!$B$4:$B$500,效率表!M$4:M$500,""),_xlfn.XLOOKUP(CLEAN($C41),效率表!$B$4:$B$500,效率表!M$4:M$500,"",,-1))</f>
        <v/>
      </c>
      <c r="BD41" s="22" t="str">
        <f>IF($B41="Day",_xlfn.XLOOKUP(CLEAN($C41),效率表!$B$4:$B$500,效率表!N$4:N$500,""),_xlfn.XLOOKUP(CLEAN($C41),效率表!$B$4:$B$500,效率表!N$4:N$500,"",,-1))</f>
        <v/>
      </c>
      <c r="BE41" s="22" t="str">
        <f>IF($B41="Day",_xlfn.XLOOKUP(CLEAN($C41),效率表!$B$4:$B$500,效率表!O$4:O$500,""),_xlfn.XLOOKUP(CLEAN($C41),效率表!$B$4:$B$500,效率表!O$4:O$500,"",,-1))</f>
        <v/>
      </c>
      <c r="BF41" s="22" t="str">
        <f>IF($B41="Day",_xlfn.XLOOKUP(CLEAN($C41),效率表!$B$4:$B$500,效率表!P$4:P$500,""),_xlfn.XLOOKUP(CLEAN($C41),效率表!$B$4:$B$500,效率表!P$4:P$500,"",,-1))</f>
        <v/>
      </c>
      <c r="BG41" s="22" t="str">
        <f>IF($B41="Day",_xlfn.XLOOKUP(CLEAN($C41),效率表!$B$4:$B$500,效率表!Q$4:Q$500,""),_xlfn.XLOOKUP(CLEAN($C41),效率表!$B$4:$B$500,效率表!Q$4:Q$500,"",,-1))</f>
        <v/>
      </c>
      <c r="BH41" s="22" t="str">
        <f>IF($B41="Day",_xlfn.XLOOKUP(CLEAN($C41),效率表!$B$4:$B$500,效率表!R$4:R$500,""),_xlfn.XLOOKUP(CLEAN($C41),效率表!$B$4:$B$500,效率表!R$4:R$500,"",,-1))</f>
        <v/>
      </c>
      <c r="BI41" s="22" t="str">
        <f>IF($B41="Day",_xlfn.XLOOKUP(CLEAN($C41),效率表!$B$4:$B$500,效率表!S$4:S$500,""),_xlfn.XLOOKUP(CLEAN($C41),效率表!$B$4:$B$500,效率表!S$4:S$500,"",,-1))</f>
        <v/>
      </c>
      <c r="BJ41" s="22" t="str">
        <f>IF($B41="Day",_xlfn.XLOOKUP(CLEAN($C41),效率表!$B$4:$B$500,效率表!U$4:U$500,""),_xlfn.XLOOKUP(CLEAN($C41),效率表!$B$4:$B$500,效率表!U$4:U$500,"",,-1))</f>
        <v/>
      </c>
      <c r="BK41" s="22" t="str">
        <f>IF($B41="Day",_xlfn.XLOOKUP(CLEAN($C41),效率表!$B$4:$B$500,效率表!V$4:V$500,""),_xlfn.XLOOKUP(CLEAN($C41),效率表!$B$4:$B$500,效率表!V$4:V$500,"",,-1))</f>
        <v/>
      </c>
      <c r="BL41" s="22" t="e">
        <f t="shared" si="9"/>
        <v>#VALUE!</v>
      </c>
      <c r="BM41" s="22" t="e">
        <f t="shared" si="10"/>
        <v>#VALUE!</v>
      </c>
      <c r="BN41" s="22" t="e">
        <f t="shared" si="11"/>
        <v>#VALUE!</v>
      </c>
      <c r="BO41" s="27">
        <f t="shared" si="15"/>
        <v>720</v>
      </c>
      <c r="BP41" s="25">
        <f t="shared" si="12"/>
        <v>12</v>
      </c>
      <c r="BQ41" s="28" t="str">
        <f>IF($B41="Day",_xlfn.XLOOKUP(CLEAN($C41),效率表!$B$4:$B$500,效率表!X$4:X$500,""),_xlfn.XLOOKUP($C41,效率表!$B$4:$B$500,效率表!X$4:X$500,"",,-1))</f>
        <v/>
      </c>
    </row>
    <row r="42" spans="1:69">
      <c r="A42" s="29">
        <f t="shared" si="16"/>
        <v>46244</v>
      </c>
      <c r="B42" s="22" t="s">
        <v>240</v>
      </c>
      <c r="C42" s="22" t="s">
        <v>123</v>
      </c>
      <c r="D42" s="23" t="str">
        <f>_xlfn.XLOOKUP(C42,辅助表Auxiliary!$A$3:$A$192,辅助表Auxiliary!$C$3:$C$192)</f>
        <v>辅助设备/Auxiliary Equipment</v>
      </c>
      <c r="E42" s="22" t="str">
        <f>_xlfn.XLOOKUP(C42,辅助表Auxiliary!$A$3:$A$192,辅助表Auxiliary!$D$3:$D$192)</f>
        <v>HBM BG240T-4 GR</v>
      </c>
      <c r="F42" s="22" t="str">
        <f>_xlfn.XLOOKUP(C42,辅助表Auxiliary!$A$3:$A$192,辅助表Auxiliary!$E$3:$E$192)</f>
        <v>分包辅助</v>
      </c>
      <c r="G42" s="22" t="s">
        <v>286</v>
      </c>
      <c r="H42" s="22" t="b">
        <f t="shared" si="0"/>
        <v>0</v>
      </c>
      <c r="I42" s="22">
        <f t="shared" si="1"/>
        <v>0</v>
      </c>
      <c r="J42" s="22"/>
      <c r="K42" s="22">
        <f>_xlfn.AGGREGATE(9,4,表1[[#This Row],[Хө]:[Б.н]])+_xlfn.AGGREGATE(9,4,表1[[#This Row],[Хө土壤]:[Б.н 脏煤]],表1[[#This Row],[Ш.х 沃土]])</f>
        <v>0</v>
      </c>
      <c r="L42" s="22">
        <f>_xlfn.AGGREGATE(9,4,表1[[#This Row],[Нү]],表1[[#This Row],[Нү 煤炭]])</f>
        <v>0</v>
      </c>
      <c r="M42" s="22">
        <f>_xlfn.AGGREGATE(9,4,表1[[#This Row],[oxid]],表1[[#This Row],[oxid 氧化]])</f>
        <v>0</v>
      </c>
      <c r="N42" s="22">
        <f>_xlfn.AGGREGATE(9,4,表1[[#This Row],[И.А]],表1[[#This Row],[И.А 
工程工作]])</f>
        <v>0</v>
      </c>
      <c r="O42" s="22">
        <f>表1[[#This Row],[产量（M3）
Production(M3)]]-表1[[#This Row],[焦煤（M3）
Coking coal
Нү]]-表1[[#This Row],[动力煤（M3）
Thermal coal
oxid]]</f>
        <v>0</v>
      </c>
      <c r="P42" s="22" t="str" cm="1">
        <f t="array" ref="P42">_xlfn.LET(
_xlpm.hCond,$H42,
_xlpm.dType,$D42,
_xlpm.res_type_1,P$1,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2" s="22" t="str" cm="1">
        <f t="array" ref="Q42">_xlfn.LET(
_xlpm.hCond,$H42,
_xlpm.dType,$D42,
_xlpm.res_type_1,Q$1,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2" s="22" t="str" cm="1">
        <f t="array" ref="R42">_xlfn.LET(
_xlpm.hCond,$H42,
_xlpm.dType,$D42,
_xlpm.res_type_1,R$1,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2" s="22" t="str" cm="1">
        <f t="array" ref="S42">_xlfn.LET(
_xlpm.hCond,$H42,
_xlpm.dType,$D42,
_xlpm.res_type_1,S$1,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2" s="22" t="str" cm="1">
        <f t="array" ref="T42">_xlfn.LET(
_xlpm.hCond,$H42,
_xlpm.dType,$D42,
_xlpm.res_type_1,T$1,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2" s="22" t="str" cm="1">
        <f t="array" ref="U42">_xlfn.LET(
_xlpm.hCond,$H42,
_xlpm.dType,$D42,
_xlpm.res_type_1,U$1,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2" s="22" t="str" cm="1">
        <f t="array" ref="V42">_xlfn.LET(
_xlpm.hCond,$H42,
_xlpm.dType,$D42,
_xlpm.res_type_1,V$1,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2" s="22" t="str" cm="1">
        <f t="array" ref="W42">_xlfn.LET(
_xlpm.hCond,$H42,
_xlpm.dType,$D42,
_xlpm.res_type_1,W$1,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42" s="22" t="str" cm="1">
        <f t="array" ref="X42">_xlfn.LET(
_xlpm.hCond,$H42,
_xlpm.dType,$D42,
_xlpm.res_type_1,X$1,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42" s="22" t="str" cm="1">
        <f t="array" ref="Y42">_xlfn.LET(
_xlpm.hCond,$H42,
_xlpm.dType,$D42,
_xlpm.res_type_1,Y$1,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42" s="22" t="str" cm="1">
        <f t="array" ref="Z42">_xlfn.LET(
_xlpm.hCond,$H42,
_xlpm.dType,$D42,
_xlpm.res_type_1,Z$1,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42" s="22" t="str" cm="1">
        <f t="array" ref="AA42">_xlfn.LET(
_xlpm.hCond,$H42,
_xlpm.dType,$D42,
_xlpm.res_type_1,AA$1,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42" s="22" t="str" cm="1">
        <f t="array" ref="AB42">_xlfn.LET(
_xlpm.hCond,$H42,
_xlpm.dType,$D42,
_xlpm.res_type_1,AB$1,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42" s="22" t="str" cm="1">
        <f t="array" ref="AC42">_xlfn.LET(
_xlpm.hCond,$H42,
_xlpm.dType,$D42,
_xlpm.res_type_1,AC$1,
_xlpm.num,--_xlfn.TEXTAFTER($C42,{"#","/","-"},-1),
_xlpm.isDay,$B42="DAY",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42" s="22" t="str" cm="1">
        <f t="array" ref="AD42">_xlfn.LET(
    _xlpm.result,
    IF(
        $H42,
        _xlfn.IFS(
            $B42 = "DAY",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$B42 = "Night",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42" s="22" t="str" cm="1">
        <f t="array" ref="AE42">_xlfn.LET(
    _xlpm.result,
    IF(
        $H42,
        _xlfn.IFS(
            $B42 = "DAY",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$B42 = "Night",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42" s="22" t="str">
        <f t="shared" si="13"/>
        <v/>
      </c>
      <c r="AG42" s="22" t="str" cm="1">
        <f t="array" ref="AG42">_xlfn.LET(
    _xlpm.result,
    IF(
        $H42,
        _xlfn.IFS(
            $B42 = "DAY",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$B42 = "Night",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42" s="22" t="str" cm="1">
        <f t="array" ref="AH42">_xlfn.LET(
    _xlpm.result,
    IF(
        $H42,
        _xlfn.IFS(
            $B42 = "DAY",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$B42 = "Night",
            _xlfn.IFS(
                $D42 = "挖掘机/Excavator",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$D42 = "矿用卡车/Dump Truck",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$D42 = "辅助设备/Auxiliary Equipment",
                _xlfn.XLOOKUP(
                     --
                        _xlfn.TEXTAFTER(
                            $C42,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42" s="22" t="str">
        <f t="shared" si="14"/>
        <v/>
      </c>
      <c r="AJ4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4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4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4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42" s="22" t="str">
        <f t="shared" si="2"/>
        <v/>
      </c>
      <c r="AO42" s="24" t="str">
        <f t="shared" si="3"/>
        <v/>
      </c>
      <c r="AP42" s="25" t="str" cm="1">
        <f t="array" ref="AP4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B42="Night", IF(
            (F42="EX5600")+(F42="EX3600"),
            _xlfn.XLOOKUP(--_xlfn.TEXTAFTER($C42,{"#","/","-"},-1), --_xlfn.TEXTAFTER('Electrical Excavator'!$A$4:$A$23,{"#","/","-"},-1), _xlfn.XLOOKUP(A42,'Electrical Excavator'!$E$3:$AI$3,'Electrical Excavator'!$E$4:$AI$23)),
            _xlfn.XLOOKUP(--_xlfn.TEXTAFTER($C42,{"#","/","-"},-1), --_xlfn.REGEXEXTRACT(_xlpm.c_rng,"\d+"), _xlfn.XLOOKUP(A42, _xlpm.header_rng, _xlpm.data_rng))
        ),
        B42="Day", ""
    ),
    IFERROR(_xlpm.result, "")
)</f>
        <v/>
      </c>
      <c r="AQ42" s="26" t="e">
        <f t="shared" si="4"/>
        <v>#VALUE!</v>
      </c>
      <c r="AR42" s="26">
        <f t="shared" si="5"/>
        <v>0</v>
      </c>
      <c r="AS42" s="26" t="str">
        <f t="shared" si="6"/>
        <v/>
      </c>
      <c r="AT42" s="24" t="str">
        <f t="shared" si="7"/>
        <v/>
      </c>
      <c r="AU42" s="22">
        <v>720</v>
      </c>
      <c r="AV42" s="22">
        <f t="shared" si="8"/>
        <v>12</v>
      </c>
      <c r="AW42" s="22" t="str">
        <f>IF($B42="Day",_xlfn.XLOOKUP(CLEAN($C42),效率表!$B$4:$B$500,效率表!G$4:G$500,""),_xlfn.XLOOKUP(CLEAN($C42),效率表!$B$4:$B$500,效率表!G$4:G$500,"",,-1))</f>
        <v/>
      </c>
      <c r="AX42" s="22" t="str">
        <f>IF($B42="Day",_xlfn.XLOOKUP(CLEAN($C42),效率表!$B$4:$B$500,效率表!H$4:H$500,""),_xlfn.XLOOKUP(CLEAN($C42),效率表!$B$4:$B$500,效率表!H$4:H$500,"",,-1))</f>
        <v/>
      </c>
      <c r="AY42" s="22" t="str">
        <f>IF($B42="Day",_xlfn.XLOOKUP(CLEAN($C42),效率表!$B$4:$B$500,效率表!I$4:I$500,""),_xlfn.XLOOKUP(CLEAN($C42),效率表!$B$4:$B$500,效率表!I$4:I$500,"",,-1))</f>
        <v/>
      </c>
      <c r="AZ42" s="22" t="str">
        <f>IF($B42="Day",_xlfn.XLOOKUP(CLEAN($C42),效率表!$B$4:$B$500,效率表!J$4:J$500,""),_xlfn.XLOOKUP(CLEAN($C42),效率表!$B$4:$B$500,效率表!J$4:J$500,"",,-1))</f>
        <v/>
      </c>
      <c r="BA42" s="22" t="str">
        <f>IF($B42="Day",_xlfn.XLOOKUP(CLEAN($C42),效率表!$B$4:$B$500,效率表!K$4:K$500,""),_xlfn.XLOOKUP(CLEAN($C42),效率表!$B$4:$B$500,效率表!K$4:K$500,"",,-1))</f>
        <v/>
      </c>
      <c r="BB42" s="22" t="str">
        <f>IF($B42="Day",_xlfn.XLOOKUP(CLEAN($C42),效率表!$B$4:$B$500,效率表!L$4:L$500,""),_xlfn.XLOOKUP(CLEAN($C42),效率表!$B$4:$B$500,效率表!L$4:L$500,"",,-1))</f>
        <v/>
      </c>
      <c r="BC42" s="22" t="str">
        <f>IF($B42="Day",_xlfn.XLOOKUP(CLEAN($C42),效率表!$B$4:$B$500,效率表!M$4:M$500,""),_xlfn.XLOOKUP(CLEAN($C42),效率表!$B$4:$B$500,效率表!M$4:M$500,"",,-1))</f>
        <v/>
      </c>
      <c r="BD42" s="22" t="str">
        <f>IF($B42="Day",_xlfn.XLOOKUP(CLEAN($C42),效率表!$B$4:$B$500,效率表!N$4:N$500,""),_xlfn.XLOOKUP(CLEAN($C42),效率表!$B$4:$B$500,效率表!N$4:N$500,"",,-1))</f>
        <v/>
      </c>
      <c r="BE42" s="22" t="str">
        <f>IF($B42="Day",_xlfn.XLOOKUP(CLEAN($C42),效率表!$B$4:$B$500,效率表!O$4:O$500,""),_xlfn.XLOOKUP(CLEAN($C42),效率表!$B$4:$B$500,效率表!O$4:O$500,"",,-1))</f>
        <v/>
      </c>
      <c r="BF42" s="22" t="str">
        <f>IF($B42="Day",_xlfn.XLOOKUP(CLEAN($C42),效率表!$B$4:$B$500,效率表!P$4:P$500,""),_xlfn.XLOOKUP(CLEAN($C42),效率表!$B$4:$B$500,效率表!P$4:P$500,"",,-1))</f>
        <v/>
      </c>
      <c r="BG42" s="22" t="str">
        <f>IF($B42="Day",_xlfn.XLOOKUP(CLEAN($C42),效率表!$B$4:$B$500,效率表!Q$4:Q$500,""),_xlfn.XLOOKUP(CLEAN($C42),效率表!$B$4:$B$500,效率表!Q$4:Q$500,"",,-1))</f>
        <v/>
      </c>
      <c r="BH42" s="22" t="str">
        <f>IF($B42="Day",_xlfn.XLOOKUP(CLEAN($C42),效率表!$B$4:$B$500,效率表!R$4:R$500,""),_xlfn.XLOOKUP(CLEAN($C42),效率表!$B$4:$B$500,效率表!R$4:R$500,"",,-1))</f>
        <v/>
      </c>
      <c r="BI42" s="22" t="str">
        <f>IF($B42="Day",_xlfn.XLOOKUP(CLEAN($C42),效率表!$B$4:$B$500,效率表!S$4:S$500,""),_xlfn.XLOOKUP(CLEAN($C42),效率表!$B$4:$B$500,效率表!S$4:S$500,"",,-1))</f>
        <v/>
      </c>
      <c r="BJ42" s="22" t="str">
        <f>IF($B42="Day",_xlfn.XLOOKUP(CLEAN($C42),效率表!$B$4:$B$500,效率表!U$4:U$500,""),_xlfn.XLOOKUP(CLEAN($C42),效率表!$B$4:$B$500,效率表!U$4:U$500,"",,-1))</f>
        <v/>
      </c>
      <c r="BK42" s="22" t="str">
        <f>IF($B42="Day",_xlfn.XLOOKUP(CLEAN($C42),效率表!$B$4:$B$500,效率表!V$4:V$500,""),_xlfn.XLOOKUP(CLEAN($C42),效率表!$B$4:$B$500,效率表!V$4:V$500,"",,-1))</f>
        <v/>
      </c>
      <c r="BL42" s="22" t="e">
        <f t="shared" si="9"/>
        <v>#VALUE!</v>
      </c>
      <c r="BM42" s="22" t="e">
        <f t="shared" si="10"/>
        <v>#VALUE!</v>
      </c>
      <c r="BN42" s="22" t="e">
        <f t="shared" si="11"/>
        <v>#VALUE!</v>
      </c>
      <c r="BO42" s="27">
        <f t="shared" si="15"/>
        <v>720</v>
      </c>
      <c r="BP42" s="25">
        <f t="shared" si="12"/>
        <v>12</v>
      </c>
      <c r="BQ42" s="28" t="str">
        <f>IF($B42="Day",_xlfn.XLOOKUP(CLEAN($C42),效率表!$B$4:$B$500,效率表!X$4:X$500,""),_xlfn.XLOOKUP($C42,效率表!$B$4:$B$500,效率表!X$4:X$500,"",,-1))</f>
        <v/>
      </c>
    </row>
    <row r="43" spans="1:69">
      <c r="A43" s="29">
        <f t="shared" si="16"/>
        <v>46244</v>
      </c>
      <c r="B43" s="22" t="s">
        <v>240</v>
      </c>
      <c r="C43" s="22" t="s">
        <v>124</v>
      </c>
      <c r="D43" s="23" t="str">
        <f>_xlfn.XLOOKUP(C43,辅助表Auxiliary!$A$3:$A$192,辅助表Auxiliary!$C$3:$C$192)</f>
        <v>矿用卡车/Dump Truck</v>
      </c>
      <c r="E43" s="22" t="str">
        <f>_xlfn.XLOOKUP(C43,辅助表Auxiliary!$A$3:$A$192,辅助表Auxiliary!$D$3:$D$192)</f>
        <v>TEREX TR100A</v>
      </c>
      <c r="F43" s="22" t="str">
        <f>_xlfn.XLOOKUP(C43,辅助表Auxiliary!$A$3:$A$192,辅助表Auxiliary!$E$3:$E$192)</f>
        <v>TR100</v>
      </c>
      <c r="G43" s="22" t="s">
        <v>285</v>
      </c>
      <c r="H43" s="22" t="b">
        <f t="shared" si="0"/>
        <v>1</v>
      </c>
      <c r="I43" s="22">
        <f t="shared" si="1"/>
        <v>1</v>
      </c>
      <c r="J43" s="22"/>
      <c r="K43" s="22">
        <f>_xlfn.AGGREGATE(9,4,表1[[#This Row],[Хө]:[Б.н]])+_xlfn.AGGREGATE(9,4,表1[[#This Row],[Хө土壤]:[Б.н 脏煤]],表1[[#This Row],[Ш.х 沃土]])</f>
        <v>280</v>
      </c>
      <c r="L43" s="22">
        <f>_xlfn.AGGREGATE(9,4,表1[[#This Row],[Нү]],表1[[#This Row],[Нү 煤炭]])</f>
        <v>140</v>
      </c>
      <c r="M43" s="22">
        <f>_xlfn.AGGREGATE(9,4,表1[[#This Row],[oxid]],表1[[#This Row],[oxid 氧化]])</f>
        <v>0</v>
      </c>
      <c r="N43" s="22">
        <f>_xlfn.AGGREGATE(9,4,表1[[#This Row],[И.А]],表1[[#This Row],[И.А 
工程工作]])</f>
        <v>0</v>
      </c>
      <c r="O43" s="22">
        <f>表1[[#This Row],[产量（M3）
Production(M3)]]-表1[[#This Row],[焦煤（M3）
Coking coal
Нү]]-表1[[#This Row],[动力煤（M3）
Thermal coal
oxid]]</f>
        <v>140</v>
      </c>
      <c r="P43" s="22" t="str" cm="1">
        <f t="array" ref="P43">_xlfn.LET(
_xlpm.hCond,$H43,
_xlpm.dType,$D43,
_xlpm.res_type_1,P$1,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3" s="22" t="str" cm="1">
        <f t="array" ref="Q43">_xlfn.LET(
_xlpm.hCond,$H43,
_xlpm.dType,$D43,
_xlpm.res_type_1,Q$1,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3" s="22" t="str" cm="1">
        <f t="array" ref="R43">_xlfn.LET(
_xlpm.hCond,$H43,
_xlpm.dType,$D43,
_xlpm.res_type_1,R$1,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3" s="22" t="str" cm="1">
        <f t="array" ref="S43">_xlfn.LET(
_xlpm.hCond,$H43,
_xlpm.dType,$D43,
_xlpm.res_type_1,S$1,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3" s="22" t="str" cm="1">
        <f t="array" ref="T43">_xlfn.LET(
_xlpm.hCond,$H43,
_xlpm.dType,$D43,
_xlpm.res_type_1,T$1,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3" s="22" t="str" cm="1">
        <f t="array" ref="U43">_xlfn.LET(
_xlpm.hCond,$H43,
_xlpm.dType,$D43,
_xlpm.res_type_1,U$1,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3" s="22" t="str" cm="1">
        <f t="array" ref="V43">_xlfn.LET(
_xlpm.hCond,$H43,
_xlpm.dType,$D43,
_xlpm.res_type_1,V$1,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3" s="22" cm="1">
        <f t="array" ref="W43">_xlfn.LET(
_xlpm.hCond,$H43,
_xlpm.dType,$D43,
_xlpm.res_type_1,W$1,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X43" s="22" cm="1">
        <f t="array" ref="X43">_xlfn.LET(
_xlpm.hCond,$H43,
_xlpm.dType,$D43,
_xlpm.res_type_1,X$1,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3" s="22" cm="1">
        <f t="array" ref="Y43">_xlfn.LET(
_xlpm.hCond,$H43,
_xlpm.dType,$D43,
_xlpm.res_type_1,Y$1,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Z43" s="22" cm="1">
        <f t="array" ref="Z43">_xlfn.LET(
_xlpm.hCond,$H43,
_xlpm.dType,$D43,
_xlpm.res_type_1,Z$1,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3" s="22" cm="1">
        <f t="array" ref="AA43">_xlfn.LET(
_xlpm.hCond,$H43,
_xlpm.dType,$D43,
_xlpm.res_type_1,AA$1,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3" s="22" cm="1">
        <f t="array" ref="AB43">_xlfn.LET(
_xlpm.hCond,$H43,
_xlpm.dType,$D43,
_xlpm.res_type_1,AB$1,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3" s="22" cm="1">
        <f t="array" ref="AC43">_xlfn.LET(
_xlpm.hCond,$H43,
_xlpm.dType,$D43,
_xlpm.res_type_1,AC$1,
_xlpm.num,--_xlfn.TEXTAFTER($C43,{"#","/","-"},-1),
_xlpm.isDay,$B43="DAY",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3" s="22" cm="1">
        <f t="array" ref="AD43">_xlfn.LET(
    _xlpm.result,
    IF(
        $H43,
        _xlfn.IFS(
            $B43 = "DAY",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$B43 = "Night",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28417.1</v>
      </c>
      <c r="AE43" s="22" cm="1">
        <f t="array" ref="AE43">_xlfn.LET(
    _xlpm.result,
    IF(
        $H43,
        _xlfn.IFS(
            $B43 = "DAY",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$B43 = "Night",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28427.3</v>
      </c>
      <c r="AF43" s="22">
        <f t="shared" si="13"/>
        <v>10.200000000000728</v>
      </c>
      <c r="AG43" s="22" cm="1">
        <f t="array" ref="AG43">_xlfn.LET(
    _xlpm.result,
    IF(
        $H43,
        _xlfn.IFS(
            $B43 = "DAY",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$B43 = "Night",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180219.5</v>
      </c>
      <c r="AH43" s="22" cm="1">
        <f t="array" ref="AH43">_xlfn.LET(
    _xlpm.result,
    IF(
        $H43,
        _xlfn.IFS(
            $B43 = "DAY",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$B43 = "Night",
            _xlfn.IFS(
                $D43 = "挖掘机/Excavator",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$D43 = "矿用卡车/Dump Truck",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$D43 = "辅助设备/Auxiliary Equipment",
                _xlfn.XLOOKUP(
                     --
                        _xlfn.TEXTAFTER(
                            $C43,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180345</v>
      </c>
      <c r="AI43" s="22">
        <f t="shared" si="14"/>
        <v>125.5</v>
      </c>
      <c r="AJ43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43" s="22">
        <f>_xlfn.LET(_xlpm.v,_xlfn.XLOOKUP(表1[[#This Row],[型号类型
Model Type]],辅助表Auxiliary!$P$2:$P$6,辅助表Auxiliary!$Q$2:$Q$6),_xlpm.target,_xlfn.AGGREGATE(9,4,表1[[#This Row],[Нү 煤炭]]),IFERROR(_xlpm.target/_xlpm.v,""))</f>
        <v>4</v>
      </c>
      <c r="AL4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3" s="22">
        <f t="shared" si="2"/>
        <v>4</v>
      </c>
      <c r="AO43" s="24">
        <f t="shared" si="3"/>
        <v>7.84375</v>
      </c>
      <c r="AP43" s="25" t="str" cm="1">
        <f t="array" ref="AP4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B43="Night", IF(
            (F43="EX5600")+(F43="EX3600"),
            _xlfn.XLOOKUP(--_xlfn.TEXTAFTER($C43,{"#","/","-"},-1), --_xlfn.TEXTAFTER('Electrical Excavator'!$A$4:$A$23,{"#","/","-"},-1), _xlfn.XLOOKUP(A43,'Electrical Excavator'!$E$3:$AI$3,'Electrical Excavator'!$E$4:$AI$23)),
            _xlfn.XLOOKUP(--_xlfn.TEXTAFTER($C43,{"#","/","-"},-1), --_xlfn.REGEXEXTRACT(_xlpm.c_rng,"\d+"), _xlfn.XLOOKUP(A43, _xlpm.header_rng, _xlpm.data_rng))
        ),
        B43="Day", ""
    ),
    IFERROR(_xlpm.result, "")
)</f>
        <v/>
      </c>
      <c r="AQ43" s="26">
        <f t="shared" si="4"/>
        <v>0.98472222222222228</v>
      </c>
      <c r="AR43" s="26">
        <f t="shared" si="5"/>
        <v>0.87306064880112833</v>
      </c>
      <c r="AS43" s="26">
        <f t="shared" si="6"/>
        <v>0.87306064880112833</v>
      </c>
      <c r="AT43" s="24">
        <f t="shared" si="7"/>
        <v>0</v>
      </c>
      <c r="AU43" s="22">
        <v>720</v>
      </c>
      <c r="AV43" s="22">
        <f t="shared" si="8"/>
        <v>12</v>
      </c>
      <c r="AW43" s="22">
        <f>IF($B43="Day",_xlfn.XLOOKUP(CLEAN($C43),效率表!$B$4:$B$500,效率表!G$4:G$500,""),_xlfn.XLOOKUP(CLEAN($C43),效率表!$B$4:$B$500,效率表!G$4:G$500,"",,-1))</f>
        <v>30</v>
      </c>
      <c r="AX43" s="22">
        <f>IF($B43="Day",_xlfn.XLOOKUP(CLEAN($C43),效率表!$B$4:$B$500,效率表!H$4:H$500,""),_xlfn.XLOOKUP(CLEAN($C43),效率表!$B$4:$B$500,效率表!H$4:H$500,"",,-1))</f>
        <v>0</v>
      </c>
      <c r="AY43" s="22">
        <f>IF($B43="Day",_xlfn.XLOOKUP(CLEAN($C43),效率表!$B$4:$B$500,效率表!I$4:I$500,""),_xlfn.XLOOKUP(CLEAN($C43),效率表!$B$4:$B$500,效率表!I$4:I$500,"",,-1))</f>
        <v>0</v>
      </c>
      <c r="AZ43" s="22">
        <f>IF($B43="Day",_xlfn.XLOOKUP(CLEAN($C43),效率表!$B$4:$B$500,效率表!J$4:J$500,""),_xlfn.XLOOKUP(CLEAN($C43),效率表!$B$4:$B$500,效率表!J$4:J$500,"",,-1))</f>
        <v>0</v>
      </c>
      <c r="BA43" s="22">
        <f>IF($B43="Day",_xlfn.XLOOKUP(CLEAN($C43),效率表!$B$4:$B$500,效率表!K$4:K$500,""),_xlfn.XLOOKUP(CLEAN($C43),效率表!$B$4:$B$500,效率表!K$4:K$500,"",,-1))</f>
        <v>0</v>
      </c>
      <c r="BB43" s="22">
        <f>IF($B43="Day",_xlfn.XLOOKUP(CLEAN($C43),效率表!$B$4:$B$500,效率表!L$4:L$500,""),_xlfn.XLOOKUP(CLEAN($C43),效率表!$B$4:$B$500,效率表!L$4:L$500,"",,-1))</f>
        <v>60</v>
      </c>
      <c r="BC43" s="22">
        <f>IF($B43="Day",_xlfn.XLOOKUP(CLEAN($C43),效率表!$B$4:$B$500,效率表!M$4:M$500,""),_xlfn.XLOOKUP(CLEAN($C43),效率表!$B$4:$B$500,效率表!M$4:M$500,"",,-1))</f>
        <v>0</v>
      </c>
      <c r="BD43" s="22">
        <f>IF($B43="Day",_xlfn.XLOOKUP(CLEAN($C43),效率表!$B$4:$B$500,效率表!N$4:N$500,""),_xlfn.XLOOKUP(CLEAN($C43),效率表!$B$4:$B$500,效率表!N$4:N$500,"",,-1))</f>
        <v>0</v>
      </c>
      <c r="BE43" s="22">
        <f>IF($B43="Day",_xlfn.XLOOKUP(CLEAN($C43),效率表!$B$4:$B$500,效率表!O$4:O$500,""),_xlfn.XLOOKUP(CLEAN($C43),效率表!$B$4:$B$500,效率表!O$4:O$500,"",,-1))</f>
        <v>10.999999999999961</v>
      </c>
      <c r="BF43" s="22">
        <f>IF($B43="Day",_xlfn.XLOOKUP(CLEAN($C43),效率表!$B$4:$B$500,效率表!P$4:P$500,""),_xlfn.XLOOKUP(CLEAN($C43),效率表!$B$4:$B$500,效率表!P$4:P$500,"",,-1))</f>
        <v>0</v>
      </c>
      <c r="BG43" s="22">
        <f>IF($B43="Day",_xlfn.XLOOKUP(CLEAN($C43),效率表!$B$4:$B$500,效率表!Q$4:Q$500,""),_xlfn.XLOOKUP(CLEAN($C43),效率表!$B$4:$B$500,效率表!Q$4:Q$500,"",,-1))</f>
        <v>0</v>
      </c>
      <c r="BH43" s="22">
        <f>IF($B43="Day",_xlfn.XLOOKUP(CLEAN($C43),效率表!$B$4:$B$500,效率表!R$4:R$500,""),_xlfn.XLOOKUP(CLEAN($C43),效率表!$B$4:$B$500,效率表!R$4:R$500,"",,-1))</f>
        <v>0</v>
      </c>
      <c r="BI43" s="22">
        <f>IF($B43="Day",_xlfn.XLOOKUP(CLEAN($C43),效率表!$B$4:$B$500,效率表!S$4:S$500,""),_xlfn.XLOOKUP(CLEAN($C43),效率表!$B$4:$B$500,效率表!S$4:S$500,"",,-1))</f>
        <v>0</v>
      </c>
      <c r="BJ43" s="22">
        <f>IF($B43="Day",_xlfn.XLOOKUP(CLEAN($C43),效率表!$B$4:$B$500,效率表!U$4:U$500,""),_xlfn.XLOOKUP(CLEAN($C43),效率表!$B$4:$B$500,效率表!U$4:U$500,"",,-1))</f>
        <v>0</v>
      </c>
      <c r="BK43" s="22">
        <f>IF($B43="Day",_xlfn.XLOOKUP(CLEAN($C43),效率表!$B$4:$B$500,效率表!V$4:V$500,""),_xlfn.XLOOKUP(CLEAN($C43),效率表!$B$4:$B$500,效率表!V$4:V$500,"",,-1))</f>
        <v>0</v>
      </c>
      <c r="BL43" s="22">
        <f t="shared" si="9"/>
        <v>0</v>
      </c>
      <c r="BM43" s="22">
        <f t="shared" si="10"/>
        <v>90</v>
      </c>
      <c r="BN43" s="22">
        <f t="shared" si="11"/>
        <v>0</v>
      </c>
      <c r="BO43" s="27">
        <f t="shared" si="15"/>
        <v>619</v>
      </c>
      <c r="BP43" s="25">
        <f t="shared" si="12"/>
        <v>10.316666666666666</v>
      </c>
      <c r="BQ43" s="28" t="str">
        <f>IF($B43="Day",_xlfn.XLOOKUP(CLEAN($C43),效率表!$B$4:$B$500,效率表!X$4:X$500,""),_xlfn.XLOOKUP($C43,效率表!$B$4:$B$500,效率表!X$4:X$500,"",,-1))</f>
        <v>гоожилттой шалгуулах</v>
      </c>
    </row>
    <row r="44" spans="1:69">
      <c r="A44" s="29">
        <f t="shared" si="16"/>
        <v>46244</v>
      </c>
      <c r="B44" s="22" t="s">
        <v>240</v>
      </c>
      <c r="C44" s="22" t="s">
        <v>125</v>
      </c>
      <c r="D44" s="23" t="str">
        <f>_xlfn.XLOOKUP(C44,辅助表Auxiliary!$A$3:$A$192,辅助表Auxiliary!$C$3:$C$192)</f>
        <v>矿用卡车/Dump Truck</v>
      </c>
      <c r="E44" s="22" t="str">
        <f>_xlfn.XLOOKUP(C44,辅助表Auxiliary!$A$3:$A$192,辅助表Auxiliary!$D$3:$D$192)</f>
        <v>TEREX TR100A</v>
      </c>
      <c r="F44" s="22" t="str">
        <f>_xlfn.XLOOKUP(C44,辅助表Auxiliary!$A$3:$A$192,辅助表Auxiliary!$E$3:$E$192)</f>
        <v>TR100</v>
      </c>
      <c r="G44" s="22" t="s">
        <v>285</v>
      </c>
      <c r="H44" s="22" t="b">
        <f t="shared" si="0"/>
        <v>1</v>
      </c>
      <c r="I44" s="22">
        <f t="shared" si="1"/>
        <v>0</v>
      </c>
      <c r="J44" s="22"/>
      <c r="K44" s="22">
        <f>_xlfn.AGGREGATE(9,4,表1[[#This Row],[Хө]:[Б.н]])+_xlfn.AGGREGATE(9,4,表1[[#This Row],[Хө土壤]:[Б.н 脏煤]],表1[[#This Row],[Ш.х 沃土]])</f>
        <v>0</v>
      </c>
      <c r="L44" s="22">
        <f>_xlfn.AGGREGATE(9,4,表1[[#This Row],[Нү]],表1[[#This Row],[Нү 煤炭]])</f>
        <v>0</v>
      </c>
      <c r="M44" s="22">
        <f>_xlfn.AGGREGATE(9,4,表1[[#This Row],[oxid]],表1[[#This Row],[oxid 氧化]])</f>
        <v>0</v>
      </c>
      <c r="N44" s="22">
        <f>_xlfn.AGGREGATE(9,4,表1[[#This Row],[И.А]],表1[[#This Row],[И.А 
工程工作]])</f>
        <v>0</v>
      </c>
      <c r="O44" s="22">
        <f>表1[[#This Row],[产量（M3）
Production(M3)]]-表1[[#This Row],[焦煤（M3）
Coking coal
Нү]]-表1[[#This Row],[动力煤（M3）
Thermal coal
oxid]]</f>
        <v>0</v>
      </c>
      <c r="P44" s="22" t="str" cm="1">
        <f t="array" ref="P44">_xlfn.LET(
_xlpm.hCond,$H44,
_xlpm.dType,$D44,
_xlpm.res_type_1,P$1,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4" s="22" t="str" cm="1">
        <f t="array" ref="Q44">_xlfn.LET(
_xlpm.hCond,$H44,
_xlpm.dType,$D44,
_xlpm.res_type_1,Q$1,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4" s="22" t="str" cm="1">
        <f t="array" ref="R44">_xlfn.LET(
_xlpm.hCond,$H44,
_xlpm.dType,$D44,
_xlpm.res_type_1,R$1,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4" s="22" t="str" cm="1">
        <f t="array" ref="S44">_xlfn.LET(
_xlpm.hCond,$H44,
_xlpm.dType,$D44,
_xlpm.res_type_1,S$1,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4" s="22" t="str" cm="1">
        <f t="array" ref="T44">_xlfn.LET(
_xlpm.hCond,$H44,
_xlpm.dType,$D44,
_xlpm.res_type_1,T$1,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4" s="22" t="str" cm="1">
        <f t="array" ref="U44">_xlfn.LET(
_xlpm.hCond,$H44,
_xlpm.dType,$D44,
_xlpm.res_type_1,U$1,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4" s="22" t="str" cm="1">
        <f t="array" ref="V44">_xlfn.LET(
_xlpm.hCond,$H44,
_xlpm.dType,$D44,
_xlpm.res_type_1,V$1,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4" s="22" cm="1">
        <f t="array" ref="W44">_xlfn.LET(
_xlpm.hCond,$H44,
_xlpm.dType,$D44,
_xlpm.res_type_1,W$1,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44" s="22" cm="1">
        <f t="array" ref="X44">_xlfn.LET(
_xlpm.hCond,$H44,
_xlpm.dType,$D44,
_xlpm.res_type_1,X$1,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4" s="22" cm="1">
        <f t="array" ref="Y44">_xlfn.LET(
_xlpm.hCond,$H44,
_xlpm.dType,$D44,
_xlpm.res_type_1,Y$1,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44" s="22" cm="1">
        <f t="array" ref="Z44">_xlfn.LET(
_xlpm.hCond,$H44,
_xlpm.dType,$D44,
_xlpm.res_type_1,Z$1,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4" s="22" cm="1">
        <f t="array" ref="AA44">_xlfn.LET(
_xlpm.hCond,$H44,
_xlpm.dType,$D44,
_xlpm.res_type_1,AA$1,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4" s="22" cm="1">
        <f t="array" ref="AB44">_xlfn.LET(
_xlpm.hCond,$H44,
_xlpm.dType,$D44,
_xlpm.res_type_1,AB$1,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4" s="22" cm="1">
        <f t="array" ref="AC44">_xlfn.LET(
_xlpm.hCond,$H44,
_xlpm.dType,$D44,
_xlpm.res_type_1,AC$1,
_xlpm.num,--_xlfn.TEXTAFTER($C44,{"#","/","-"},-1),
_xlpm.isDay,$B44="DAY",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4" s="22" cm="1">
        <f t="array" ref="AD44">_xlfn.LET(
    _xlpm.result,
    IF(
        $H44,
        _xlfn.IFS(
            $B44 = "DAY",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$B44 = "Night",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25928</v>
      </c>
      <c r="AE44" s="22" cm="1">
        <f t="array" ref="AE44">_xlfn.LET(
    _xlpm.result,
    IF(
        $H44,
        _xlfn.IFS(
            $B44 = "DAY",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$B44 = "Night",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25928</v>
      </c>
      <c r="AF44" s="22">
        <f t="shared" si="13"/>
        <v>0</v>
      </c>
      <c r="AG44" s="22" cm="1">
        <f t="array" ref="AG44">_xlfn.LET(
    _xlpm.result,
    IF(
        $H44,
        _xlfn.IFS(
            $B44 = "DAY",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$B44 = "Night",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236540</v>
      </c>
      <c r="AH44" s="22" cm="1">
        <f t="array" ref="AH44">_xlfn.LET(
    _xlpm.result,
    IF(
        $H44,
        _xlfn.IFS(
            $B44 = "DAY",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$B44 = "Night",
            _xlfn.IFS(
                $D44 = "挖掘机/Excavator",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$D44 = "矿用卡车/Dump Truck",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$D44 = "辅助设备/Auxiliary Equipment",
                _xlfn.XLOOKUP(
                     --
                        _xlfn.TEXTAFTER(
                            $C44,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236540</v>
      </c>
      <c r="AI44" s="22">
        <f t="shared" si="14"/>
        <v>0</v>
      </c>
      <c r="AJ44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4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4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4" s="22">
        <f t="shared" si="2"/>
        <v>0</v>
      </c>
      <c r="AO44" s="24" t="str">
        <f t="shared" si="3"/>
        <v/>
      </c>
      <c r="AP44" s="25" t="str" cm="1">
        <f t="array" ref="AP4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B44="Night", IF(
            (F44="EX5600")+(F44="EX3600"),
            _xlfn.XLOOKUP(--_xlfn.TEXTAFTER($C44,{"#","/","-"},-1), --_xlfn.TEXTAFTER('Electrical Excavator'!$A$4:$A$23,{"#","/","-"},-1), _xlfn.XLOOKUP(A44,'Electrical Excavator'!$E$3:$AI$3,'Electrical Excavator'!$E$4:$AI$23)),
            _xlfn.XLOOKUP(--_xlfn.TEXTAFTER($C44,{"#","/","-"},-1), --_xlfn.REGEXEXTRACT(_xlpm.c_rng,"\d+"), _xlfn.XLOOKUP(A44, _xlpm.header_rng, _xlpm.data_rng))
        ),
        B44="Day", ""
    ),
    IFERROR(_xlpm.result, "")
)</f>
        <v/>
      </c>
      <c r="AQ44" s="26">
        <f t="shared" si="4"/>
        <v>0</v>
      </c>
      <c r="AR44" s="26">
        <f t="shared" si="5"/>
        <v>0</v>
      </c>
      <c r="AS44" s="26" t="str">
        <f t="shared" si="6"/>
        <v/>
      </c>
      <c r="AT44" s="24" t="str">
        <f t="shared" si="7"/>
        <v/>
      </c>
      <c r="AU44" s="22">
        <v>720</v>
      </c>
      <c r="AV44" s="22">
        <f t="shared" si="8"/>
        <v>12</v>
      </c>
      <c r="AW44" s="22">
        <f>IF($B44="Day",_xlfn.XLOOKUP(CLEAN($C44),效率表!$B$4:$B$500,效率表!G$4:G$500,""),_xlfn.XLOOKUP(CLEAN($C44),效率表!$B$4:$B$500,效率表!G$4:G$500,"",,-1))</f>
        <v>0</v>
      </c>
      <c r="AX44" s="22">
        <f>IF($B44="Day",_xlfn.XLOOKUP(CLEAN($C44),效率表!$B$4:$B$500,效率表!H$4:H$500,""),_xlfn.XLOOKUP(CLEAN($C44),效率表!$B$4:$B$500,效率表!H$4:H$500,"",,-1))</f>
        <v>0</v>
      </c>
      <c r="AY44" s="22">
        <f>IF($B44="Day",_xlfn.XLOOKUP(CLEAN($C44),效率表!$B$4:$B$500,效率表!I$4:I$500,""),_xlfn.XLOOKUP(CLEAN($C44),效率表!$B$4:$B$500,效率表!I$4:I$500,"",,-1))</f>
        <v>0</v>
      </c>
      <c r="AZ44" s="22">
        <f>IF($B44="Day",_xlfn.XLOOKUP(CLEAN($C44),效率表!$B$4:$B$500,效率表!J$4:J$500,""),_xlfn.XLOOKUP(CLEAN($C44),效率表!$B$4:$B$500,效率表!J$4:J$500,"",,-1))</f>
        <v>0</v>
      </c>
      <c r="BA44" s="22">
        <f>IF($B44="Day",_xlfn.XLOOKUP(CLEAN($C44),效率表!$B$4:$B$500,效率表!K$4:K$500,""),_xlfn.XLOOKUP(CLEAN($C44),效率表!$B$4:$B$500,效率表!K$4:K$500,"",,-1))</f>
        <v>0</v>
      </c>
      <c r="BB44" s="22">
        <f>IF($B44="Day",_xlfn.XLOOKUP(CLEAN($C44),效率表!$B$4:$B$500,效率表!L$4:L$500,""),_xlfn.XLOOKUP(CLEAN($C44),效率表!$B$4:$B$500,效率表!L$4:L$500,"",,-1))</f>
        <v>0</v>
      </c>
      <c r="BC44" s="22">
        <f>IF($B44="Day",_xlfn.XLOOKUP(CLEAN($C44),效率表!$B$4:$B$500,效率表!M$4:M$500,""),_xlfn.XLOOKUP(CLEAN($C44),效率表!$B$4:$B$500,效率表!M$4:M$500,"",,-1))</f>
        <v>0</v>
      </c>
      <c r="BD44" s="22">
        <f>IF($B44="Day",_xlfn.XLOOKUP(CLEAN($C44),效率表!$B$4:$B$500,效率表!N$4:N$500,""),_xlfn.XLOOKUP(CLEAN($C44),效率表!$B$4:$B$500,效率表!N$4:N$500,"",,-1))</f>
        <v>0</v>
      </c>
      <c r="BE44" s="22">
        <f>IF($B44="Day",_xlfn.XLOOKUP(CLEAN($C44),效率表!$B$4:$B$500,效率表!O$4:O$500,""),_xlfn.XLOOKUP(CLEAN($C44),效率表!$B$4:$B$500,效率表!O$4:O$500,"",,-1))</f>
        <v>720</v>
      </c>
      <c r="BF44" s="22">
        <f>IF($B44="Day",_xlfn.XLOOKUP(CLEAN($C44),效率表!$B$4:$B$500,效率表!P$4:P$500,""),_xlfn.XLOOKUP(CLEAN($C44),效率表!$B$4:$B$500,效率表!P$4:P$500,"",,-1))</f>
        <v>0</v>
      </c>
      <c r="BG44" s="22">
        <f>IF($B44="Day",_xlfn.XLOOKUP(CLEAN($C44),效率表!$B$4:$B$500,效率表!Q$4:Q$500,""),_xlfn.XLOOKUP(CLEAN($C44),效率表!$B$4:$B$500,效率表!Q$4:Q$500,"",,-1))</f>
        <v>0</v>
      </c>
      <c r="BH44" s="22">
        <f>IF($B44="Day",_xlfn.XLOOKUP(CLEAN($C44),效率表!$B$4:$B$500,效率表!R$4:R$500,""),_xlfn.XLOOKUP(CLEAN($C44),效率表!$B$4:$B$500,效率表!R$4:R$500,"",,-1))</f>
        <v>0</v>
      </c>
      <c r="BI44" s="22">
        <f>IF($B44="Day",_xlfn.XLOOKUP(CLEAN($C44),效率表!$B$4:$B$500,效率表!S$4:S$500,""),_xlfn.XLOOKUP(CLEAN($C44),效率表!$B$4:$B$500,效率表!S$4:S$500,"",,-1))</f>
        <v>0</v>
      </c>
      <c r="BJ44" s="22">
        <f>IF($B44="Day",_xlfn.XLOOKUP(CLEAN($C44),效率表!$B$4:$B$500,效率表!U$4:U$500,""),_xlfn.XLOOKUP(CLEAN($C44),效率表!$B$4:$B$500,效率表!U$4:U$500,"",,-1))</f>
        <v>0</v>
      </c>
      <c r="BK44" s="22">
        <f>IF($B44="Day",_xlfn.XLOOKUP(CLEAN($C44),效率表!$B$4:$B$500,效率表!V$4:V$500,""),_xlfn.XLOOKUP(CLEAN($C44),效率表!$B$4:$B$500,效率表!V$4:V$500,"",,-1))</f>
        <v>0</v>
      </c>
      <c r="BL44" s="22">
        <f t="shared" si="9"/>
        <v>0</v>
      </c>
      <c r="BM44" s="22">
        <f t="shared" si="10"/>
        <v>0</v>
      </c>
      <c r="BN44" s="22">
        <f t="shared" si="11"/>
        <v>0</v>
      </c>
      <c r="BO44" s="27">
        <f t="shared" si="15"/>
        <v>0</v>
      </c>
      <c r="BP44" s="25">
        <f t="shared" si="12"/>
        <v>0</v>
      </c>
      <c r="BQ44" s="28" t="str">
        <f>IF($B44="Day",_xlfn.XLOOKUP(CLEAN($C44),效率表!$B$4:$B$500,效率表!X$4:X$500,""),_xlfn.XLOOKUP($C44,效率表!$B$4:$B$500,效率表!X$4:X$500,"",,-1))</f>
        <v xml:space="preserve">coolant халсан </v>
      </c>
    </row>
    <row r="45" spans="1:69">
      <c r="A45" s="29">
        <f t="shared" si="16"/>
        <v>46244</v>
      </c>
      <c r="B45" s="22" t="s">
        <v>240</v>
      </c>
      <c r="C45" s="22" t="s">
        <v>126</v>
      </c>
      <c r="D45" s="23" t="str">
        <f>_xlfn.XLOOKUP(C45,辅助表Auxiliary!$A$3:$A$192,辅助表Auxiliary!$C$3:$C$192)</f>
        <v>矿用卡车/Dump Truck</v>
      </c>
      <c r="E45" s="22" t="str">
        <f>_xlfn.XLOOKUP(C45,辅助表Auxiliary!$A$3:$A$192,辅助表Auxiliary!$D$3:$D$192)</f>
        <v>TEREX TR100A</v>
      </c>
      <c r="F45" s="22" t="str">
        <f>_xlfn.XLOOKUP(C45,辅助表Auxiliary!$A$3:$A$192,辅助表Auxiliary!$E$3:$E$192)</f>
        <v>TR100</v>
      </c>
      <c r="G45" s="22" t="s">
        <v>285</v>
      </c>
      <c r="H45" s="22" t="b">
        <f t="shared" si="0"/>
        <v>1</v>
      </c>
      <c r="I45" s="22">
        <f t="shared" si="1"/>
        <v>1</v>
      </c>
      <c r="J45" s="22"/>
      <c r="K45" s="22">
        <f>_xlfn.AGGREGATE(9,4,表1[[#This Row],[Хө]:[Б.н]])+_xlfn.AGGREGATE(9,4,表1[[#This Row],[Хө土壤]:[Б.н 脏煤]],表1[[#This Row],[Ш.х 沃土]])</f>
        <v>490</v>
      </c>
      <c r="L45" s="22">
        <f>_xlfn.AGGREGATE(9,4,表1[[#This Row],[Нү]],表1[[#This Row],[Нү 煤炭]])</f>
        <v>105</v>
      </c>
      <c r="M45" s="22">
        <f>_xlfn.AGGREGATE(9,4,表1[[#This Row],[oxid]],表1[[#This Row],[oxid 氧化]])</f>
        <v>35</v>
      </c>
      <c r="N45" s="22">
        <f>_xlfn.AGGREGATE(9,4,表1[[#This Row],[И.А]],表1[[#This Row],[И.А 
工程工作]])</f>
        <v>0</v>
      </c>
      <c r="O45" s="22">
        <f>表1[[#This Row],[产量（M3）
Production(M3)]]-表1[[#This Row],[焦煤（M3）
Coking coal
Нү]]-表1[[#This Row],[动力煤（M3）
Thermal coal
oxid]]</f>
        <v>350</v>
      </c>
      <c r="P45" s="22" t="str" cm="1">
        <f t="array" ref="P45">_xlfn.LET(
_xlpm.hCond,$H45,
_xlpm.dType,$D45,
_xlpm.res_type_1,P$1,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5" s="22" t="str" cm="1">
        <f t="array" ref="Q45">_xlfn.LET(
_xlpm.hCond,$H45,
_xlpm.dType,$D45,
_xlpm.res_type_1,Q$1,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5" s="22" t="str" cm="1">
        <f t="array" ref="R45">_xlfn.LET(
_xlpm.hCond,$H45,
_xlpm.dType,$D45,
_xlpm.res_type_1,R$1,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5" s="22" t="str" cm="1">
        <f t="array" ref="S45">_xlfn.LET(
_xlpm.hCond,$H45,
_xlpm.dType,$D45,
_xlpm.res_type_1,S$1,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5" s="22" t="str" cm="1">
        <f t="array" ref="T45">_xlfn.LET(
_xlpm.hCond,$H45,
_xlpm.dType,$D45,
_xlpm.res_type_1,T$1,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5" s="22" t="str" cm="1">
        <f t="array" ref="U45">_xlfn.LET(
_xlpm.hCond,$H45,
_xlpm.dType,$D45,
_xlpm.res_type_1,U$1,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5" s="22" t="str" cm="1">
        <f t="array" ref="V45">_xlfn.LET(
_xlpm.hCond,$H45,
_xlpm.dType,$D45,
_xlpm.res_type_1,V$1,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5" s="22" cm="1">
        <f t="array" ref="W45">_xlfn.LET(
_xlpm.hCond,$H45,
_xlpm.dType,$D45,
_xlpm.res_type_1,W$1,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350</v>
      </c>
      <c r="X45" s="22" cm="1">
        <f t="array" ref="X45">_xlfn.LET(
_xlpm.hCond,$H45,
_xlpm.dType,$D45,
_xlpm.res_type_1,X$1,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5" s="22" cm="1">
        <f t="array" ref="Y45">_xlfn.LET(
_xlpm.hCond,$H45,
_xlpm.dType,$D45,
_xlpm.res_type_1,Y$1,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Z45" s="22" cm="1">
        <f t="array" ref="Z45">_xlfn.LET(
_xlpm.hCond,$H45,
_xlpm.dType,$D45,
_xlpm.res_type_1,Z$1,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AA45" s="22" cm="1">
        <f t="array" ref="AA45">_xlfn.LET(
_xlpm.hCond,$H45,
_xlpm.dType,$D45,
_xlpm.res_type_1,AA$1,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5" s="22" cm="1">
        <f t="array" ref="AB45">_xlfn.LET(
_xlpm.hCond,$H45,
_xlpm.dType,$D45,
_xlpm.res_type_1,AB$1,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5" s="22" cm="1">
        <f t="array" ref="AC45">_xlfn.LET(
_xlpm.hCond,$H45,
_xlpm.dType,$D45,
_xlpm.res_type_1,AC$1,
_xlpm.num,--_xlfn.TEXTAFTER($C45,{"#","/","-"},-1),
_xlpm.isDay,$B45="DAY",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5" s="22" cm="1">
        <f t="array" ref="AD45">_xlfn.LET(
    _xlpm.result,
    IF(
        $H45,
        _xlfn.IFS(
            $B45 = "DAY",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$B45 = "Night",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29227.1</v>
      </c>
      <c r="AE45" s="22" cm="1">
        <f t="array" ref="AE45">_xlfn.LET(
    _xlpm.result,
    IF(
        $H45,
        _xlfn.IFS(
            $B45 = "DAY",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$B45 = "Night",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29227.1</v>
      </c>
      <c r="AF45" s="22">
        <f t="shared" si="13"/>
        <v>0</v>
      </c>
      <c r="AG45" s="22" cm="1">
        <f t="array" ref="AG45">_xlfn.LET(
    _xlpm.result,
    IF(
        $H45,
        _xlfn.IFS(
            $B45 = "DAY",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$B45 = "Night",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40899</v>
      </c>
      <c r="AH45" s="22" cm="1">
        <f t="array" ref="AH45">_xlfn.LET(
    _xlpm.result,
    IF(
        $H45,
        _xlfn.IFS(
            $B45 = "DAY",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$B45 = "Night",
            _xlfn.IFS(
                $D45 = "挖掘机/Excavator",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$D45 = "矿用卡车/Dump Truck",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$D45 = "辅助设备/Auxiliary Equipment",
                _xlfn.XLOOKUP(
                     --
                        _xlfn.TEXTAFTER(
                            $C45,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40986</v>
      </c>
      <c r="AI45" s="22">
        <f t="shared" si="14"/>
        <v>87</v>
      </c>
      <c r="AJ45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45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45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4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5" s="22">
        <f t="shared" si="2"/>
        <v>10</v>
      </c>
      <c r="AO45" s="24">
        <f t="shared" si="3"/>
        <v>3.1071428571428572</v>
      </c>
      <c r="AP45" s="25" t="str" cm="1">
        <f t="array" ref="AP4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B45="Night", IF(
            (F45="EX5600")+(F45="EX3600"),
            _xlfn.XLOOKUP(--_xlfn.TEXTAFTER($C45,{"#","/","-"},-1), --_xlfn.TEXTAFTER('Electrical Excavator'!$A$4:$A$23,{"#","/","-"},-1), _xlfn.XLOOKUP(A45,'Electrical Excavator'!$E$3:$AI$3,'Electrical Excavator'!$E$4:$AI$23)),
            _xlfn.XLOOKUP(--_xlfn.TEXTAFTER($C45,{"#","/","-"},-1), --_xlfn.REGEXEXTRACT(_xlpm.c_rng,"\d+"), _xlfn.XLOOKUP(A45, _xlpm.header_rng, _xlpm.data_rng))
        ),
        B45="Day", ""
    ),
    IFERROR(_xlpm.result, "")
)</f>
        <v/>
      </c>
      <c r="AQ45" s="26">
        <f t="shared" si="4"/>
        <v>1</v>
      </c>
      <c r="AR45" s="26">
        <f t="shared" si="5"/>
        <v>0.875</v>
      </c>
      <c r="AS45" s="26">
        <f t="shared" si="6"/>
        <v>0.875</v>
      </c>
      <c r="AT45" s="24" t="str">
        <f t="shared" si="7"/>
        <v/>
      </c>
      <c r="AU45" s="22">
        <v>720</v>
      </c>
      <c r="AV45" s="22">
        <f t="shared" si="8"/>
        <v>12</v>
      </c>
      <c r="AW45" s="22">
        <f>IF($B45="Day",_xlfn.XLOOKUP(CLEAN($C45),效率表!$B$4:$B$500,效率表!G$4:G$500,""),_xlfn.XLOOKUP(CLEAN($C45),效率表!$B$4:$B$500,效率表!G$4:G$500,"",,-1))</f>
        <v>30</v>
      </c>
      <c r="AX45" s="22">
        <f>IF($B45="Day",_xlfn.XLOOKUP(CLEAN($C45),效率表!$B$4:$B$500,效率表!H$4:H$500,""),_xlfn.XLOOKUP(CLEAN($C45),效率表!$B$4:$B$500,效率表!H$4:H$500,"",,-1))</f>
        <v>0</v>
      </c>
      <c r="AY45" s="22">
        <f>IF($B45="Day",_xlfn.XLOOKUP(CLEAN($C45),效率表!$B$4:$B$500,效率表!I$4:I$500,""),_xlfn.XLOOKUP(CLEAN($C45),效率表!$B$4:$B$500,效率表!I$4:I$500,"",,-1))</f>
        <v>0</v>
      </c>
      <c r="AZ45" s="22">
        <f>IF($B45="Day",_xlfn.XLOOKUP(CLEAN($C45),效率表!$B$4:$B$500,效率表!J$4:J$500,""),_xlfn.XLOOKUP(CLEAN($C45),效率表!$B$4:$B$500,效率表!J$4:J$500,"",,-1))</f>
        <v>0</v>
      </c>
      <c r="BA45" s="22">
        <f>IF($B45="Day",_xlfn.XLOOKUP(CLEAN($C45),效率表!$B$4:$B$500,效率表!K$4:K$500,""),_xlfn.XLOOKUP(CLEAN($C45),效率表!$B$4:$B$500,效率表!K$4:K$500,"",,-1))</f>
        <v>0</v>
      </c>
      <c r="BB45" s="22">
        <f>IF($B45="Day",_xlfn.XLOOKUP(CLEAN($C45),效率表!$B$4:$B$500,效率表!L$4:L$500,""),_xlfn.XLOOKUP(CLEAN($C45),效率表!$B$4:$B$500,效率表!L$4:L$500,"",,-1))</f>
        <v>60</v>
      </c>
      <c r="BC45" s="22">
        <f>IF($B45="Day",_xlfn.XLOOKUP(CLEAN($C45),效率表!$B$4:$B$500,效率表!M$4:M$500,""),_xlfn.XLOOKUP(CLEAN($C45),效率表!$B$4:$B$500,效率表!M$4:M$500,"",,-1))</f>
        <v>0</v>
      </c>
      <c r="BD45" s="22">
        <f>IF($B45="Day",_xlfn.XLOOKUP(CLEAN($C45),效率表!$B$4:$B$500,效率表!N$4:N$500,""),_xlfn.XLOOKUP(CLEAN($C45),效率表!$B$4:$B$500,效率表!N$4:N$500,"",,-1))</f>
        <v>0</v>
      </c>
      <c r="BE45" s="22">
        <f>IF($B45="Day",_xlfn.XLOOKUP(CLEAN($C45),效率表!$B$4:$B$500,效率表!O$4:O$500,""),_xlfn.XLOOKUP(CLEAN($C45),效率表!$B$4:$B$500,效率表!O$4:O$500,"",,-1))</f>
        <v>0</v>
      </c>
      <c r="BF45" s="22">
        <f>IF($B45="Day",_xlfn.XLOOKUP(CLEAN($C45),效率表!$B$4:$B$500,效率表!P$4:P$500,""),_xlfn.XLOOKUP(CLEAN($C45),效率表!$B$4:$B$500,效率表!P$4:P$500,"",,-1))</f>
        <v>0</v>
      </c>
      <c r="BG45" s="22">
        <f>IF($B45="Day",_xlfn.XLOOKUP(CLEAN($C45),效率表!$B$4:$B$500,效率表!Q$4:Q$500,""),_xlfn.XLOOKUP(CLEAN($C45),效率表!$B$4:$B$500,效率表!Q$4:Q$500,"",,-1))</f>
        <v>0</v>
      </c>
      <c r="BH45" s="22">
        <f>IF($B45="Day",_xlfn.XLOOKUP(CLEAN($C45),效率表!$B$4:$B$500,效率表!R$4:R$500,""),_xlfn.XLOOKUP(CLEAN($C45),效率表!$B$4:$B$500,效率表!R$4:R$500,"",,-1))</f>
        <v>0</v>
      </c>
      <c r="BI45" s="22">
        <f>IF($B45="Day",_xlfn.XLOOKUP(CLEAN($C45),效率表!$B$4:$B$500,效率表!S$4:S$500,""),_xlfn.XLOOKUP(CLEAN($C45),效率表!$B$4:$B$500,效率表!S$4:S$500,"",,-1))</f>
        <v>0</v>
      </c>
      <c r="BJ45" s="22">
        <f>IF($B45="Day",_xlfn.XLOOKUP(CLEAN($C45),效率表!$B$4:$B$500,效率表!U$4:U$500,""),_xlfn.XLOOKUP(CLEAN($C45),效率表!$B$4:$B$500,效率表!U$4:U$500,"",,-1))</f>
        <v>0</v>
      </c>
      <c r="BK45" s="22">
        <f>IF($B45="Day",_xlfn.XLOOKUP(CLEAN($C45),效率表!$B$4:$B$500,效率表!V$4:V$500,""),_xlfn.XLOOKUP(CLEAN($C45),效率表!$B$4:$B$500,效率表!V$4:V$500,"",,-1))</f>
        <v>0</v>
      </c>
      <c r="BL45" s="22">
        <f t="shared" si="9"/>
        <v>0</v>
      </c>
      <c r="BM45" s="22">
        <f t="shared" si="10"/>
        <v>90</v>
      </c>
      <c r="BN45" s="22">
        <f t="shared" si="11"/>
        <v>0</v>
      </c>
      <c r="BO45" s="27">
        <f t="shared" si="15"/>
        <v>630</v>
      </c>
      <c r="BP45" s="25">
        <f t="shared" si="12"/>
        <v>10.5</v>
      </c>
      <c r="BQ45" s="28">
        <f>IF($B45="Day",_xlfn.XLOOKUP(CLEAN($C45),效率表!$B$4:$B$500,效率表!X$4:X$500,""),_xlfn.XLOOKUP($C45,效率表!$B$4:$B$500,效率表!X$4:X$500,"",,-1))</f>
        <v>0</v>
      </c>
    </row>
    <row r="46" spans="1:69">
      <c r="A46" s="29">
        <f t="shared" si="16"/>
        <v>46244</v>
      </c>
      <c r="B46" s="22" t="s">
        <v>240</v>
      </c>
      <c r="C46" s="22" t="s">
        <v>127</v>
      </c>
      <c r="D46" s="23" t="str">
        <f>_xlfn.XLOOKUP(C46,辅助表Auxiliary!$A$3:$A$192,辅助表Auxiliary!$C$3:$C$192)</f>
        <v>矿用卡车/Dump Truck</v>
      </c>
      <c r="E46" s="22" t="str">
        <f>_xlfn.XLOOKUP(C46,辅助表Auxiliary!$A$3:$A$192,辅助表Auxiliary!$D$3:$D$192)</f>
        <v>TEREX TR100A</v>
      </c>
      <c r="F46" s="22" t="str">
        <f>_xlfn.XLOOKUP(C46,辅助表Auxiliary!$A$3:$A$192,辅助表Auxiliary!$E$3:$E$192)</f>
        <v>TR100</v>
      </c>
      <c r="G46" s="22" t="s">
        <v>285</v>
      </c>
      <c r="H46" s="22" t="b">
        <f t="shared" si="0"/>
        <v>1</v>
      </c>
      <c r="I46" s="22">
        <f t="shared" si="1"/>
        <v>1</v>
      </c>
      <c r="J46" s="22"/>
      <c r="K46" s="22">
        <f>_xlfn.AGGREGATE(9,4,表1[[#This Row],[Хө]:[Б.н]])+_xlfn.AGGREGATE(9,4,表1[[#This Row],[Хө土壤]:[Б.н 脏煤]],表1[[#This Row],[Ш.х 沃土]])</f>
        <v>420</v>
      </c>
      <c r="L46" s="22">
        <f>_xlfn.AGGREGATE(9,4,表1[[#This Row],[Нү]],表1[[#This Row],[Нү 煤炭]])</f>
        <v>140</v>
      </c>
      <c r="M46" s="22">
        <f>_xlfn.AGGREGATE(9,4,表1[[#This Row],[oxid]],表1[[#This Row],[oxid 氧化]])</f>
        <v>0</v>
      </c>
      <c r="N46" s="22">
        <f>_xlfn.AGGREGATE(9,4,表1[[#This Row],[И.А]],表1[[#This Row],[И.А 
工程工作]])</f>
        <v>0</v>
      </c>
      <c r="O46" s="22">
        <f>表1[[#This Row],[产量（M3）
Production(M3)]]-表1[[#This Row],[焦煤（M3）
Coking coal
Нү]]-表1[[#This Row],[动力煤（M3）
Thermal coal
oxid]]</f>
        <v>280</v>
      </c>
      <c r="P46" s="22" t="str" cm="1">
        <f t="array" ref="P46">_xlfn.LET(
_xlpm.hCond,$H46,
_xlpm.dType,$D46,
_xlpm.res_type_1,P$1,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6" s="22" t="str" cm="1">
        <f t="array" ref="Q46">_xlfn.LET(
_xlpm.hCond,$H46,
_xlpm.dType,$D46,
_xlpm.res_type_1,Q$1,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6" s="22" t="str" cm="1">
        <f t="array" ref="R46">_xlfn.LET(
_xlpm.hCond,$H46,
_xlpm.dType,$D46,
_xlpm.res_type_1,R$1,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6" s="22" t="str" cm="1">
        <f t="array" ref="S46">_xlfn.LET(
_xlpm.hCond,$H46,
_xlpm.dType,$D46,
_xlpm.res_type_1,S$1,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6" s="22" t="str" cm="1">
        <f t="array" ref="T46">_xlfn.LET(
_xlpm.hCond,$H46,
_xlpm.dType,$D46,
_xlpm.res_type_1,T$1,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6" s="22" t="str" cm="1">
        <f t="array" ref="U46">_xlfn.LET(
_xlpm.hCond,$H46,
_xlpm.dType,$D46,
_xlpm.res_type_1,U$1,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6" s="22" t="str" cm="1">
        <f t="array" ref="V46">_xlfn.LET(
_xlpm.hCond,$H46,
_xlpm.dType,$D46,
_xlpm.res_type_1,V$1,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6" s="22" cm="1">
        <f t="array" ref="W46">_xlfn.LET(
_xlpm.hCond,$H46,
_xlpm.dType,$D46,
_xlpm.res_type_1,W$1,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280</v>
      </c>
      <c r="X46" s="22" cm="1">
        <f t="array" ref="X46">_xlfn.LET(
_xlpm.hCond,$H46,
_xlpm.dType,$D46,
_xlpm.res_type_1,X$1,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6" s="22" cm="1">
        <f t="array" ref="Y46">_xlfn.LET(
_xlpm.hCond,$H46,
_xlpm.dType,$D46,
_xlpm.res_type_1,Y$1,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Z46" s="22" cm="1">
        <f t="array" ref="Z46">_xlfn.LET(
_xlpm.hCond,$H46,
_xlpm.dType,$D46,
_xlpm.res_type_1,Z$1,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6" s="22" cm="1">
        <f t="array" ref="AA46">_xlfn.LET(
_xlpm.hCond,$H46,
_xlpm.dType,$D46,
_xlpm.res_type_1,AA$1,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6" s="22" cm="1">
        <f t="array" ref="AB46">_xlfn.LET(
_xlpm.hCond,$H46,
_xlpm.dType,$D46,
_xlpm.res_type_1,AB$1,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6" s="22" cm="1">
        <f t="array" ref="AC46">_xlfn.LET(
_xlpm.hCond,$H46,
_xlpm.dType,$D46,
_xlpm.res_type_1,AC$1,
_xlpm.num,--_xlfn.TEXTAFTER($C46,{"#","/","-"},-1),
_xlpm.isDay,$B46="DAY",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6" s="22" cm="1">
        <f t="array" ref="AD46">_xlfn.LET(
    _xlpm.result,
    IF(
        $H46,
        _xlfn.IFS(
            $B46 = "DAY",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$B46 = "Night",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22537.7</v>
      </c>
      <c r="AE46" s="22" cm="1">
        <f t="array" ref="AE46">_xlfn.LET(
    _xlpm.result,
    IF(
        $H46,
        _xlfn.IFS(
            $B46 = "DAY",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$B46 = "Night",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22544.9</v>
      </c>
      <c r="AF46" s="22">
        <f t="shared" si="13"/>
        <v>7.2000000000007276</v>
      </c>
      <c r="AG46" s="22" cm="1">
        <f t="array" ref="AG46">_xlfn.LET(
    _xlpm.result,
    IF(
        $H46,
        _xlfn.IFS(
            $B46 = "DAY",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$B46 = "Night",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218447.4</v>
      </c>
      <c r="AH46" s="22" cm="1">
        <f t="array" ref="AH46">_xlfn.LET(
    _xlpm.result,
    IF(
        $H46,
        _xlfn.IFS(
            $B46 = "DAY",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$B46 = "Night",
            _xlfn.IFS(
                $D46 = "挖掘机/Excavator",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$D46 = "矿用卡车/Dump Truck",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$D46 = "辅助设备/Auxiliary Equipment",
                _xlfn.XLOOKUP(
                     --
                        _xlfn.TEXTAFTER(
                            $C46,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218547</v>
      </c>
      <c r="AI46" s="22">
        <f t="shared" si="14"/>
        <v>99.600000000005821</v>
      </c>
      <c r="AJ46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46" s="22">
        <f>_xlfn.LET(_xlpm.v,_xlfn.XLOOKUP(表1[[#This Row],[型号类型
Model Type]],辅助表Auxiliary!$P$2:$P$6,辅助表Auxiliary!$Q$2:$Q$6),_xlpm.target,_xlfn.AGGREGATE(9,4,表1[[#This Row],[Нү 煤炭]]),IFERROR(_xlpm.target/_xlpm.v,""))</f>
        <v>4</v>
      </c>
      <c r="AL4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6" s="22">
        <f t="shared" si="2"/>
        <v>8</v>
      </c>
      <c r="AO46" s="24">
        <f t="shared" si="3"/>
        <v>4.1500000000002428</v>
      </c>
      <c r="AP46" s="25" t="str" cm="1">
        <f t="array" ref="AP4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B46="Night", IF(
            (F46="EX5600")+(F46="EX3600"),
            _xlfn.XLOOKUP(--_xlfn.TEXTAFTER($C46,{"#","/","-"},-1), --_xlfn.TEXTAFTER('Electrical Excavator'!$A$4:$A$23,{"#","/","-"},-1), _xlfn.XLOOKUP(A46,'Electrical Excavator'!$E$3:$AI$3,'Electrical Excavator'!$E$4:$AI$23)),
            _xlfn.XLOOKUP(--_xlfn.TEXTAFTER($C46,{"#","/","-"},-1), --_xlfn.REGEXEXTRACT(_xlpm.c_rng,"\d+"), _xlfn.XLOOKUP(A46, _xlpm.header_rng, _xlpm.data_rng))
        ),
        B46="Day", ""
    ),
    IFERROR(_xlpm.result, "")
)</f>
        <v/>
      </c>
      <c r="AQ46" s="26">
        <f t="shared" si="4"/>
        <v>0.97222222222222221</v>
      </c>
      <c r="AR46" s="26">
        <f t="shared" si="5"/>
        <v>0.8571428571428571</v>
      </c>
      <c r="AS46" s="26">
        <f t="shared" si="6"/>
        <v>0.8571428571428571</v>
      </c>
      <c r="AT46" s="24">
        <f t="shared" si="7"/>
        <v>0</v>
      </c>
      <c r="AU46" s="22">
        <v>720</v>
      </c>
      <c r="AV46" s="22">
        <f t="shared" si="8"/>
        <v>12</v>
      </c>
      <c r="AW46" s="22">
        <f>IF($B46="Day",_xlfn.XLOOKUP(CLEAN($C46),效率表!$B$4:$B$500,效率表!G$4:G$500,""),_xlfn.XLOOKUP(CLEAN($C46),效率表!$B$4:$B$500,效率表!G$4:G$500,"",,-1))</f>
        <v>40</v>
      </c>
      <c r="AX46" s="22">
        <f>IF($B46="Day",_xlfn.XLOOKUP(CLEAN($C46),效率表!$B$4:$B$500,效率表!H$4:H$500,""),_xlfn.XLOOKUP(CLEAN($C46),效率表!$B$4:$B$500,效率表!H$4:H$500,"",,-1))</f>
        <v>0</v>
      </c>
      <c r="AY46" s="22">
        <f>IF($B46="Day",_xlfn.XLOOKUP(CLEAN($C46),效率表!$B$4:$B$500,效率表!I$4:I$500,""),_xlfn.XLOOKUP(CLEAN($C46),效率表!$B$4:$B$500,效率表!I$4:I$500,"",,-1))</f>
        <v>0</v>
      </c>
      <c r="AZ46" s="22">
        <f>IF($B46="Day",_xlfn.XLOOKUP(CLEAN($C46),效率表!$B$4:$B$500,效率表!J$4:J$500,""),_xlfn.XLOOKUP(CLEAN($C46),效率表!$B$4:$B$500,效率表!J$4:J$500,"",,-1))</f>
        <v>0</v>
      </c>
      <c r="BA46" s="22">
        <f>IF($B46="Day",_xlfn.XLOOKUP(CLEAN($C46),效率表!$B$4:$B$500,效率表!K$4:K$500,""),_xlfn.XLOOKUP(CLEAN($C46),效率表!$B$4:$B$500,效率表!K$4:K$500,"",,-1))</f>
        <v>0</v>
      </c>
      <c r="BB46" s="22">
        <f>IF($B46="Day",_xlfn.XLOOKUP(CLEAN($C46),效率表!$B$4:$B$500,效率表!L$4:L$500,""),_xlfn.XLOOKUP(CLEAN($C46),效率表!$B$4:$B$500,效率表!L$4:L$500,"",,-1))</f>
        <v>60</v>
      </c>
      <c r="BC46" s="22">
        <f>IF($B46="Day",_xlfn.XLOOKUP(CLEAN($C46),效率表!$B$4:$B$500,效率表!M$4:M$500,""),_xlfn.XLOOKUP(CLEAN($C46),效率表!$B$4:$B$500,效率表!M$4:M$500,"",,-1))</f>
        <v>0</v>
      </c>
      <c r="BD46" s="22">
        <f>IF($B46="Day",_xlfn.XLOOKUP(CLEAN($C46),效率表!$B$4:$B$500,效率表!N$4:N$500,""),_xlfn.XLOOKUP(CLEAN($C46),效率表!$B$4:$B$500,效率表!N$4:N$500,"",,-1))</f>
        <v>0</v>
      </c>
      <c r="BE46" s="22">
        <f>IF($B46="Day",_xlfn.XLOOKUP(CLEAN($C46),效率表!$B$4:$B$500,效率表!O$4:O$500,""),_xlfn.XLOOKUP(CLEAN($C46),效率表!$B$4:$B$500,效率表!O$4:O$500,"",,-1))</f>
        <v>20.000000000000007</v>
      </c>
      <c r="BF46" s="22">
        <f>IF($B46="Day",_xlfn.XLOOKUP(CLEAN($C46),效率表!$B$4:$B$500,效率表!P$4:P$500,""),_xlfn.XLOOKUP(CLEAN($C46),效率表!$B$4:$B$500,效率表!P$4:P$500,"",,-1))</f>
        <v>0</v>
      </c>
      <c r="BG46" s="22">
        <f>IF($B46="Day",_xlfn.XLOOKUP(CLEAN($C46),效率表!$B$4:$B$500,效率表!Q$4:Q$500,""),_xlfn.XLOOKUP(CLEAN($C46),效率表!$B$4:$B$500,效率表!Q$4:Q$500,"",,-1))</f>
        <v>0</v>
      </c>
      <c r="BH46" s="22">
        <f>IF($B46="Day",_xlfn.XLOOKUP(CLEAN($C46),效率表!$B$4:$B$500,效率表!R$4:R$500,""),_xlfn.XLOOKUP(CLEAN($C46),效率表!$B$4:$B$500,效率表!R$4:R$500,"",,-1))</f>
        <v>0</v>
      </c>
      <c r="BI46" s="22">
        <f>IF($B46="Day",_xlfn.XLOOKUP(CLEAN($C46),效率表!$B$4:$B$500,效率表!S$4:S$500,""),_xlfn.XLOOKUP(CLEAN($C46),效率表!$B$4:$B$500,效率表!S$4:S$500,"",,-1))</f>
        <v>0</v>
      </c>
      <c r="BJ46" s="22">
        <f>IF($B46="Day",_xlfn.XLOOKUP(CLEAN($C46),效率表!$B$4:$B$500,效率表!U$4:U$500,""),_xlfn.XLOOKUP(CLEAN($C46),效率表!$B$4:$B$500,效率表!U$4:U$500,"",,-1))</f>
        <v>0</v>
      </c>
      <c r="BK46" s="22">
        <f>IF($B46="Day",_xlfn.XLOOKUP(CLEAN($C46),效率表!$B$4:$B$500,效率表!V$4:V$500,""),_xlfn.XLOOKUP(CLEAN($C46),效率表!$B$4:$B$500,效率表!V$4:V$500,"",,-1))</f>
        <v>0</v>
      </c>
      <c r="BL46" s="22">
        <f t="shared" si="9"/>
        <v>0</v>
      </c>
      <c r="BM46" s="22">
        <f t="shared" si="10"/>
        <v>100</v>
      </c>
      <c r="BN46" s="22">
        <f t="shared" si="11"/>
        <v>0</v>
      </c>
      <c r="BO46" s="27">
        <f t="shared" si="15"/>
        <v>600</v>
      </c>
      <c r="BP46" s="25">
        <f t="shared" si="12"/>
        <v>10</v>
      </c>
      <c r="BQ46" s="28" t="str">
        <f>IF($B46="Day",_xlfn.XLOOKUP(CLEAN($C46),效率表!$B$4:$B$500,效率表!X$4:X$500,""),_xlfn.XLOOKUP($C46,效率表!$B$4:$B$500,效率表!X$4:X$500,"",,-1))</f>
        <v>гидро гоожилттой шалгуулах</v>
      </c>
    </row>
    <row r="47" spans="1:69">
      <c r="A47" s="29">
        <f t="shared" si="16"/>
        <v>46244</v>
      </c>
      <c r="B47" s="22" t="s">
        <v>240</v>
      </c>
      <c r="C47" s="22" t="s">
        <v>128</v>
      </c>
      <c r="D47" s="23" t="str">
        <f>_xlfn.XLOOKUP(C47,辅助表Auxiliary!$A$3:$A$192,辅助表Auxiliary!$C$3:$C$192)</f>
        <v>矿用卡车/Dump Truck</v>
      </c>
      <c r="E47" s="22" t="str">
        <f>_xlfn.XLOOKUP(C47,辅助表Auxiliary!$A$3:$A$192,辅助表Auxiliary!$D$3:$D$192)</f>
        <v>TEREX TR100A</v>
      </c>
      <c r="F47" s="22" t="str">
        <f>_xlfn.XLOOKUP(C47,辅助表Auxiliary!$A$3:$A$192,辅助表Auxiliary!$E$3:$E$192)</f>
        <v>TR100</v>
      </c>
      <c r="G47" s="22" t="s">
        <v>285</v>
      </c>
      <c r="H47" s="22" t="b">
        <f t="shared" si="0"/>
        <v>1</v>
      </c>
      <c r="I47" s="22">
        <f t="shared" si="1"/>
        <v>1</v>
      </c>
      <c r="J47" s="22"/>
      <c r="K47" s="22">
        <f>_xlfn.AGGREGATE(9,4,表1[[#This Row],[Хө]:[Б.н]])+_xlfn.AGGREGATE(9,4,表1[[#This Row],[Хө土壤]:[Б.н 脏煤]],表1[[#This Row],[Ш.х 沃土]])</f>
        <v>105</v>
      </c>
      <c r="L47" s="22">
        <f>_xlfn.AGGREGATE(9,4,表1[[#This Row],[Нү]],表1[[#This Row],[Нү 煤炭]])</f>
        <v>0</v>
      </c>
      <c r="M47" s="22">
        <f>_xlfn.AGGREGATE(9,4,表1[[#This Row],[oxid]],表1[[#This Row],[oxid 氧化]])</f>
        <v>0</v>
      </c>
      <c r="N47" s="22">
        <f>_xlfn.AGGREGATE(9,4,表1[[#This Row],[И.А]],表1[[#This Row],[И.А 
工程工作]])</f>
        <v>0</v>
      </c>
      <c r="O47" s="22">
        <f>表1[[#This Row],[产量（M3）
Production(M3)]]-表1[[#This Row],[焦煤（M3）
Coking coal
Нү]]-表1[[#This Row],[动力煤（M3）
Thermal coal
oxid]]</f>
        <v>105</v>
      </c>
      <c r="P47" s="22" t="str" cm="1">
        <f t="array" ref="P47">_xlfn.LET(
_xlpm.hCond,$H47,
_xlpm.dType,$D47,
_xlpm.res_type_1,P$1,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7" s="22" t="str" cm="1">
        <f t="array" ref="Q47">_xlfn.LET(
_xlpm.hCond,$H47,
_xlpm.dType,$D47,
_xlpm.res_type_1,Q$1,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7" s="22" t="str" cm="1">
        <f t="array" ref="R47">_xlfn.LET(
_xlpm.hCond,$H47,
_xlpm.dType,$D47,
_xlpm.res_type_1,R$1,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7" s="22" t="str" cm="1">
        <f t="array" ref="S47">_xlfn.LET(
_xlpm.hCond,$H47,
_xlpm.dType,$D47,
_xlpm.res_type_1,S$1,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7" s="22" t="str" cm="1">
        <f t="array" ref="T47">_xlfn.LET(
_xlpm.hCond,$H47,
_xlpm.dType,$D47,
_xlpm.res_type_1,T$1,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7" s="22" t="str" cm="1">
        <f t="array" ref="U47">_xlfn.LET(
_xlpm.hCond,$H47,
_xlpm.dType,$D47,
_xlpm.res_type_1,U$1,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7" s="22" t="str" cm="1">
        <f t="array" ref="V47">_xlfn.LET(
_xlpm.hCond,$H47,
_xlpm.dType,$D47,
_xlpm.res_type_1,V$1,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7" s="22" cm="1">
        <f t="array" ref="W47">_xlfn.LET(
_xlpm.hCond,$H47,
_xlpm.dType,$D47,
_xlpm.res_type_1,W$1,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X47" s="22" cm="1">
        <f t="array" ref="X47">_xlfn.LET(
_xlpm.hCond,$H47,
_xlpm.dType,$D47,
_xlpm.res_type_1,X$1,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7" s="22" cm="1">
        <f t="array" ref="Y47">_xlfn.LET(
_xlpm.hCond,$H47,
_xlpm.dType,$D47,
_xlpm.res_type_1,Y$1,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47" s="22" cm="1">
        <f t="array" ref="Z47">_xlfn.LET(
_xlpm.hCond,$H47,
_xlpm.dType,$D47,
_xlpm.res_type_1,Z$1,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7" s="22" cm="1">
        <f t="array" ref="AA47">_xlfn.LET(
_xlpm.hCond,$H47,
_xlpm.dType,$D47,
_xlpm.res_type_1,AA$1,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7" s="22" cm="1">
        <f t="array" ref="AB47">_xlfn.LET(
_xlpm.hCond,$H47,
_xlpm.dType,$D47,
_xlpm.res_type_1,AB$1,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7" s="22" cm="1">
        <f t="array" ref="AC47">_xlfn.LET(
_xlpm.hCond,$H47,
_xlpm.dType,$D47,
_xlpm.res_type_1,AC$1,
_xlpm.num,--_xlfn.TEXTAFTER($C47,{"#","/","-"},-1),
_xlpm.isDay,$B47="DAY",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7" s="22" cm="1">
        <f t="array" ref="AD47">_xlfn.LET(
    _xlpm.result,
    IF(
        $H47,
        _xlfn.IFS(
            $B47 = "DAY",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$B47 = "Night",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28517.8</v>
      </c>
      <c r="AE47" s="22" cm="1">
        <f t="array" ref="AE47">_xlfn.LET(
    _xlpm.result,
    IF(
        $H47,
        _xlfn.IFS(
            $B47 = "DAY",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$B47 = "Night",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28521</v>
      </c>
      <c r="AF47" s="22">
        <f t="shared" si="13"/>
        <v>3.2000000000007276</v>
      </c>
      <c r="AG47" s="22" cm="1">
        <f t="array" ref="AG47">_xlfn.LET(
    _xlpm.result,
    IF(
        $H47,
        _xlfn.IFS(
            $B47 = "DAY",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$B47 = "Night",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168517</v>
      </c>
      <c r="AH47" s="22" cm="1">
        <f t="array" ref="AH47">_xlfn.LET(
    _xlpm.result,
    IF(
        $H47,
        _xlfn.IFS(
            $B47 = "DAY",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$B47 = "Night",
            _xlfn.IFS(
                $D47 = "挖掘机/Excavator",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$D47 = "矿用卡车/Dump Truck",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$D47 = "辅助设备/Auxiliary Equipment",
                _xlfn.XLOOKUP(
                     --
                        _xlfn.TEXTAFTER(
                            $C47,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168570</v>
      </c>
      <c r="AI47" s="22">
        <f t="shared" si="14"/>
        <v>53</v>
      </c>
      <c r="AJ47" s="22">
        <f>_xlfn.LET(_xlpm.v,_xlfn.XLOOKUP(表1[[#This Row],[型号类型
Model Type]],辅助表Auxiliary!$P$2:$P$6,辅助表Auxiliary!$Q$2:$Q$6),_xlpm.target,表1[[#This Row],[产量（M3）
Production(M3)]],IFERROR(_xlpm.target/_xlpm.v,""))</f>
        <v>3</v>
      </c>
      <c r="AK4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4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7" s="22">
        <f t="shared" si="2"/>
        <v>3</v>
      </c>
      <c r="AO47" s="24">
        <f t="shared" si="3"/>
        <v>8.8333333333333339</v>
      </c>
      <c r="AP47" s="25" t="str" cm="1">
        <f t="array" ref="AP4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B47="Night", IF(
            (F47="EX5600")+(F47="EX3600"),
            _xlfn.XLOOKUP(--_xlfn.TEXTAFTER($C47,{"#","/","-"},-1), --_xlfn.TEXTAFTER('Electrical Excavator'!$A$4:$A$23,{"#","/","-"},-1), _xlfn.XLOOKUP(A47,'Electrical Excavator'!$E$3:$AI$3,'Electrical Excavator'!$E$4:$AI$23)),
            _xlfn.XLOOKUP(--_xlfn.TEXTAFTER($C47,{"#","/","-"},-1), --_xlfn.REGEXEXTRACT(_xlpm.c_rng,"\d+"), _xlfn.XLOOKUP(A47, _xlpm.header_rng, _xlpm.data_rng))
        ),
        B47="Day", ""
    ),
    IFERROR(_xlpm.result, "")
)</f>
        <v/>
      </c>
      <c r="AQ47" s="26">
        <f t="shared" si="4"/>
        <v>0.48611111111111105</v>
      </c>
      <c r="AR47" s="26">
        <f t="shared" si="5"/>
        <v>0.40000000000000008</v>
      </c>
      <c r="AS47" s="26">
        <f t="shared" si="6"/>
        <v>0.40000000000000008</v>
      </c>
      <c r="AT47" s="24">
        <f t="shared" si="7"/>
        <v>52.000000000043649</v>
      </c>
      <c r="AU47" s="22">
        <v>720</v>
      </c>
      <c r="AV47" s="22">
        <f t="shared" si="8"/>
        <v>12</v>
      </c>
      <c r="AW47" s="22">
        <f>IF($B47="Day",_xlfn.XLOOKUP(CLEAN($C47),效率表!$B$4:$B$500,效率表!G$4:G$500,""),_xlfn.XLOOKUP(CLEAN($C47),效率表!$B$4:$B$500,效率表!G$4:G$500,"",,-1))</f>
        <v>30</v>
      </c>
      <c r="AX47" s="22">
        <f>IF($B47="Day",_xlfn.XLOOKUP(CLEAN($C47),效率表!$B$4:$B$500,效率表!H$4:H$500,""),_xlfn.XLOOKUP(CLEAN($C47),效率表!$B$4:$B$500,效率表!H$4:H$500,"",,-1))</f>
        <v>0</v>
      </c>
      <c r="AY47" s="22">
        <f>IF($B47="Day",_xlfn.XLOOKUP(CLEAN($C47),效率表!$B$4:$B$500,效率表!I$4:I$500,""),_xlfn.XLOOKUP(CLEAN($C47),效率表!$B$4:$B$500,效率表!I$4:I$500,"",,-1))</f>
        <v>0</v>
      </c>
      <c r="AZ47" s="22">
        <f>IF($B47="Day",_xlfn.XLOOKUP(CLEAN($C47),效率表!$B$4:$B$500,效率表!J$4:J$500,""),_xlfn.XLOOKUP(CLEAN($C47),效率表!$B$4:$B$500,效率表!J$4:J$500,"",,-1))</f>
        <v>0</v>
      </c>
      <c r="BA47" s="22">
        <f>IF($B47="Day",_xlfn.XLOOKUP(CLEAN($C47),效率表!$B$4:$B$500,效率表!K$4:K$500,""),_xlfn.XLOOKUP(CLEAN($C47),效率表!$B$4:$B$500,效率表!K$4:K$500,"",,-1))</f>
        <v>0</v>
      </c>
      <c r="BB47" s="22">
        <f>IF($B47="Day",_xlfn.XLOOKUP(CLEAN($C47),效率表!$B$4:$B$500,效率表!L$4:L$500,""),_xlfn.XLOOKUP(CLEAN($C47),效率表!$B$4:$B$500,效率表!L$4:L$500,"",,-1))</f>
        <v>0</v>
      </c>
      <c r="BC47" s="22">
        <f>IF($B47="Day",_xlfn.XLOOKUP(CLEAN($C47),效率表!$B$4:$B$500,效率表!M$4:M$500,""),_xlfn.XLOOKUP(CLEAN($C47),效率表!$B$4:$B$500,效率表!M$4:M$500,"",,-1))</f>
        <v>0</v>
      </c>
      <c r="BD47" s="22">
        <f>IF($B47="Day",_xlfn.XLOOKUP(CLEAN($C47),效率表!$B$4:$B$500,效率表!N$4:N$500,""),_xlfn.XLOOKUP(CLEAN($C47),效率表!$B$4:$B$500,效率表!N$4:N$500,"",,-1))</f>
        <v>283.00000000000006</v>
      </c>
      <c r="BE47" s="22">
        <f>IF($B47="Day",_xlfn.XLOOKUP(CLEAN($C47),效率表!$B$4:$B$500,效率表!O$4:O$500,""),_xlfn.XLOOKUP(CLEAN($C47),效率表!$B$4:$B$500,效率表!O$4:O$500,"",,-1))</f>
        <v>87.000000000000014</v>
      </c>
      <c r="BF47" s="22">
        <f>IF($B47="Day",_xlfn.XLOOKUP(CLEAN($C47),效率表!$B$4:$B$500,效率表!P$4:P$500,""),_xlfn.XLOOKUP(CLEAN($C47),效率表!$B$4:$B$500,效率表!P$4:P$500,"",,-1))</f>
        <v>180</v>
      </c>
      <c r="BG47" s="22">
        <f>IF($B47="Day",_xlfn.XLOOKUP(CLEAN($C47),效率表!$B$4:$B$500,效率表!Q$4:Q$500,""),_xlfn.XLOOKUP(CLEAN($C47),效率表!$B$4:$B$500,效率表!Q$4:Q$500,"",,-1))</f>
        <v>0</v>
      </c>
      <c r="BH47" s="22">
        <f>IF($B47="Day",_xlfn.XLOOKUP(CLEAN($C47),效率表!$B$4:$B$500,效率表!R$4:R$500,""),_xlfn.XLOOKUP(CLEAN($C47),效率表!$B$4:$B$500,效率表!R$4:R$500,"",,-1))</f>
        <v>0</v>
      </c>
      <c r="BI47" s="22">
        <f>IF($B47="Day",_xlfn.XLOOKUP(CLEAN($C47),效率表!$B$4:$B$500,效率表!S$4:S$500,""),_xlfn.XLOOKUP(CLEAN($C47),效率表!$B$4:$B$500,效率表!S$4:S$500,"",,-1))</f>
        <v>0</v>
      </c>
      <c r="BJ47" s="22">
        <f>IF($B47="Day",_xlfn.XLOOKUP(CLEAN($C47),效率表!$B$4:$B$500,效率表!U$4:U$500,""),_xlfn.XLOOKUP(CLEAN($C47),效率表!$B$4:$B$500,效率表!U$4:U$500,"",,-1))</f>
        <v>0</v>
      </c>
      <c r="BK47" s="22">
        <f>IF($B47="Day",_xlfn.XLOOKUP(CLEAN($C47),效率表!$B$4:$B$500,效率表!V$4:V$500,""),_xlfn.XLOOKUP(CLEAN($C47),效率表!$B$4:$B$500,效率表!V$4:V$500,"",,-1))</f>
        <v>0</v>
      </c>
      <c r="BL47" s="22">
        <f t="shared" si="9"/>
        <v>0</v>
      </c>
      <c r="BM47" s="22">
        <f t="shared" si="10"/>
        <v>210</v>
      </c>
      <c r="BN47" s="22">
        <f t="shared" si="11"/>
        <v>180</v>
      </c>
      <c r="BO47" s="27">
        <f t="shared" si="15"/>
        <v>140</v>
      </c>
      <c r="BP47" s="25">
        <f t="shared" si="12"/>
        <v>2.3333333333333335</v>
      </c>
      <c r="BQ47" s="28" t="str">
        <f>IF($B47="Day",_xlfn.XLOOKUP(CLEAN($C47),效率表!$B$4:$B$500,效率表!X$4:X$500,""),_xlfn.XLOOKUP($C47,效率表!$B$4:$B$500,效率表!X$4:X$500,"",,-1))</f>
        <v>250 мото цагийн ТҮ / 5.6-р дугуйнаас гоожилттой шалгуулах</v>
      </c>
    </row>
    <row r="48" spans="1:69">
      <c r="A48" s="29">
        <f t="shared" si="16"/>
        <v>46244</v>
      </c>
      <c r="B48" s="22" t="s">
        <v>240</v>
      </c>
      <c r="C48" s="22" t="s">
        <v>129</v>
      </c>
      <c r="D48" s="23" t="str">
        <f>_xlfn.XLOOKUP(C48,辅助表Auxiliary!$A$3:$A$192,辅助表Auxiliary!$C$3:$C$192)</f>
        <v>矿用卡车/Dump Truck</v>
      </c>
      <c r="E48" s="22" t="str">
        <f>_xlfn.XLOOKUP(C48,辅助表Auxiliary!$A$3:$A$192,辅助表Auxiliary!$D$3:$D$192)</f>
        <v>TEREX TR100A</v>
      </c>
      <c r="F48" s="22" t="str">
        <f>_xlfn.XLOOKUP(C48,辅助表Auxiliary!$A$3:$A$192,辅助表Auxiliary!$E$3:$E$192)</f>
        <v>TR100</v>
      </c>
      <c r="G48" s="22" t="s">
        <v>285</v>
      </c>
      <c r="H48" s="22" t="b">
        <f t="shared" si="0"/>
        <v>1</v>
      </c>
      <c r="I48" s="22">
        <f t="shared" si="1"/>
        <v>1</v>
      </c>
      <c r="J48" s="22"/>
      <c r="K48" s="22">
        <f>_xlfn.AGGREGATE(9,4,表1[[#This Row],[Хө]:[Б.н]])+_xlfn.AGGREGATE(9,4,表1[[#This Row],[Хө土壤]:[Б.н 脏煤]],表1[[#This Row],[Ш.х 沃土]])</f>
        <v>420</v>
      </c>
      <c r="L48" s="22">
        <f>_xlfn.AGGREGATE(9,4,表1[[#This Row],[Нү]],表1[[#This Row],[Нү 煤炭]])</f>
        <v>315</v>
      </c>
      <c r="M48" s="22">
        <f>_xlfn.AGGREGATE(9,4,表1[[#This Row],[oxid]],表1[[#This Row],[oxid 氧化]])</f>
        <v>0</v>
      </c>
      <c r="N48" s="22">
        <f>_xlfn.AGGREGATE(9,4,表1[[#This Row],[И.А]],表1[[#This Row],[И.А 
工程工作]])</f>
        <v>0</v>
      </c>
      <c r="O48" s="22">
        <f>表1[[#This Row],[产量（M3）
Production(M3)]]-表1[[#This Row],[焦煤（M3）
Coking coal
Нү]]-表1[[#This Row],[动力煤（M3）
Thermal coal
oxid]]</f>
        <v>105</v>
      </c>
      <c r="P48" s="22" t="str" cm="1">
        <f t="array" ref="P48">_xlfn.LET(
_xlpm.hCond,$H48,
_xlpm.dType,$D48,
_xlpm.res_type_1,P$1,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8" s="22" t="str" cm="1">
        <f t="array" ref="Q48">_xlfn.LET(
_xlpm.hCond,$H48,
_xlpm.dType,$D48,
_xlpm.res_type_1,Q$1,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8" s="22" t="str" cm="1">
        <f t="array" ref="R48">_xlfn.LET(
_xlpm.hCond,$H48,
_xlpm.dType,$D48,
_xlpm.res_type_1,R$1,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8" s="22" t="str" cm="1">
        <f t="array" ref="S48">_xlfn.LET(
_xlpm.hCond,$H48,
_xlpm.dType,$D48,
_xlpm.res_type_1,S$1,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8" s="22" t="str" cm="1">
        <f t="array" ref="T48">_xlfn.LET(
_xlpm.hCond,$H48,
_xlpm.dType,$D48,
_xlpm.res_type_1,T$1,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8" s="22" t="str" cm="1">
        <f t="array" ref="U48">_xlfn.LET(
_xlpm.hCond,$H48,
_xlpm.dType,$D48,
_xlpm.res_type_1,U$1,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8" s="22" t="str" cm="1">
        <f t="array" ref="V48">_xlfn.LET(
_xlpm.hCond,$H48,
_xlpm.dType,$D48,
_xlpm.res_type_1,V$1,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8" s="22" cm="1">
        <f t="array" ref="W48">_xlfn.LET(
_xlpm.hCond,$H48,
_xlpm.dType,$D48,
_xlpm.res_type_1,W$1,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X48" s="22" cm="1">
        <f t="array" ref="X48">_xlfn.LET(
_xlpm.hCond,$H48,
_xlpm.dType,$D48,
_xlpm.res_type_1,X$1,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8" s="22" cm="1">
        <f t="array" ref="Y48">_xlfn.LET(
_xlpm.hCond,$H48,
_xlpm.dType,$D48,
_xlpm.res_type_1,Y$1,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Z48" s="22" cm="1">
        <f t="array" ref="Z48">_xlfn.LET(
_xlpm.hCond,$H48,
_xlpm.dType,$D48,
_xlpm.res_type_1,Z$1,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8" s="22" cm="1">
        <f t="array" ref="AA48">_xlfn.LET(
_xlpm.hCond,$H48,
_xlpm.dType,$D48,
_xlpm.res_type_1,AA$1,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8" s="22" cm="1">
        <f t="array" ref="AB48">_xlfn.LET(
_xlpm.hCond,$H48,
_xlpm.dType,$D48,
_xlpm.res_type_1,AB$1,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8" s="22" cm="1">
        <f t="array" ref="AC48">_xlfn.LET(
_xlpm.hCond,$H48,
_xlpm.dType,$D48,
_xlpm.res_type_1,AC$1,
_xlpm.num,--_xlfn.TEXTAFTER($C48,{"#","/","-"},-1),
_xlpm.isDay,$B48="DAY",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8" s="22" cm="1">
        <f t="array" ref="AD48">_xlfn.LET(
    _xlpm.result,
    IF(
        $H48,
        _xlfn.IFS(
            $B48 = "DAY",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$B48 = "Night",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15751</v>
      </c>
      <c r="AE48" s="22" cm="1">
        <f t="array" ref="AE48">_xlfn.LET(
    _xlpm.result,
    IF(
        $H48,
        _xlfn.IFS(
            $B48 = "DAY",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$B48 = "Night",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15762.7</v>
      </c>
      <c r="AF48" s="22">
        <f t="shared" si="13"/>
        <v>11.700000000000728</v>
      </c>
      <c r="AG48" s="22" cm="1">
        <f t="array" ref="AG48">_xlfn.LET(
    _xlpm.result,
    IF(
        $H48,
        _xlfn.IFS(
            $B48 = "DAY",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$B48 = "Night",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37210</v>
      </c>
      <c r="AH48" s="22" cm="1">
        <f t="array" ref="AH48">_xlfn.LET(
    _xlpm.result,
    IF(
        $H48,
        _xlfn.IFS(
            $B48 = "DAY",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$B48 = "Night",
            _xlfn.IFS(
                $D48 = "挖掘机/Excavator",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$D48 = "矿用卡车/Dump Truck",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$D48 = "辅助设备/Auxiliary Equipment",
                _xlfn.XLOOKUP(
                     --
                        _xlfn.TEXTAFTER(
                            $C48,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37274</v>
      </c>
      <c r="AI48" s="22">
        <f t="shared" si="14"/>
        <v>64</v>
      </c>
      <c r="AJ48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48" s="22">
        <f>_xlfn.LET(_xlpm.v,_xlfn.XLOOKUP(表1[[#This Row],[型号类型
Model Type]],辅助表Auxiliary!$P$2:$P$6,辅助表Auxiliary!$Q$2:$Q$6),_xlpm.target,_xlfn.AGGREGATE(9,4,表1[[#This Row],[Нү 煤炭]]),IFERROR(_xlpm.target/_xlpm.v,""))</f>
        <v>9</v>
      </c>
      <c r="AL4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8" s="22">
        <f t="shared" si="2"/>
        <v>3</v>
      </c>
      <c r="AO48" s="24">
        <f t="shared" si="3"/>
        <v>2.6666666666666665</v>
      </c>
      <c r="AP48" s="25" t="str" cm="1">
        <f t="array" ref="AP4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B48="Night", IF(
            (F48="EX5600")+(F48="EX3600"),
            _xlfn.XLOOKUP(--_xlfn.TEXTAFTER($C48,{"#","/","-"},-1), --_xlfn.TEXTAFTER('Electrical Excavator'!$A$4:$A$23,{"#","/","-"},-1), _xlfn.XLOOKUP(A48,'Electrical Excavator'!$E$3:$AI$3,'Electrical Excavator'!$E$4:$AI$23)),
            _xlfn.XLOOKUP(--_xlfn.TEXTAFTER($C48,{"#","/","-"},-1), --_xlfn.REGEXEXTRACT(_xlpm.c_rng,"\d+"), _xlfn.XLOOKUP(A48, _xlpm.header_rng, _xlpm.data_rng))
        ),
        B48="Day", ""
    ),
    IFERROR(_xlpm.result, "")
)</f>
        <v/>
      </c>
      <c r="AQ48" s="26">
        <f t="shared" si="4"/>
        <v>1</v>
      </c>
      <c r="AR48" s="26">
        <f t="shared" si="5"/>
        <v>0.65277777777777779</v>
      </c>
      <c r="AS48" s="26">
        <f t="shared" si="6"/>
        <v>0.65277777777777779</v>
      </c>
      <c r="AT48" s="24">
        <f t="shared" si="7"/>
        <v>232.00000000004368</v>
      </c>
      <c r="AU48" s="22">
        <v>720</v>
      </c>
      <c r="AV48" s="22">
        <f t="shared" si="8"/>
        <v>12</v>
      </c>
      <c r="AW48" s="22">
        <f>IF($B48="Day",_xlfn.XLOOKUP(CLEAN($C48),效率表!$B$4:$B$500,效率表!G$4:G$500,""),_xlfn.XLOOKUP(CLEAN($C48),效率表!$B$4:$B$500,效率表!G$4:G$500,"",,-1))</f>
        <v>60</v>
      </c>
      <c r="AX48" s="22">
        <f>IF($B48="Day",_xlfn.XLOOKUP(CLEAN($C48),效率表!$B$4:$B$500,效率表!H$4:H$500,""),_xlfn.XLOOKUP(CLEAN($C48),效率表!$B$4:$B$500,效率表!H$4:H$500,"",,-1))</f>
        <v>0</v>
      </c>
      <c r="AY48" s="22">
        <f>IF($B48="Day",_xlfn.XLOOKUP(CLEAN($C48),效率表!$B$4:$B$500,效率表!I$4:I$500,""),_xlfn.XLOOKUP(CLEAN($C48),效率表!$B$4:$B$500,效率表!I$4:I$500,"",,-1))</f>
        <v>0</v>
      </c>
      <c r="AZ48" s="22">
        <f>IF($B48="Day",_xlfn.XLOOKUP(CLEAN($C48),效率表!$B$4:$B$500,效率表!J$4:J$500,""),_xlfn.XLOOKUP(CLEAN($C48),效率表!$B$4:$B$500,效率表!J$4:J$500,"",,-1))</f>
        <v>0</v>
      </c>
      <c r="BA48" s="22">
        <f>IF($B48="Day",_xlfn.XLOOKUP(CLEAN($C48),效率表!$B$4:$B$500,效率表!K$4:K$500,""),_xlfn.XLOOKUP(CLEAN($C48),效率表!$B$4:$B$500,效率表!K$4:K$500,"",,-1))</f>
        <v>0</v>
      </c>
      <c r="BB48" s="22">
        <f>IF($B48="Day",_xlfn.XLOOKUP(CLEAN($C48),效率表!$B$4:$B$500,效率表!L$4:L$500,""),_xlfn.XLOOKUP(CLEAN($C48),效率表!$B$4:$B$500,效率表!L$4:L$500,"",,-1))</f>
        <v>70</v>
      </c>
      <c r="BC48" s="22">
        <f>IF($B48="Day",_xlfn.XLOOKUP(CLEAN($C48),效率表!$B$4:$B$500,效率表!M$4:M$500,""),_xlfn.XLOOKUP(CLEAN($C48),效率表!$B$4:$B$500,效率表!M$4:M$500,"",,-1))</f>
        <v>0</v>
      </c>
      <c r="BD48" s="22">
        <f>IF($B48="Day",_xlfn.XLOOKUP(CLEAN($C48),效率表!$B$4:$B$500,效率表!N$4:N$500,""),_xlfn.XLOOKUP(CLEAN($C48),效率表!$B$4:$B$500,效率表!N$4:N$500,"",,-1))</f>
        <v>0</v>
      </c>
      <c r="BE48" s="22">
        <f>IF($B48="Day",_xlfn.XLOOKUP(CLEAN($C48),效率表!$B$4:$B$500,效率表!O$4:O$500,""),_xlfn.XLOOKUP(CLEAN($C48),效率表!$B$4:$B$500,效率表!O$4:O$500,"",,-1))</f>
        <v>0</v>
      </c>
      <c r="BF48" s="22">
        <f>IF($B48="Day",_xlfn.XLOOKUP(CLEAN($C48),效率表!$B$4:$B$500,效率表!P$4:P$500,""),_xlfn.XLOOKUP(CLEAN($C48),效率表!$B$4:$B$500,效率表!P$4:P$500,"",,-1))</f>
        <v>120</v>
      </c>
      <c r="BG48" s="22">
        <f>IF($B48="Day",_xlfn.XLOOKUP(CLEAN($C48),效率表!$B$4:$B$500,效率表!Q$4:Q$500,""),_xlfn.XLOOKUP(CLEAN($C48),效率表!$B$4:$B$500,效率表!Q$4:Q$500,"",,-1))</f>
        <v>0</v>
      </c>
      <c r="BH48" s="22">
        <f>IF($B48="Day",_xlfn.XLOOKUP(CLEAN($C48),效率表!$B$4:$B$500,效率表!R$4:R$500,""),_xlfn.XLOOKUP(CLEAN($C48),效率表!$B$4:$B$500,效率表!R$4:R$500,"",,-1))</f>
        <v>0</v>
      </c>
      <c r="BI48" s="22">
        <f>IF($B48="Day",_xlfn.XLOOKUP(CLEAN($C48),效率表!$B$4:$B$500,效率表!S$4:S$500,""),_xlfn.XLOOKUP(CLEAN($C48),效率表!$B$4:$B$500,效率表!S$4:S$500,"",,-1))</f>
        <v>0</v>
      </c>
      <c r="BJ48" s="22">
        <f>IF($B48="Day",_xlfn.XLOOKUP(CLEAN($C48),效率表!$B$4:$B$500,效率表!U$4:U$500,""),_xlfn.XLOOKUP(CLEAN($C48),效率表!$B$4:$B$500,效率表!U$4:U$500,"",,-1))</f>
        <v>0</v>
      </c>
      <c r="BK48" s="22">
        <f>IF($B48="Day",_xlfn.XLOOKUP(CLEAN($C48),效率表!$B$4:$B$500,效率表!V$4:V$500,""),_xlfn.XLOOKUP(CLEAN($C48),效率表!$B$4:$B$500,效率表!V$4:V$500,"",,-1))</f>
        <v>0</v>
      </c>
      <c r="BL48" s="22">
        <f t="shared" si="9"/>
        <v>0</v>
      </c>
      <c r="BM48" s="22">
        <f t="shared" si="10"/>
        <v>250</v>
      </c>
      <c r="BN48" s="22">
        <f t="shared" si="11"/>
        <v>120</v>
      </c>
      <c r="BO48" s="27">
        <f t="shared" si="15"/>
        <v>470</v>
      </c>
      <c r="BP48" s="25">
        <f t="shared" si="12"/>
        <v>7.833333333333333</v>
      </c>
      <c r="BQ48" s="28">
        <f>IF($B48="Day",_xlfn.XLOOKUP(CLEAN($C48),效率表!$B$4:$B$500,效率表!X$4:X$500,""),_xlfn.XLOOKUP($C48,效率表!$B$4:$B$500,效率表!X$4:X$500,"",,-1))</f>
        <v>0</v>
      </c>
    </row>
    <row r="49" spans="1:69">
      <c r="A49" s="29">
        <f t="shared" si="16"/>
        <v>46244</v>
      </c>
      <c r="B49" s="22" t="s">
        <v>240</v>
      </c>
      <c r="C49" s="22" t="s">
        <v>130</v>
      </c>
      <c r="D49" s="23" t="str">
        <f>_xlfn.XLOOKUP(C49,辅助表Auxiliary!$A$3:$A$192,辅助表Auxiliary!$C$3:$C$192)</f>
        <v>矿用卡车/Dump Truck</v>
      </c>
      <c r="E49" s="22" t="str">
        <f>_xlfn.XLOOKUP(C49,辅助表Auxiliary!$A$3:$A$192,辅助表Auxiliary!$D$3:$D$192)</f>
        <v>TEREX TR100A</v>
      </c>
      <c r="F49" s="22" t="str">
        <f>_xlfn.XLOOKUP(C49,辅助表Auxiliary!$A$3:$A$192,辅助表Auxiliary!$E$3:$E$192)</f>
        <v>TR100</v>
      </c>
      <c r="G49" s="22" t="s">
        <v>285</v>
      </c>
      <c r="H49" s="22" t="b">
        <f t="shared" si="0"/>
        <v>1</v>
      </c>
      <c r="I49" s="22">
        <f t="shared" si="1"/>
        <v>1</v>
      </c>
      <c r="J49" s="22"/>
      <c r="K49" s="22">
        <f>_xlfn.AGGREGATE(9,4,表1[[#This Row],[Хө]:[Б.н]])+_xlfn.AGGREGATE(9,4,表1[[#This Row],[Хө土壤]:[Б.н 脏煤]],表1[[#This Row],[Ш.х 沃土]])</f>
        <v>490</v>
      </c>
      <c r="L49" s="22">
        <f>_xlfn.AGGREGATE(9,4,表1[[#This Row],[Нү]],表1[[#This Row],[Нү 煤炭]])</f>
        <v>175</v>
      </c>
      <c r="M49" s="22">
        <f>_xlfn.AGGREGATE(9,4,表1[[#This Row],[oxid]],表1[[#This Row],[oxid 氧化]])</f>
        <v>0</v>
      </c>
      <c r="N49" s="22">
        <f>_xlfn.AGGREGATE(9,4,表1[[#This Row],[И.А]],表1[[#This Row],[И.А 
工程工作]])</f>
        <v>0</v>
      </c>
      <c r="O49" s="22">
        <f>表1[[#This Row],[产量（M3）
Production(M3)]]-表1[[#This Row],[焦煤（M3）
Coking coal
Нү]]-表1[[#This Row],[动力煤（M3）
Thermal coal
oxid]]</f>
        <v>315</v>
      </c>
      <c r="P49" s="22" t="str" cm="1">
        <f t="array" ref="P49">_xlfn.LET(
_xlpm.hCond,$H49,
_xlpm.dType,$D49,
_xlpm.res_type_1,P$1,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49" s="22" t="str" cm="1">
        <f t="array" ref="Q49">_xlfn.LET(
_xlpm.hCond,$H49,
_xlpm.dType,$D49,
_xlpm.res_type_1,Q$1,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49" s="22" t="str" cm="1">
        <f t="array" ref="R49">_xlfn.LET(
_xlpm.hCond,$H49,
_xlpm.dType,$D49,
_xlpm.res_type_1,R$1,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49" s="22" t="str" cm="1">
        <f t="array" ref="S49">_xlfn.LET(
_xlpm.hCond,$H49,
_xlpm.dType,$D49,
_xlpm.res_type_1,S$1,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49" s="22" t="str" cm="1">
        <f t="array" ref="T49">_xlfn.LET(
_xlpm.hCond,$H49,
_xlpm.dType,$D49,
_xlpm.res_type_1,T$1,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49" s="22" t="str" cm="1">
        <f t="array" ref="U49">_xlfn.LET(
_xlpm.hCond,$H49,
_xlpm.dType,$D49,
_xlpm.res_type_1,U$1,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49" s="22" t="str" cm="1">
        <f t="array" ref="V49">_xlfn.LET(
_xlpm.hCond,$H49,
_xlpm.dType,$D49,
_xlpm.res_type_1,V$1,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49" s="22" cm="1">
        <f t="array" ref="W49">_xlfn.LET(
_xlpm.hCond,$H49,
_xlpm.dType,$D49,
_xlpm.res_type_1,W$1,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X49" s="22" cm="1">
        <f t="array" ref="X49">_xlfn.LET(
_xlpm.hCond,$H49,
_xlpm.dType,$D49,
_xlpm.res_type_1,X$1,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49" s="22" cm="1">
        <f t="array" ref="Y49">_xlfn.LET(
_xlpm.hCond,$H49,
_xlpm.dType,$D49,
_xlpm.res_type_1,Y$1,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175</v>
      </c>
      <c r="Z49" s="22" cm="1">
        <f t="array" ref="Z49">_xlfn.LET(
_xlpm.hCond,$H49,
_xlpm.dType,$D49,
_xlpm.res_type_1,Z$1,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49" s="22" cm="1">
        <f t="array" ref="AA49">_xlfn.LET(
_xlpm.hCond,$H49,
_xlpm.dType,$D49,
_xlpm.res_type_1,AA$1,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49" s="22" cm="1">
        <f t="array" ref="AB49">_xlfn.LET(
_xlpm.hCond,$H49,
_xlpm.dType,$D49,
_xlpm.res_type_1,AB$1,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49" s="22" cm="1">
        <f t="array" ref="AC49">_xlfn.LET(
_xlpm.hCond,$H49,
_xlpm.dType,$D49,
_xlpm.res_type_1,AC$1,
_xlpm.num,--_xlfn.TEXTAFTER($C49,{"#","/","-"},-1),
_xlpm.isDay,$B49="DAY",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49" s="22" cm="1">
        <f t="array" ref="AD49">_xlfn.LET(
    _xlpm.result,
    IF(
        $H49,
        _xlfn.IFS(
            $B49 = "DAY",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$B49 = "Night",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991</v>
      </c>
      <c r="AE49" s="22" cm="1">
        <f t="array" ref="AE49">_xlfn.LET(
    _xlpm.result,
    IF(
        $H49,
        _xlfn.IFS(
            $B49 = "DAY",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$B49 = "Night",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1001</v>
      </c>
      <c r="AF49" s="22">
        <f t="shared" si="13"/>
        <v>10</v>
      </c>
      <c r="AG49" s="22" cm="1">
        <f t="array" ref="AG49">_xlfn.LET(
    _xlpm.result,
    IF(
        $H49,
        _xlfn.IFS(
            $B49 = "DAY",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$B49 = "Night",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140399</v>
      </c>
      <c r="AH49" s="22" cm="1">
        <f t="array" ref="AH49">_xlfn.LET(
    _xlpm.result,
    IF(
        $H49,
        _xlfn.IFS(
            $B49 = "DAY",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$B49 = "Night",
            _xlfn.IFS(
                $D49 = "挖掘机/Excavator",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$D49 = "矿用卡车/Dump Truck",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$D49 = "辅助设备/Auxiliary Equipment",
                _xlfn.XLOOKUP(
                     --
                        _xlfn.TEXTAFTER(
                            $C49,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140507</v>
      </c>
      <c r="AI49" s="22">
        <f t="shared" si="14"/>
        <v>108</v>
      </c>
      <c r="AJ49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49" s="22">
        <f>_xlfn.LET(_xlpm.v,_xlfn.XLOOKUP(表1[[#This Row],[型号类型
Model Type]],辅助表Auxiliary!$P$2:$P$6,辅助表Auxiliary!$Q$2:$Q$6),_xlpm.target,_xlfn.AGGREGATE(9,4,表1[[#This Row],[Нү 煤炭]]),IFERROR(_xlpm.target/_xlpm.v,""))</f>
        <v>5</v>
      </c>
      <c r="AL4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4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49" s="22">
        <f t="shared" si="2"/>
        <v>9</v>
      </c>
      <c r="AO49" s="24">
        <f t="shared" si="3"/>
        <v>3.8571428571428572</v>
      </c>
      <c r="AP49" s="25" t="str" cm="1">
        <f t="array" ref="AP4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B49="Night", IF(
            (F49="EX5600")+(F49="EX3600"),
            _xlfn.XLOOKUP(--_xlfn.TEXTAFTER($C49,{"#","/","-"},-1), --_xlfn.TEXTAFTER('Electrical Excavator'!$A$4:$A$23,{"#","/","-"},-1), _xlfn.XLOOKUP(A49,'Electrical Excavator'!$E$3:$AI$3,'Electrical Excavator'!$E$4:$AI$23)),
            _xlfn.XLOOKUP(--_xlfn.TEXTAFTER($C49,{"#","/","-"},-1), --_xlfn.REGEXEXTRACT(_xlpm.c_rng,"\d+"), _xlfn.XLOOKUP(A49, _xlpm.header_rng, _xlpm.data_rng))
        ),
        B49="Day", ""
    ),
    IFERROR(_xlpm.result, "")
)</f>
        <v/>
      </c>
      <c r="AQ49" s="26">
        <f t="shared" si="4"/>
        <v>0.97777777777777775</v>
      </c>
      <c r="AR49" s="26">
        <f t="shared" si="5"/>
        <v>0.82954545454545459</v>
      </c>
      <c r="AS49" s="26">
        <f t="shared" si="6"/>
        <v>0.80113636363636365</v>
      </c>
      <c r="AT49" s="24">
        <f t="shared" si="7"/>
        <v>35.999999999999979</v>
      </c>
      <c r="AU49" s="22">
        <v>720</v>
      </c>
      <c r="AV49" s="22">
        <f t="shared" si="8"/>
        <v>12</v>
      </c>
      <c r="AW49" s="22">
        <f>IF($B49="Day",_xlfn.XLOOKUP(CLEAN($C49),效率表!$B$4:$B$500,效率表!G$4:G$500,""),_xlfn.XLOOKUP(CLEAN($C49),效率表!$B$4:$B$500,效率表!G$4:G$500,"",,-1))</f>
        <v>50</v>
      </c>
      <c r="AX49" s="22">
        <f>IF($B49="Day",_xlfn.XLOOKUP(CLEAN($C49),效率表!$B$4:$B$500,效率表!H$4:H$500,""),_xlfn.XLOOKUP(CLEAN($C49),效率表!$B$4:$B$500,效率表!H$4:H$500,"",,-1))</f>
        <v>0</v>
      </c>
      <c r="AY49" s="22">
        <f>IF($B49="Day",_xlfn.XLOOKUP(CLEAN($C49),效率表!$B$4:$B$500,效率表!I$4:I$500,""),_xlfn.XLOOKUP(CLEAN($C49),效率表!$B$4:$B$500,效率表!I$4:I$500,"",,-1))</f>
        <v>0</v>
      </c>
      <c r="AZ49" s="22">
        <f>IF($B49="Day",_xlfn.XLOOKUP(CLEAN($C49),效率表!$B$4:$B$500,效率表!J$4:J$500,""),_xlfn.XLOOKUP(CLEAN($C49),效率表!$B$4:$B$500,效率表!J$4:J$500,"",,-1))</f>
        <v>20</v>
      </c>
      <c r="BA49" s="22">
        <f>IF($B49="Day",_xlfn.XLOOKUP(CLEAN($C49),效率表!$B$4:$B$500,效率表!K$4:K$500,""),_xlfn.XLOOKUP(CLEAN($C49),效率表!$B$4:$B$500,效率表!K$4:K$500,"",,-1))</f>
        <v>0</v>
      </c>
      <c r="BB49" s="22">
        <f>IF($B49="Day",_xlfn.XLOOKUP(CLEAN($C49),效率表!$B$4:$B$500,效率表!L$4:L$500,""),_xlfn.XLOOKUP(CLEAN($C49),效率表!$B$4:$B$500,效率表!L$4:L$500,"",,-1))</f>
        <v>60</v>
      </c>
      <c r="BC49" s="22">
        <f>IF($B49="Day",_xlfn.XLOOKUP(CLEAN($C49),效率表!$B$4:$B$500,效率表!M$4:M$500,""),_xlfn.XLOOKUP(CLEAN($C49),效率表!$B$4:$B$500,效率表!M$4:M$500,"",,-1))</f>
        <v>10</v>
      </c>
      <c r="BD49" s="22">
        <f>IF($B49="Day",_xlfn.XLOOKUP(CLEAN($C49),效率表!$B$4:$B$500,效率表!N$4:N$500,""),_xlfn.XLOOKUP(CLEAN($C49),效率表!$B$4:$B$500,效率表!N$4:N$500,"",,-1))</f>
        <v>0</v>
      </c>
      <c r="BE49" s="22">
        <f>IF($B49="Day",_xlfn.XLOOKUP(CLEAN($C49),效率表!$B$4:$B$500,效率表!O$4:O$500,""),_xlfn.XLOOKUP(CLEAN($C49),效率表!$B$4:$B$500,效率表!O$4:O$500,"",,-1))</f>
        <v>15.999999999999943</v>
      </c>
      <c r="BF49" s="22">
        <f>IF($B49="Day",_xlfn.XLOOKUP(CLEAN($C49),效率表!$B$4:$B$500,效率表!P$4:P$500,""),_xlfn.XLOOKUP(CLEAN($C49),效率表!$B$4:$B$500,效率表!P$4:P$500,"",,-1))</f>
        <v>0</v>
      </c>
      <c r="BG49" s="22">
        <f>IF($B49="Day",_xlfn.XLOOKUP(CLEAN($C49),效率表!$B$4:$B$500,效率表!Q$4:Q$500,""),_xlfn.XLOOKUP(CLEAN($C49),效率表!$B$4:$B$500,效率表!Q$4:Q$500,"",,-1))</f>
        <v>0</v>
      </c>
      <c r="BH49" s="22">
        <f>IF($B49="Day",_xlfn.XLOOKUP(CLEAN($C49),效率表!$B$4:$B$500,效率表!R$4:R$500,""),_xlfn.XLOOKUP(CLEAN($C49),效率表!$B$4:$B$500,效率表!R$4:R$500,"",,-1))</f>
        <v>0</v>
      </c>
      <c r="BI49" s="22">
        <f>IF($B49="Day",_xlfn.XLOOKUP(CLEAN($C49),效率表!$B$4:$B$500,效率表!S$4:S$500,""),_xlfn.XLOOKUP(CLEAN($C49),效率表!$B$4:$B$500,效率表!S$4:S$500,"",,-1))</f>
        <v>0</v>
      </c>
      <c r="BJ49" s="22">
        <f>IF($B49="Day",_xlfn.XLOOKUP(CLEAN($C49),效率表!$B$4:$B$500,效率表!U$4:U$500,""),_xlfn.XLOOKUP(CLEAN($C49),效率表!$B$4:$B$500,效率表!U$4:U$500,"",,-1))</f>
        <v>0</v>
      </c>
      <c r="BK49" s="22">
        <f>IF($B49="Day",_xlfn.XLOOKUP(CLEAN($C49),效率表!$B$4:$B$500,效率表!V$4:V$500,""),_xlfn.XLOOKUP(CLEAN($C49),效率表!$B$4:$B$500,效率表!V$4:V$500,"",,-1))</f>
        <v>0</v>
      </c>
      <c r="BL49" s="22">
        <f t="shared" si="9"/>
        <v>20</v>
      </c>
      <c r="BM49" s="22">
        <f t="shared" si="10"/>
        <v>120</v>
      </c>
      <c r="BN49" s="22">
        <f t="shared" si="11"/>
        <v>10</v>
      </c>
      <c r="BO49" s="27">
        <f t="shared" si="15"/>
        <v>564</v>
      </c>
      <c r="BP49" s="25">
        <f t="shared" si="12"/>
        <v>9.4</v>
      </c>
      <c r="BQ49" s="28" t="str">
        <f>IF($B49="Day",_xlfn.XLOOKUP(CLEAN($C49),效率表!$B$4:$B$500,效率表!X$4:X$500,""),_xlfn.XLOOKUP($C49,效率表!$B$4:$B$500,效率表!X$4:X$500,"",,-1))</f>
        <v>трансмиссын амьсгалагч гоожилттой, аш таг түгжигдэхгүй, холын гэрэл, подварын гэрэл масстай шалгуулах</v>
      </c>
    </row>
    <row r="50" spans="1:69">
      <c r="A50" s="29">
        <f t="shared" si="16"/>
        <v>46244</v>
      </c>
      <c r="B50" s="22" t="s">
        <v>240</v>
      </c>
      <c r="C50" s="22" t="s">
        <v>131</v>
      </c>
      <c r="D50" s="23" t="str">
        <f>_xlfn.XLOOKUP(C50,辅助表Auxiliary!$A$3:$A$192,辅助表Auxiliary!$C$3:$C$192)</f>
        <v>矿用卡车/Dump Truck</v>
      </c>
      <c r="E50" s="22" t="str">
        <f>_xlfn.XLOOKUP(C50,辅助表Auxiliary!$A$3:$A$192,辅助表Auxiliary!$D$3:$D$192)</f>
        <v>TEREX TR100A</v>
      </c>
      <c r="F50" s="22" t="str">
        <f>_xlfn.XLOOKUP(C50,辅助表Auxiliary!$A$3:$A$192,辅助表Auxiliary!$E$3:$E$192)</f>
        <v>TR100</v>
      </c>
      <c r="G50" s="22" t="s">
        <v>285</v>
      </c>
      <c r="H50" s="22" t="b">
        <f t="shared" si="0"/>
        <v>1</v>
      </c>
      <c r="I50" s="22">
        <f t="shared" si="1"/>
        <v>1</v>
      </c>
      <c r="J50" s="22"/>
      <c r="K50" s="22">
        <f>_xlfn.AGGREGATE(9,4,表1[[#This Row],[Хө]:[Б.н]])+_xlfn.AGGREGATE(9,4,表1[[#This Row],[Хө土壤]:[Б.н 脏煤]],表1[[#This Row],[Ш.х 沃土]])</f>
        <v>490</v>
      </c>
      <c r="L50" s="22">
        <f>_xlfn.AGGREGATE(9,4,表1[[#This Row],[Нү]],表1[[#This Row],[Нү 煤炭]])</f>
        <v>210</v>
      </c>
      <c r="M50" s="22">
        <f>_xlfn.AGGREGATE(9,4,表1[[#This Row],[oxid]],表1[[#This Row],[oxid 氧化]])</f>
        <v>0</v>
      </c>
      <c r="N50" s="22">
        <f>_xlfn.AGGREGATE(9,4,表1[[#This Row],[И.А]],表1[[#This Row],[И.А 
工程工作]])</f>
        <v>0</v>
      </c>
      <c r="O50" s="22">
        <f>表1[[#This Row],[产量（M3）
Production(M3)]]-表1[[#This Row],[焦煤（M3）
Coking coal
Нү]]-表1[[#This Row],[动力煤（M3）
Thermal coal
oxid]]</f>
        <v>280</v>
      </c>
      <c r="P50" s="22" t="str" cm="1">
        <f t="array" ref="P50">_xlfn.LET(
_xlpm.hCond,$H50,
_xlpm.dType,$D50,
_xlpm.res_type_1,P$1,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0" s="22" t="str" cm="1">
        <f t="array" ref="Q50">_xlfn.LET(
_xlpm.hCond,$H50,
_xlpm.dType,$D50,
_xlpm.res_type_1,Q$1,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0" s="22" t="str" cm="1">
        <f t="array" ref="R50">_xlfn.LET(
_xlpm.hCond,$H50,
_xlpm.dType,$D50,
_xlpm.res_type_1,R$1,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0" s="22" t="str" cm="1">
        <f t="array" ref="S50">_xlfn.LET(
_xlpm.hCond,$H50,
_xlpm.dType,$D50,
_xlpm.res_type_1,S$1,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0" s="22" t="str" cm="1">
        <f t="array" ref="T50">_xlfn.LET(
_xlpm.hCond,$H50,
_xlpm.dType,$D50,
_xlpm.res_type_1,T$1,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0" s="22" t="str" cm="1">
        <f t="array" ref="U50">_xlfn.LET(
_xlpm.hCond,$H50,
_xlpm.dType,$D50,
_xlpm.res_type_1,U$1,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0" s="22" t="str" cm="1">
        <f t="array" ref="V50">_xlfn.LET(
_xlpm.hCond,$H50,
_xlpm.dType,$D50,
_xlpm.res_type_1,V$1,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0" s="22" cm="1">
        <f t="array" ref="W50">_xlfn.LET(
_xlpm.hCond,$H50,
_xlpm.dType,$D50,
_xlpm.res_type_1,W$1,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280</v>
      </c>
      <c r="X50" s="22" cm="1">
        <f t="array" ref="X50">_xlfn.LET(
_xlpm.hCond,$H50,
_xlpm.dType,$D50,
_xlpm.res_type_1,X$1,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0" s="22" cm="1">
        <f t="array" ref="Y50">_xlfn.LET(
_xlpm.hCond,$H50,
_xlpm.dType,$D50,
_xlpm.res_type_1,Y$1,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210</v>
      </c>
      <c r="Z50" s="22" cm="1">
        <f t="array" ref="Z50">_xlfn.LET(
_xlpm.hCond,$H50,
_xlpm.dType,$D50,
_xlpm.res_type_1,Z$1,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0" s="22" cm="1">
        <f t="array" ref="AA50">_xlfn.LET(
_xlpm.hCond,$H50,
_xlpm.dType,$D50,
_xlpm.res_type_1,AA$1,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0" s="22" cm="1">
        <f t="array" ref="AB50">_xlfn.LET(
_xlpm.hCond,$H50,
_xlpm.dType,$D50,
_xlpm.res_type_1,AB$1,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0" s="22" cm="1">
        <f t="array" ref="AC50">_xlfn.LET(
_xlpm.hCond,$H50,
_xlpm.dType,$D50,
_xlpm.res_type_1,AC$1,
_xlpm.num,--_xlfn.TEXTAFTER($C50,{"#","/","-"},-1),
_xlpm.isDay,$B50="DAY",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0" s="22" cm="1">
        <f t="array" ref="AD50">_xlfn.LET(
    _xlpm.result,
    IF(
        $H50,
        _xlfn.IFS(
            $B50 = "DAY",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$B50 = "Night",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26051.200000000001</v>
      </c>
      <c r="AE50" s="22" cm="1">
        <f t="array" ref="AE50">_xlfn.LET(
    _xlpm.result,
    IF(
        $H50,
        _xlfn.IFS(
            $B50 = "DAY",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$B50 = "Night",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26061</v>
      </c>
      <c r="AF50" s="22">
        <f t="shared" si="13"/>
        <v>9.7999999999992724</v>
      </c>
      <c r="AG50" s="22" cm="1">
        <f t="array" ref="AG50">_xlfn.LET(
    _xlpm.result,
    IF(
        $H50,
        _xlfn.IFS(
            $B50 = "DAY",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$B50 = "Night",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236102.9</v>
      </c>
      <c r="AH50" s="22" cm="1">
        <f t="array" ref="AH50">_xlfn.LET(
    _xlpm.result,
    IF(
        $H50,
        _xlfn.IFS(
            $B50 = "DAY",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$B50 = "Night",
            _xlfn.IFS(
                $D50 = "挖掘机/Excavator",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$D50 = "矿用卡车/Dump Truck",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$D50 = "辅助设备/Auxiliary Equipment",
                _xlfn.XLOOKUP(
                     --
                        _xlfn.TEXTAFTER(
                            $C50,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236200</v>
      </c>
      <c r="AI50" s="22">
        <f t="shared" si="14"/>
        <v>97.100000000005821</v>
      </c>
      <c r="AJ50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50" s="22">
        <f>_xlfn.LET(_xlpm.v,_xlfn.XLOOKUP(表1[[#This Row],[型号类型
Model Type]],辅助表Auxiliary!$P$2:$P$6,辅助表Auxiliary!$Q$2:$Q$6),_xlpm.target,_xlfn.AGGREGATE(9,4,表1[[#This Row],[Нү 煤炭]]),IFERROR(_xlpm.target/_xlpm.v,""))</f>
        <v>6</v>
      </c>
      <c r="AL5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0" s="22">
        <f t="shared" si="2"/>
        <v>8</v>
      </c>
      <c r="AO50" s="24">
        <f t="shared" si="3"/>
        <v>3.4678571428573508</v>
      </c>
      <c r="AP50" s="25" t="str" cm="1">
        <f t="array" ref="AP5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B50="Night", IF(
            (F50="EX5600")+(F50="EX3600"),
            _xlfn.XLOOKUP(--_xlfn.TEXTAFTER($C50,{"#","/","-"},-1), --_xlfn.TEXTAFTER('Electrical Excavator'!$A$4:$A$23,{"#","/","-"},-1), _xlfn.XLOOKUP(A50,'Electrical Excavator'!$E$3:$AI$3,'Electrical Excavator'!$E$4:$AI$23)),
            _xlfn.XLOOKUP(--_xlfn.TEXTAFTER($C50,{"#","/","-"},-1), --_xlfn.REGEXEXTRACT(_xlpm.c_rng,"\d+"), _xlfn.XLOOKUP(A50, _xlpm.header_rng, _xlpm.data_rng))
        ),
        B50="Day", ""
    ),
    IFERROR(_xlpm.result, "")
)</f>
        <v/>
      </c>
      <c r="AQ50" s="26">
        <f t="shared" si="4"/>
        <v>0.98888888888888893</v>
      </c>
      <c r="AR50" s="26">
        <f t="shared" si="5"/>
        <v>0.88764044943820219</v>
      </c>
      <c r="AS50" s="26">
        <f t="shared" si="6"/>
        <v>0.8314606741573034</v>
      </c>
      <c r="AT50" s="24">
        <f t="shared" si="7"/>
        <v>0</v>
      </c>
      <c r="AU50" s="22">
        <v>720</v>
      </c>
      <c r="AV50" s="22">
        <f t="shared" si="8"/>
        <v>12</v>
      </c>
      <c r="AW50" s="22">
        <f>IF($B50="Day",_xlfn.XLOOKUP(CLEAN($C50),效率表!$B$4:$B$500,效率表!G$4:G$500,""),_xlfn.XLOOKUP(CLEAN($C50),效率表!$B$4:$B$500,效率表!G$4:G$500,"",,-1))</f>
        <v>30</v>
      </c>
      <c r="AX50" s="22">
        <f>IF($B50="Day",_xlfn.XLOOKUP(CLEAN($C50),效率表!$B$4:$B$500,效率表!H$4:H$500,""),_xlfn.XLOOKUP(CLEAN($C50),效率表!$B$4:$B$500,效率表!H$4:H$500,"",,-1))</f>
        <v>0</v>
      </c>
      <c r="AY50" s="22">
        <f>IF($B50="Day",_xlfn.XLOOKUP(CLEAN($C50),效率表!$B$4:$B$500,效率表!I$4:I$500,""),_xlfn.XLOOKUP(CLEAN($C50),效率表!$B$4:$B$500,效率表!I$4:I$500,"",,-1))</f>
        <v>0</v>
      </c>
      <c r="AZ50" s="22">
        <f>IF($B50="Day",_xlfn.XLOOKUP(CLEAN($C50),效率表!$B$4:$B$500,效率表!J$4:J$500,""),_xlfn.XLOOKUP(CLEAN($C50),效率表!$B$4:$B$500,效率表!J$4:J$500,"",,-1))</f>
        <v>40</v>
      </c>
      <c r="BA50" s="22">
        <f>IF($B50="Day",_xlfn.XLOOKUP(CLEAN($C50),效率表!$B$4:$B$500,效率表!K$4:K$500,""),_xlfn.XLOOKUP(CLEAN($C50),效率表!$B$4:$B$500,效率表!K$4:K$500,"",,-1))</f>
        <v>0</v>
      </c>
      <c r="BB50" s="22">
        <f>IF($B50="Day",_xlfn.XLOOKUP(CLEAN($C50),效率表!$B$4:$B$500,效率表!L$4:L$500,""),_xlfn.XLOOKUP(CLEAN($C50),效率表!$B$4:$B$500,效率表!L$4:L$500,"",,-1))</f>
        <v>50</v>
      </c>
      <c r="BC50" s="22">
        <f>IF($B50="Day",_xlfn.XLOOKUP(CLEAN($C50),效率表!$B$4:$B$500,效率表!M$4:M$500,""),_xlfn.XLOOKUP(CLEAN($C50),效率表!$B$4:$B$500,效率表!M$4:M$500,"",,-1))</f>
        <v>0</v>
      </c>
      <c r="BD50" s="22">
        <f>IF($B50="Day",_xlfn.XLOOKUP(CLEAN($C50),效率表!$B$4:$B$500,效率表!N$4:N$500,""),_xlfn.XLOOKUP(CLEAN($C50),效率表!$B$4:$B$500,效率表!N$4:N$500,"",,-1))</f>
        <v>0</v>
      </c>
      <c r="BE50" s="22">
        <f>IF($B50="Day",_xlfn.XLOOKUP(CLEAN($C50),效率表!$B$4:$B$500,效率表!O$4:O$500,""),_xlfn.XLOOKUP(CLEAN($C50),效率表!$B$4:$B$500,效率表!O$4:O$500,"",,-1))</f>
        <v>7.9999999999999716</v>
      </c>
      <c r="BF50" s="22">
        <f>IF($B50="Day",_xlfn.XLOOKUP(CLEAN($C50),效率表!$B$4:$B$500,效率表!P$4:P$500,""),_xlfn.XLOOKUP(CLEAN($C50),效率表!$B$4:$B$500,效率表!P$4:P$500,"",,-1))</f>
        <v>0</v>
      </c>
      <c r="BG50" s="22">
        <f>IF($B50="Day",_xlfn.XLOOKUP(CLEAN($C50),效率表!$B$4:$B$500,效率表!Q$4:Q$500,""),_xlfn.XLOOKUP(CLEAN($C50),效率表!$B$4:$B$500,效率表!Q$4:Q$500,"",,-1))</f>
        <v>0</v>
      </c>
      <c r="BH50" s="22">
        <f>IF($B50="Day",_xlfn.XLOOKUP(CLEAN($C50),效率表!$B$4:$B$500,效率表!R$4:R$500,""),_xlfn.XLOOKUP(CLEAN($C50),效率表!$B$4:$B$500,效率表!R$4:R$500,"",,-1))</f>
        <v>0</v>
      </c>
      <c r="BI50" s="22">
        <f>IF($B50="Day",_xlfn.XLOOKUP(CLEAN($C50),效率表!$B$4:$B$500,效率表!S$4:S$500,""),_xlfn.XLOOKUP(CLEAN($C50),效率表!$B$4:$B$500,效率表!S$4:S$500,"",,-1))</f>
        <v>0</v>
      </c>
      <c r="BJ50" s="22">
        <f>IF($B50="Day",_xlfn.XLOOKUP(CLEAN($C50),效率表!$B$4:$B$500,效率表!U$4:U$500,""),_xlfn.XLOOKUP(CLEAN($C50),效率表!$B$4:$B$500,效率表!U$4:U$500,"",,-1))</f>
        <v>0</v>
      </c>
      <c r="BK50" s="22">
        <f>IF($B50="Day",_xlfn.XLOOKUP(CLEAN($C50),效率表!$B$4:$B$500,效率表!V$4:V$500,""),_xlfn.XLOOKUP(CLEAN($C50),效率表!$B$4:$B$500,效率表!V$4:V$500,"",,-1))</f>
        <v>0</v>
      </c>
      <c r="BL50" s="22">
        <f t="shared" si="9"/>
        <v>40</v>
      </c>
      <c r="BM50" s="22">
        <f t="shared" si="10"/>
        <v>80</v>
      </c>
      <c r="BN50" s="22">
        <f t="shared" si="11"/>
        <v>0</v>
      </c>
      <c r="BO50" s="27">
        <f t="shared" si="15"/>
        <v>592</v>
      </c>
      <c r="BP50" s="25">
        <f t="shared" si="12"/>
        <v>9.8666666666666671</v>
      </c>
      <c r="BQ50" s="28" t="str">
        <f>IF($B50="Day",_xlfn.XLOOKUP(CLEAN($C50),效率表!$B$4:$B$500,效率表!X$4:X$500,""),_xlfn.XLOOKUP($C50,效率表!$B$4:$B$500,效率表!X$4:X$500,"",,-1))</f>
        <v>торк хийх</v>
      </c>
    </row>
    <row r="51" spans="1:69">
      <c r="A51" s="29">
        <f t="shared" si="16"/>
        <v>46244</v>
      </c>
      <c r="B51" s="22" t="s">
        <v>240</v>
      </c>
      <c r="C51" s="22" t="s">
        <v>132</v>
      </c>
      <c r="D51" s="23" t="str">
        <f>_xlfn.XLOOKUP(C51,辅助表Auxiliary!$A$3:$A$192,辅助表Auxiliary!$C$3:$C$192)</f>
        <v>矿用卡车/Dump Truck</v>
      </c>
      <c r="E51" s="22" t="str">
        <f>_xlfn.XLOOKUP(C51,辅助表Auxiliary!$A$3:$A$192,辅助表Auxiliary!$D$3:$D$192)</f>
        <v>TEREX TR100A</v>
      </c>
      <c r="F51" s="22" t="str">
        <f>_xlfn.XLOOKUP(C51,辅助表Auxiliary!$A$3:$A$192,辅助表Auxiliary!$E$3:$E$192)</f>
        <v>TR100</v>
      </c>
      <c r="G51" s="22" t="s">
        <v>285</v>
      </c>
      <c r="H51" s="22" t="b">
        <f t="shared" si="0"/>
        <v>1</v>
      </c>
      <c r="I51" s="22">
        <f t="shared" si="1"/>
        <v>1</v>
      </c>
      <c r="J51" s="22"/>
      <c r="K51" s="22">
        <f>_xlfn.AGGREGATE(9,4,表1[[#This Row],[Хө]:[Б.н]])+_xlfn.AGGREGATE(9,4,表1[[#This Row],[Хө土壤]:[Б.н 脏煤]],表1[[#This Row],[Ш.х 沃土]])</f>
        <v>315</v>
      </c>
      <c r="L51" s="22">
        <f>_xlfn.AGGREGATE(9,4,表1[[#This Row],[Нү]],表1[[#This Row],[Нү 煤炭]])</f>
        <v>0</v>
      </c>
      <c r="M51" s="22">
        <f>_xlfn.AGGREGATE(9,4,表1[[#This Row],[oxid]],表1[[#This Row],[oxid 氧化]])</f>
        <v>70</v>
      </c>
      <c r="N51" s="22">
        <f>_xlfn.AGGREGATE(9,4,表1[[#This Row],[И.А]],表1[[#This Row],[И.А 
工程工作]])</f>
        <v>0</v>
      </c>
      <c r="O51" s="22">
        <f>表1[[#This Row],[产量（M3）
Production(M3)]]-表1[[#This Row],[焦煤（M3）
Coking coal
Нү]]-表1[[#This Row],[动力煤（M3）
Thermal coal
oxid]]</f>
        <v>245</v>
      </c>
      <c r="P51" s="22" t="str" cm="1">
        <f t="array" ref="P51">_xlfn.LET(
_xlpm.hCond,$H51,
_xlpm.dType,$D51,
_xlpm.res_type_1,P$1,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1" s="22" t="str" cm="1">
        <f t="array" ref="Q51">_xlfn.LET(
_xlpm.hCond,$H51,
_xlpm.dType,$D51,
_xlpm.res_type_1,Q$1,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1" s="22" t="str" cm="1">
        <f t="array" ref="R51">_xlfn.LET(
_xlpm.hCond,$H51,
_xlpm.dType,$D51,
_xlpm.res_type_1,R$1,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1" s="22" t="str" cm="1">
        <f t="array" ref="S51">_xlfn.LET(
_xlpm.hCond,$H51,
_xlpm.dType,$D51,
_xlpm.res_type_1,S$1,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1" s="22" t="str" cm="1">
        <f t="array" ref="T51">_xlfn.LET(
_xlpm.hCond,$H51,
_xlpm.dType,$D51,
_xlpm.res_type_1,T$1,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1" s="22" t="str" cm="1">
        <f t="array" ref="U51">_xlfn.LET(
_xlpm.hCond,$H51,
_xlpm.dType,$D51,
_xlpm.res_type_1,U$1,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1" s="22" t="str" cm="1">
        <f t="array" ref="V51">_xlfn.LET(
_xlpm.hCond,$H51,
_xlpm.dType,$D51,
_xlpm.res_type_1,V$1,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1" s="22" cm="1">
        <f t="array" ref="W51">_xlfn.LET(
_xlpm.hCond,$H51,
_xlpm.dType,$D51,
_xlpm.res_type_1,W$1,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X51" s="22" cm="1">
        <f t="array" ref="X51">_xlfn.LET(
_xlpm.hCond,$H51,
_xlpm.dType,$D51,
_xlpm.res_type_1,X$1,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1" s="22" cm="1">
        <f t="array" ref="Y51">_xlfn.LET(
_xlpm.hCond,$H51,
_xlpm.dType,$D51,
_xlpm.res_type_1,Y$1,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1" s="22" cm="1">
        <f t="array" ref="Z51">_xlfn.LET(
_xlpm.hCond,$H51,
_xlpm.dType,$D51,
_xlpm.res_type_1,Z$1,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AA51" s="22" cm="1">
        <f t="array" ref="AA51">_xlfn.LET(
_xlpm.hCond,$H51,
_xlpm.dType,$D51,
_xlpm.res_type_1,AA$1,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1" s="22" cm="1">
        <f t="array" ref="AB51">_xlfn.LET(
_xlpm.hCond,$H51,
_xlpm.dType,$D51,
_xlpm.res_type_1,AB$1,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1" s="22" cm="1">
        <f t="array" ref="AC51">_xlfn.LET(
_xlpm.hCond,$H51,
_xlpm.dType,$D51,
_xlpm.res_type_1,AC$1,
_xlpm.num,--_xlfn.TEXTAFTER($C51,{"#","/","-"},-1),
_xlpm.isDay,$B51="DAY",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1" s="22" cm="1">
        <f t="array" ref="AD51">_xlfn.LET(
    _xlpm.result,
    IF(
        $H51,
        _xlfn.IFS(
            $B51 = "DAY",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$B51 = "Night",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18603.400000000001</v>
      </c>
      <c r="AE51" s="22" cm="1">
        <f t="array" ref="AE51">_xlfn.LET(
    _xlpm.result,
    IF(
        $H51,
        _xlfn.IFS(
            $B51 = "DAY",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$B51 = "Night",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18611</v>
      </c>
      <c r="AF51" s="22">
        <f t="shared" si="13"/>
        <v>7.5999999999985448</v>
      </c>
      <c r="AG51" s="22" cm="1">
        <f t="array" ref="AG51">_xlfn.LET(
    _xlpm.result,
    IF(
        $H51,
        _xlfn.IFS(
            $B51 = "DAY",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$B51 = "Night",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413142</v>
      </c>
      <c r="AH51" s="22" cm="1">
        <f t="array" ref="AH51">_xlfn.LET(
    _xlpm.result,
    IF(
        $H51,
        _xlfn.IFS(
            $B51 = "DAY",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$B51 = "Night",
            _xlfn.IFS(
                $D51 = "挖掘机/Excavator",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$D51 = "矿用卡车/Dump Truck",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$D51 = "辅助设备/Auxiliary Equipment",
                _xlfn.XLOOKUP(
                     --
                        _xlfn.TEXTAFTER(
                            $C51,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413303</v>
      </c>
      <c r="AI51" s="22">
        <f t="shared" si="14"/>
        <v>161</v>
      </c>
      <c r="AJ51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5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1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5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1" s="22">
        <f t="shared" si="2"/>
        <v>7</v>
      </c>
      <c r="AO51" s="24">
        <f t="shared" si="3"/>
        <v>8.9444444444444446</v>
      </c>
      <c r="AP51" s="25" t="str" cm="1">
        <f t="array" ref="AP5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B51="Night", IF(
            (F51="EX5600")+(F51="EX3600"),
            _xlfn.XLOOKUP(--_xlfn.TEXTAFTER($C51,{"#","/","-"},-1), --_xlfn.TEXTAFTER('Electrical Excavator'!$A$4:$A$23,{"#","/","-"},-1), _xlfn.XLOOKUP(A51,'Electrical Excavator'!$E$3:$AI$3,'Electrical Excavator'!$E$4:$AI$23)),
            _xlfn.XLOOKUP(--_xlfn.TEXTAFTER($C51,{"#","/","-"},-1), --_xlfn.REGEXEXTRACT(_xlpm.c_rng,"\d+"), _xlfn.XLOOKUP(A51, _xlpm.header_rng, _xlpm.data_rng))
        ),
        B51="Day", ""
    ),
    IFERROR(_xlpm.result, "")
)</f>
        <v/>
      </c>
      <c r="AQ51" s="26">
        <f t="shared" si="4"/>
        <v>0.85</v>
      </c>
      <c r="AR51" s="26">
        <f t="shared" si="5"/>
        <v>0.86928104575163401</v>
      </c>
      <c r="AS51" s="26">
        <f t="shared" si="6"/>
        <v>0.86928104575163401</v>
      </c>
      <c r="AT51" s="24">
        <f t="shared" si="7"/>
        <v>0</v>
      </c>
      <c r="AU51" s="22">
        <v>720</v>
      </c>
      <c r="AV51" s="22">
        <f t="shared" si="8"/>
        <v>12</v>
      </c>
      <c r="AW51" s="22">
        <f>IF($B51="Day",_xlfn.XLOOKUP(CLEAN($C51),效率表!$B$4:$B$500,效率表!G$4:G$500,""),_xlfn.XLOOKUP(CLEAN($C51),效率表!$B$4:$B$500,效率表!G$4:G$500,"",,-1))</f>
        <v>20</v>
      </c>
      <c r="AX51" s="22">
        <f>IF($B51="Day",_xlfn.XLOOKUP(CLEAN($C51),效率表!$B$4:$B$500,效率表!H$4:H$500,""),_xlfn.XLOOKUP(CLEAN($C51),效率表!$B$4:$B$500,效率表!H$4:H$500,"",,-1))</f>
        <v>0</v>
      </c>
      <c r="AY51" s="22">
        <f>IF($B51="Day",_xlfn.XLOOKUP(CLEAN($C51),效率表!$B$4:$B$500,效率表!I$4:I$500,""),_xlfn.XLOOKUP(CLEAN($C51),效率表!$B$4:$B$500,效率表!I$4:I$500,"",,-1))</f>
        <v>0</v>
      </c>
      <c r="AZ51" s="22">
        <f>IF($B51="Day",_xlfn.XLOOKUP(CLEAN($C51),效率表!$B$4:$B$500,效率表!J$4:J$500,""),_xlfn.XLOOKUP(CLEAN($C51),效率表!$B$4:$B$500,效率表!J$4:J$500,"",,-1))</f>
        <v>0</v>
      </c>
      <c r="BA51" s="22">
        <f>IF($B51="Day",_xlfn.XLOOKUP(CLEAN($C51),效率表!$B$4:$B$500,效率表!K$4:K$500,""),_xlfn.XLOOKUP(CLEAN($C51),效率表!$B$4:$B$500,效率表!K$4:K$500,"",,-1))</f>
        <v>0</v>
      </c>
      <c r="BB51" s="22">
        <f>IF($B51="Day",_xlfn.XLOOKUP(CLEAN($C51),效率表!$B$4:$B$500,效率表!L$4:L$500,""),_xlfn.XLOOKUP(CLEAN($C51),效率表!$B$4:$B$500,效率表!L$4:L$500,"",,-1))</f>
        <v>60</v>
      </c>
      <c r="BC51" s="22">
        <f>IF($B51="Day",_xlfn.XLOOKUP(CLEAN($C51),效率表!$B$4:$B$500,效率表!M$4:M$500,""),_xlfn.XLOOKUP(CLEAN($C51),效率表!$B$4:$B$500,效率表!M$4:M$500,"",,-1))</f>
        <v>0</v>
      </c>
      <c r="BD51" s="22">
        <f>IF($B51="Day",_xlfn.XLOOKUP(CLEAN($C51),效率表!$B$4:$B$500,效率表!N$4:N$500,""),_xlfn.XLOOKUP(CLEAN($C51),效率表!$B$4:$B$500,效率表!N$4:N$500,"",,-1))</f>
        <v>0</v>
      </c>
      <c r="BE51" s="22">
        <f>IF($B51="Day",_xlfn.XLOOKUP(CLEAN($C51),效率表!$B$4:$B$500,效率表!O$4:O$500,""),_xlfn.XLOOKUP(CLEAN($C51),效率表!$B$4:$B$500,效率表!O$4:O$500,"",,-1))</f>
        <v>108.00000000000001</v>
      </c>
      <c r="BF51" s="22">
        <f>IF($B51="Day",_xlfn.XLOOKUP(CLEAN($C51),效率表!$B$4:$B$500,效率表!P$4:P$500,""),_xlfn.XLOOKUP(CLEAN($C51),效率表!$B$4:$B$500,效率表!P$4:P$500,"",,-1))</f>
        <v>0</v>
      </c>
      <c r="BG51" s="22">
        <f>IF($B51="Day",_xlfn.XLOOKUP(CLEAN($C51),效率表!$B$4:$B$500,效率表!Q$4:Q$500,""),_xlfn.XLOOKUP(CLEAN($C51),效率表!$B$4:$B$500,效率表!Q$4:Q$500,"",,-1))</f>
        <v>0</v>
      </c>
      <c r="BH51" s="22">
        <f>IF($B51="Day",_xlfn.XLOOKUP(CLEAN($C51),效率表!$B$4:$B$500,效率表!R$4:R$500,""),_xlfn.XLOOKUP(CLEAN($C51),效率表!$B$4:$B$500,效率表!R$4:R$500,"",,-1))</f>
        <v>0</v>
      </c>
      <c r="BI51" s="22">
        <f>IF($B51="Day",_xlfn.XLOOKUP(CLEAN($C51),效率表!$B$4:$B$500,效率表!S$4:S$500,""),_xlfn.XLOOKUP(CLEAN($C51),效率表!$B$4:$B$500,效率表!S$4:S$500,"",,-1))</f>
        <v>0</v>
      </c>
      <c r="BJ51" s="22">
        <f>IF($B51="Day",_xlfn.XLOOKUP(CLEAN($C51),效率表!$B$4:$B$500,效率表!U$4:U$500,""),_xlfn.XLOOKUP(CLEAN($C51),效率表!$B$4:$B$500,效率表!U$4:U$500,"",,-1))</f>
        <v>0</v>
      </c>
      <c r="BK51" s="22">
        <f>IF($B51="Day",_xlfn.XLOOKUP(CLEAN($C51),效率表!$B$4:$B$500,效率表!V$4:V$500,""),_xlfn.XLOOKUP(CLEAN($C51),效率表!$B$4:$B$500,效率表!V$4:V$500,"",,-1))</f>
        <v>0</v>
      </c>
      <c r="BL51" s="22">
        <f t="shared" si="9"/>
        <v>0</v>
      </c>
      <c r="BM51" s="22">
        <f t="shared" si="10"/>
        <v>80</v>
      </c>
      <c r="BN51" s="22">
        <f t="shared" si="11"/>
        <v>0</v>
      </c>
      <c r="BO51" s="27">
        <f t="shared" si="15"/>
        <v>532</v>
      </c>
      <c r="BP51" s="25">
        <f t="shared" si="12"/>
        <v>8.8666666666666671</v>
      </c>
      <c r="BQ51" s="28" t="str">
        <f>IF($B51="Day",_xlfn.XLOOKUP(CLEAN($C51),效率表!$B$4:$B$500,效率表!X$4:X$500,""),_xlfn.XLOOKUP($C51,效率表!$B$4:$B$500,效率表!X$4:X$500,"",,-1))</f>
        <v>карданаас гоожилттой шалгуулах, грейс нэмүүлэх</v>
      </c>
    </row>
    <row r="52" spans="1:69">
      <c r="A52" s="29">
        <f t="shared" si="16"/>
        <v>46244</v>
      </c>
      <c r="B52" s="22" t="s">
        <v>240</v>
      </c>
      <c r="C52" s="22" t="s">
        <v>133</v>
      </c>
      <c r="D52" s="23" t="str">
        <f>_xlfn.XLOOKUP(C52,辅助表Auxiliary!$A$3:$A$192,辅助表Auxiliary!$C$3:$C$192)</f>
        <v>矿用卡车/Dump Truck</v>
      </c>
      <c r="E52" s="22" t="str">
        <f>_xlfn.XLOOKUP(C52,辅助表Auxiliary!$A$3:$A$192,辅助表Auxiliary!$D$3:$D$192)</f>
        <v>TEREX TR100A</v>
      </c>
      <c r="F52" s="22" t="str">
        <f>_xlfn.XLOOKUP(C52,辅助表Auxiliary!$A$3:$A$192,辅助表Auxiliary!$E$3:$E$192)</f>
        <v>TR100</v>
      </c>
      <c r="G52" s="22" t="s">
        <v>285</v>
      </c>
      <c r="H52" s="22" t="b">
        <f t="shared" si="0"/>
        <v>1</v>
      </c>
      <c r="I52" s="22">
        <f t="shared" si="1"/>
        <v>1</v>
      </c>
      <c r="J52" s="22"/>
      <c r="K52" s="22">
        <f>_xlfn.AGGREGATE(9,4,表1[[#This Row],[Хө]:[Б.н]])+_xlfn.AGGREGATE(9,4,表1[[#This Row],[Хө土壤]:[Б.н 脏煤]],表1[[#This Row],[Ш.х 沃土]])</f>
        <v>315</v>
      </c>
      <c r="L52" s="22">
        <f>_xlfn.AGGREGATE(9,4,表1[[#This Row],[Нү]],表1[[#This Row],[Нү 煤炭]])</f>
        <v>175</v>
      </c>
      <c r="M52" s="22">
        <f>_xlfn.AGGREGATE(9,4,表1[[#This Row],[oxid]],表1[[#This Row],[oxid 氧化]])</f>
        <v>0</v>
      </c>
      <c r="N52" s="22">
        <f>_xlfn.AGGREGATE(9,4,表1[[#This Row],[И.А]],表1[[#This Row],[И.А 
工程工作]])</f>
        <v>0</v>
      </c>
      <c r="O52" s="22">
        <f>表1[[#This Row],[产量（M3）
Production(M3)]]-表1[[#This Row],[焦煤（M3）
Coking coal
Нү]]-表1[[#This Row],[动力煤（M3）
Thermal coal
oxid]]</f>
        <v>140</v>
      </c>
      <c r="P52" s="22" t="str" cm="1">
        <f t="array" ref="P52">_xlfn.LET(
_xlpm.hCond,$H52,
_xlpm.dType,$D52,
_xlpm.res_type_1,P$1,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2" s="22" t="str" cm="1">
        <f t="array" ref="Q52">_xlfn.LET(
_xlpm.hCond,$H52,
_xlpm.dType,$D52,
_xlpm.res_type_1,Q$1,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2" s="22" t="str" cm="1">
        <f t="array" ref="R52">_xlfn.LET(
_xlpm.hCond,$H52,
_xlpm.dType,$D52,
_xlpm.res_type_1,R$1,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2" s="22" t="str" cm="1">
        <f t="array" ref="S52">_xlfn.LET(
_xlpm.hCond,$H52,
_xlpm.dType,$D52,
_xlpm.res_type_1,S$1,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2" s="22" t="str" cm="1">
        <f t="array" ref="T52">_xlfn.LET(
_xlpm.hCond,$H52,
_xlpm.dType,$D52,
_xlpm.res_type_1,T$1,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2" s="22" t="str" cm="1">
        <f t="array" ref="U52">_xlfn.LET(
_xlpm.hCond,$H52,
_xlpm.dType,$D52,
_xlpm.res_type_1,U$1,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2" s="22" t="str" cm="1">
        <f t="array" ref="V52">_xlfn.LET(
_xlpm.hCond,$H52,
_xlpm.dType,$D52,
_xlpm.res_type_1,V$1,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2" s="22" cm="1">
        <f t="array" ref="W52">_xlfn.LET(
_xlpm.hCond,$H52,
_xlpm.dType,$D52,
_xlpm.res_type_1,W$1,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X52" s="22" cm="1">
        <f t="array" ref="X52">_xlfn.LET(
_xlpm.hCond,$H52,
_xlpm.dType,$D52,
_xlpm.res_type_1,X$1,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2" s="22" cm="1">
        <f t="array" ref="Y52">_xlfn.LET(
_xlpm.hCond,$H52,
_xlpm.dType,$D52,
_xlpm.res_type_1,Y$1,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175</v>
      </c>
      <c r="Z52" s="22" cm="1">
        <f t="array" ref="Z52">_xlfn.LET(
_xlpm.hCond,$H52,
_xlpm.dType,$D52,
_xlpm.res_type_1,Z$1,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2" s="22" cm="1">
        <f t="array" ref="AA52">_xlfn.LET(
_xlpm.hCond,$H52,
_xlpm.dType,$D52,
_xlpm.res_type_1,AA$1,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2" s="22" cm="1">
        <f t="array" ref="AB52">_xlfn.LET(
_xlpm.hCond,$H52,
_xlpm.dType,$D52,
_xlpm.res_type_1,AB$1,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2" s="22" cm="1">
        <f t="array" ref="AC52">_xlfn.LET(
_xlpm.hCond,$H52,
_xlpm.dType,$D52,
_xlpm.res_type_1,AC$1,
_xlpm.num,--_xlfn.TEXTAFTER($C52,{"#","/","-"},-1),
_xlpm.isDay,$B52="DAY",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2" s="22" cm="1">
        <f t="array" ref="AD52">_xlfn.LET(
    _xlpm.result,
    IF(
        $H52,
        _xlfn.IFS(
            $B52 = "DAY",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$B52 = "Night",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3293</v>
      </c>
      <c r="AE52" s="22" cm="1">
        <f t="array" ref="AE52">_xlfn.LET(
    _xlpm.result,
    IF(
        $H52,
        _xlfn.IFS(
            $B52 = "DAY",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$B52 = "Night",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3303</v>
      </c>
      <c r="AF52" s="22">
        <f t="shared" si="13"/>
        <v>10</v>
      </c>
      <c r="AG52" s="22" cm="1">
        <f t="array" ref="AG52">_xlfn.LET(
    _xlpm.result,
    IF(
        $H52,
        _xlfn.IFS(
            $B52 = "DAY",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$B52 = "Night",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429402</v>
      </c>
      <c r="AH52" s="22" cm="1">
        <f t="array" ref="AH52">_xlfn.LET(
    _xlpm.result,
    IF(
        $H52,
        _xlfn.IFS(
            $B52 = "DAY",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$B52 = "Night",
            _xlfn.IFS(
                $D52 = "挖掘机/Excavator",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$D52 = "矿用卡车/Dump Truck",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$D52 = "辅助设备/Auxiliary Equipment",
                _xlfn.XLOOKUP(
                     --
                        _xlfn.TEXTAFTER(
                            $C52,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429559</v>
      </c>
      <c r="AI52" s="22">
        <f t="shared" si="14"/>
        <v>157</v>
      </c>
      <c r="AJ52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52" s="22">
        <f>_xlfn.LET(_xlpm.v,_xlfn.XLOOKUP(表1[[#This Row],[型号类型
Model Type]],辅助表Auxiliary!$P$2:$P$6,辅助表Auxiliary!$Q$2:$Q$6),_xlpm.target,_xlfn.AGGREGATE(9,4,表1[[#This Row],[Нү 煤炭]]),IFERROR(_xlpm.target/_xlpm.v,""))</f>
        <v>5</v>
      </c>
      <c r="AL5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2" s="22">
        <f t="shared" si="2"/>
        <v>4</v>
      </c>
      <c r="AO52" s="24">
        <f t="shared" si="3"/>
        <v>8.7222222222222214</v>
      </c>
      <c r="AP52" s="25" t="str" cm="1">
        <f t="array" ref="AP5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B52="Night", IF(
            (F52="EX5600")+(F52="EX3600"),
            _xlfn.XLOOKUP(--_xlfn.TEXTAFTER($C52,{"#","/","-"},-1), --_xlfn.TEXTAFTER('Electrical Excavator'!$A$4:$A$23,{"#","/","-"},-1), _xlfn.XLOOKUP(A52,'Electrical Excavator'!$E$3:$AI$3,'Electrical Excavator'!$E$4:$AI$23)),
            _xlfn.XLOOKUP(--_xlfn.TEXTAFTER($C52,{"#","/","-"},-1), --_xlfn.REGEXEXTRACT(_xlpm.c_rng,"\d+"), _xlfn.XLOOKUP(A52, _xlpm.header_rng, _xlpm.data_rng))
        ),
        B52="Day", ""
    ),
    IFERROR(_xlpm.result, "")
)</f>
        <v/>
      </c>
      <c r="AQ52" s="26">
        <f t="shared" si="4"/>
        <v>0.88888888888888884</v>
      </c>
      <c r="AR52" s="26">
        <f t="shared" si="5"/>
        <v>0.796875</v>
      </c>
      <c r="AS52" s="26">
        <f t="shared" si="6"/>
        <v>0.796875</v>
      </c>
      <c r="AT52" s="24">
        <f t="shared" si="7"/>
        <v>90</v>
      </c>
      <c r="AU52" s="22">
        <v>720</v>
      </c>
      <c r="AV52" s="22">
        <f t="shared" si="8"/>
        <v>12</v>
      </c>
      <c r="AW52" s="22">
        <f>IF($B52="Day",_xlfn.XLOOKUP(CLEAN($C52),效率表!$B$4:$B$500,效率表!G$4:G$500,""),_xlfn.XLOOKUP(CLEAN($C52),效率表!$B$4:$B$500,效率表!G$4:G$500,"",,-1))</f>
        <v>70</v>
      </c>
      <c r="AX52" s="22">
        <f>IF($B52="Day",_xlfn.XLOOKUP(CLEAN($C52),效率表!$B$4:$B$500,效率表!H$4:H$500,""),_xlfn.XLOOKUP(CLEAN($C52),效率表!$B$4:$B$500,效率表!H$4:H$500,"",,-1))</f>
        <v>0</v>
      </c>
      <c r="AY52" s="22">
        <f>IF($B52="Day",_xlfn.XLOOKUP(CLEAN($C52),效率表!$B$4:$B$500,效率表!I$4:I$500,""),_xlfn.XLOOKUP(CLEAN($C52),效率表!$B$4:$B$500,效率表!I$4:I$500,"",,-1))</f>
        <v>0</v>
      </c>
      <c r="AZ52" s="22">
        <f>IF($B52="Day",_xlfn.XLOOKUP(CLEAN($C52),效率表!$B$4:$B$500,效率表!J$4:J$500,""),_xlfn.XLOOKUP(CLEAN($C52),效率表!$B$4:$B$500,效率表!J$4:J$500,"",,-1))</f>
        <v>0</v>
      </c>
      <c r="BA52" s="22">
        <f>IF($B52="Day",_xlfn.XLOOKUP(CLEAN($C52),效率表!$B$4:$B$500,效率表!K$4:K$500,""),_xlfn.XLOOKUP(CLEAN($C52),效率表!$B$4:$B$500,效率表!K$4:K$500,"",,-1))</f>
        <v>0</v>
      </c>
      <c r="BB52" s="22">
        <f>IF($B52="Day",_xlfn.XLOOKUP(CLEAN($C52),效率表!$B$4:$B$500,效率表!L$4:L$500,""),_xlfn.XLOOKUP(CLEAN($C52),效率表!$B$4:$B$500,效率表!L$4:L$500,"",,-1))</f>
        <v>60</v>
      </c>
      <c r="BC52" s="22">
        <f>IF($B52="Day",_xlfn.XLOOKUP(CLEAN($C52),效率表!$B$4:$B$500,效率表!M$4:M$500,""),_xlfn.XLOOKUP(CLEAN($C52),效率表!$B$4:$B$500,效率表!M$4:M$500,"",,-1))</f>
        <v>0</v>
      </c>
      <c r="BD52" s="22">
        <f>IF($B52="Day",_xlfn.XLOOKUP(CLEAN($C52),效率表!$B$4:$B$500,效率表!N$4:N$500,""),_xlfn.XLOOKUP(CLEAN($C52),效率表!$B$4:$B$500,效率表!N$4:N$500,"",,-1))</f>
        <v>0</v>
      </c>
      <c r="BE52" s="22">
        <f>IF($B52="Day",_xlfn.XLOOKUP(CLEAN($C52),效率表!$B$4:$B$500,效率表!O$4:O$500,""),_xlfn.XLOOKUP(CLEAN($C52),效率表!$B$4:$B$500,效率表!O$4:O$500,"",,-1))</f>
        <v>80.000000000000028</v>
      </c>
      <c r="BF52" s="22">
        <f>IF($B52="Day",_xlfn.XLOOKUP(CLEAN($C52),效率表!$B$4:$B$500,效率表!P$4:P$500,""),_xlfn.XLOOKUP(CLEAN($C52),效率表!$B$4:$B$500,效率表!P$4:P$500,"",,-1))</f>
        <v>0</v>
      </c>
      <c r="BG52" s="22">
        <f>IF($B52="Day",_xlfn.XLOOKUP(CLEAN($C52),效率表!$B$4:$B$500,效率表!Q$4:Q$500,""),_xlfn.XLOOKUP(CLEAN($C52),效率表!$B$4:$B$500,效率表!Q$4:Q$500,"",,-1))</f>
        <v>0</v>
      </c>
      <c r="BH52" s="22">
        <f>IF($B52="Day",_xlfn.XLOOKUP(CLEAN($C52),效率表!$B$4:$B$500,效率表!R$4:R$500,""),_xlfn.XLOOKUP(CLEAN($C52),效率表!$B$4:$B$500,效率表!R$4:R$500,"",,-1))</f>
        <v>0</v>
      </c>
      <c r="BI52" s="22">
        <f>IF($B52="Day",_xlfn.XLOOKUP(CLEAN($C52),效率表!$B$4:$B$500,效率表!S$4:S$500,""),_xlfn.XLOOKUP(CLEAN($C52),效率表!$B$4:$B$500,效率表!S$4:S$500,"",,-1))</f>
        <v>0</v>
      </c>
      <c r="BJ52" s="22">
        <f>IF($B52="Day",_xlfn.XLOOKUP(CLEAN($C52),效率表!$B$4:$B$500,效率表!U$4:U$500,""),_xlfn.XLOOKUP(CLEAN($C52),效率表!$B$4:$B$500,效率表!U$4:U$500,"",,-1))</f>
        <v>0</v>
      </c>
      <c r="BK52" s="22">
        <f>IF($B52="Day",_xlfn.XLOOKUP(CLEAN($C52),效率表!$B$4:$B$500,效率表!V$4:V$500,""),_xlfn.XLOOKUP(CLEAN($C52),效率表!$B$4:$B$500,效率表!V$4:V$500,"",,-1))</f>
        <v>0</v>
      </c>
      <c r="BL52" s="22">
        <f t="shared" si="9"/>
        <v>0</v>
      </c>
      <c r="BM52" s="22">
        <f t="shared" si="10"/>
        <v>130</v>
      </c>
      <c r="BN52" s="22">
        <f t="shared" si="11"/>
        <v>0</v>
      </c>
      <c r="BO52" s="27">
        <f t="shared" si="15"/>
        <v>510</v>
      </c>
      <c r="BP52" s="25">
        <f t="shared" si="12"/>
        <v>8.5</v>
      </c>
      <c r="BQ52" s="28" t="str">
        <f>IF($B52="Day",_xlfn.XLOOKUP(CLEAN($C52),效率表!$B$4:$B$500,效率表!X$4:X$500,""),_xlfn.XLOOKUP($C52,效率表!$B$4:$B$500,效率表!X$4:X$500,"",,-1))</f>
        <v>ас муу үлээж байна шалгуулах</v>
      </c>
    </row>
    <row r="53" spans="1:69">
      <c r="A53" s="29">
        <f t="shared" si="16"/>
        <v>46244</v>
      </c>
      <c r="B53" s="22" t="s">
        <v>240</v>
      </c>
      <c r="C53" s="22" t="s">
        <v>134</v>
      </c>
      <c r="D53" s="23" t="str">
        <f>_xlfn.XLOOKUP(C53,辅助表Auxiliary!$A$3:$A$192,辅助表Auxiliary!$C$3:$C$192)</f>
        <v>矿用卡车/Dump Truck</v>
      </c>
      <c r="E53" s="22" t="str">
        <f>_xlfn.XLOOKUP(C53,辅助表Auxiliary!$A$3:$A$192,辅助表Auxiliary!$D$3:$D$192)</f>
        <v>NHL NTE240AC</v>
      </c>
      <c r="F53" s="22" t="str">
        <f>_xlfn.XLOOKUP(C53,辅助表Auxiliary!$A$3:$A$192,辅助表Auxiliary!$E$3:$E$192)</f>
        <v>NTE240</v>
      </c>
      <c r="G53" s="22" t="s">
        <v>285</v>
      </c>
      <c r="H53" s="22" t="b">
        <f t="shared" si="0"/>
        <v>1</v>
      </c>
      <c r="I53" s="22">
        <f t="shared" si="1"/>
        <v>1</v>
      </c>
      <c r="J53" s="22"/>
      <c r="K53" s="22">
        <f>_xlfn.AGGREGATE(9,4,表1[[#This Row],[Хө]:[Б.н]])+_xlfn.AGGREGATE(9,4,表1[[#This Row],[Хө土壤]:[Б.н 脏煤]],表1[[#This Row],[Ш.х 沃土]])</f>
        <v>850</v>
      </c>
      <c r="L53" s="22">
        <f>_xlfn.AGGREGATE(9,4,表1[[#This Row],[Нү]],表1[[#This Row],[Нү 煤炭]])</f>
        <v>0</v>
      </c>
      <c r="M53" s="22">
        <f>_xlfn.AGGREGATE(9,4,表1[[#This Row],[oxid]],表1[[#This Row],[oxid 氧化]])</f>
        <v>0</v>
      </c>
      <c r="N53" s="22">
        <f>_xlfn.AGGREGATE(9,4,表1[[#This Row],[И.А]],表1[[#This Row],[И.А 
工程工作]])</f>
        <v>0</v>
      </c>
      <c r="O53" s="22">
        <f>表1[[#This Row],[产量（M3）
Production(M3)]]-表1[[#This Row],[焦煤（M3）
Coking coal
Нү]]-表1[[#This Row],[动力煤（M3）
Thermal coal
oxid]]</f>
        <v>850</v>
      </c>
      <c r="P53" s="22" t="str" cm="1">
        <f t="array" ref="P53">_xlfn.LET(
_xlpm.hCond,$H53,
_xlpm.dType,$D53,
_xlpm.res_type_1,P$1,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3" s="22" t="str" cm="1">
        <f t="array" ref="Q53">_xlfn.LET(
_xlpm.hCond,$H53,
_xlpm.dType,$D53,
_xlpm.res_type_1,Q$1,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3" s="22" t="str" cm="1">
        <f t="array" ref="R53">_xlfn.LET(
_xlpm.hCond,$H53,
_xlpm.dType,$D53,
_xlpm.res_type_1,R$1,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3" s="22" t="str" cm="1">
        <f t="array" ref="S53">_xlfn.LET(
_xlpm.hCond,$H53,
_xlpm.dType,$D53,
_xlpm.res_type_1,S$1,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3" s="22" t="str" cm="1">
        <f t="array" ref="T53">_xlfn.LET(
_xlpm.hCond,$H53,
_xlpm.dType,$D53,
_xlpm.res_type_1,T$1,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3" s="22" t="str" cm="1">
        <f t="array" ref="U53">_xlfn.LET(
_xlpm.hCond,$H53,
_xlpm.dType,$D53,
_xlpm.res_type_1,U$1,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3" s="22" t="str" cm="1">
        <f t="array" ref="V53">_xlfn.LET(
_xlpm.hCond,$H53,
_xlpm.dType,$D53,
_xlpm.res_type_1,V$1,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3" s="22" cm="1">
        <f t="array" ref="W53">_xlfn.LET(
_xlpm.hCond,$H53,
_xlpm.dType,$D53,
_xlpm.res_type_1,W$1,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53" s="22" cm="1">
        <f t="array" ref="X53">_xlfn.LET(
_xlpm.hCond,$H53,
_xlpm.dType,$D53,
_xlpm.res_type_1,X$1,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3" s="22" cm="1">
        <f t="array" ref="Y53">_xlfn.LET(
_xlpm.hCond,$H53,
_xlpm.dType,$D53,
_xlpm.res_type_1,Y$1,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3" s="22" cm="1">
        <f t="array" ref="Z53">_xlfn.LET(
_xlpm.hCond,$H53,
_xlpm.dType,$D53,
_xlpm.res_type_1,Z$1,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3" s="22" cm="1">
        <f t="array" ref="AA53">_xlfn.LET(
_xlpm.hCond,$H53,
_xlpm.dType,$D53,
_xlpm.res_type_1,AA$1,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3" s="22" cm="1">
        <f t="array" ref="AB53">_xlfn.LET(
_xlpm.hCond,$H53,
_xlpm.dType,$D53,
_xlpm.res_type_1,AB$1,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3" s="22" cm="1">
        <f t="array" ref="AC53">_xlfn.LET(
_xlpm.hCond,$H53,
_xlpm.dType,$D53,
_xlpm.res_type_1,AC$1,
_xlpm.num,--_xlfn.TEXTAFTER($C53,{"#","/","-"},-1),
_xlpm.isDay,$B53="DAY",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3" s="22" cm="1">
        <f t="array" ref="AD53">_xlfn.LET(
    _xlpm.result,
    IF(
        $H53,
        _xlfn.IFS(
            $B53 = "DAY",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$B53 = "Night",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29410</v>
      </c>
      <c r="AE53" s="22" cm="1">
        <f t="array" ref="AE53">_xlfn.LET(
    _xlpm.result,
    IF(
        $H53,
        _xlfn.IFS(
            $B53 = "DAY",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$B53 = "Night",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29420</v>
      </c>
      <c r="AF53" s="22">
        <f t="shared" si="13"/>
        <v>10</v>
      </c>
      <c r="AG53" s="22" cm="1">
        <f t="array" ref="AG53">_xlfn.LET(
    _xlpm.result,
    IF(
        $H53,
        _xlfn.IFS(
            $B53 = "DAY",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$B53 = "Night",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457720</v>
      </c>
      <c r="AH53" s="22" cm="1">
        <f t="array" ref="AH53">_xlfn.LET(
    _xlpm.result,
    IF(
        $H53,
        _xlfn.IFS(
            $B53 = "DAY",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$B53 = "Night",
            _xlfn.IFS(
                $D53 = "挖掘机/Excavator",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$D53 = "矿用卡车/Dump Truck",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$D53 = "辅助设备/Auxiliary Equipment",
                _xlfn.XLOOKUP(
                     --
                        _xlfn.TEXTAFTER(
                            $C53,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457875</v>
      </c>
      <c r="AI53" s="22">
        <f t="shared" si="14"/>
        <v>155</v>
      </c>
      <c r="AJ53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5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3" s="22">
        <f t="shared" si="2"/>
        <v>10</v>
      </c>
      <c r="AO53" s="24">
        <f t="shared" si="3"/>
        <v>7.75</v>
      </c>
      <c r="AP53" s="25" t="str" cm="1">
        <f t="array" ref="AP5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B53="Night", IF(
            (F53="EX5600")+(F53="EX3600"),
            _xlfn.XLOOKUP(--_xlfn.TEXTAFTER($C53,{"#","/","-"},-1), --_xlfn.TEXTAFTER('Electrical Excavator'!$A$4:$A$23,{"#","/","-"},-1), _xlfn.XLOOKUP(A53,'Electrical Excavator'!$E$3:$AI$3,'Electrical Excavator'!$E$4:$AI$23)),
            _xlfn.XLOOKUP(--_xlfn.TEXTAFTER($C53,{"#","/","-"},-1), --_xlfn.REGEXEXTRACT(_xlpm.c_rng,"\d+"), _xlfn.XLOOKUP(A53, _xlpm.header_rng, _xlpm.data_rng))
        ),
        B53="Day", ""
    ),
    IFERROR(_xlpm.result, "")
)</f>
        <v/>
      </c>
      <c r="AQ53" s="26">
        <f t="shared" si="4"/>
        <v>1</v>
      </c>
      <c r="AR53" s="26">
        <f t="shared" si="5"/>
        <v>0.75</v>
      </c>
      <c r="AS53" s="26">
        <f t="shared" si="6"/>
        <v>0.75</v>
      </c>
      <c r="AT53" s="24">
        <f t="shared" si="7"/>
        <v>60</v>
      </c>
      <c r="AU53" s="22">
        <v>720</v>
      </c>
      <c r="AV53" s="22">
        <f t="shared" si="8"/>
        <v>12</v>
      </c>
      <c r="AW53" s="22">
        <f>IF($B53="Day",_xlfn.XLOOKUP(CLEAN($C53),效率表!$B$4:$B$500,效率表!G$4:G$500,""),_xlfn.XLOOKUP(CLEAN($C53),效率表!$B$4:$B$500,效率表!G$4:G$500,"",,-1))</f>
        <v>20</v>
      </c>
      <c r="AX53" s="22">
        <f>IF($B53="Day",_xlfn.XLOOKUP(CLEAN($C53),效率表!$B$4:$B$500,效率表!H$4:H$500,""),_xlfn.XLOOKUP(CLEAN($C53),效率表!$B$4:$B$500,效率表!H$4:H$500,"",,-1))</f>
        <v>0</v>
      </c>
      <c r="AY53" s="22">
        <f>IF($B53="Day",_xlfn.XLOOKUP(CLEAN($C53),效率表!$B$4:$B$500,效率表!I$4:I$500,""),_xlfn.XLOOKUP(CLEAN($C53),效率表!$B$4:$B$500,效率表!I$4:I$500,"",,-1))</f>
        <v>0</v>
      </c>
      <c r="AZ53" s="22">
        <f>IF($B53="Day",_xlfn.XLOOKUP(CLEAN($C53),效率表!$B$4:$B$500,效率表!J$4:J$500,""),_xlfn.XLOOKUP(CLEAN($C53),效率表!$B$4:$B$500,效率表!J$4:J$500,"",,-1))</f>
        <v>0</v>
      </c>
      <c r="BA53" s="22">
        <f>IF($B53="Day",_xlfn.XLOOKUP(CLEAN($C53),效率表!$B$4:$B$500,效率表!K$4:K$500,""),_xlfn.XLOOKUP(CLEAN($C53),效率表!$B$4:$B$500,效率表!K$4:K$500,"",,-1))</f>
        <v>0</v>
      </c>
      <c r="BB53" s="22">
        <f>IF($B53="Day",_xlfn.XLOOKUP(CLEAN($C53),效率表!$B$4:$B$500,效率表!L$4:L$500,""),_xlfn.XLOOKUP(CLEAN($C53),效率表!$B$4:$B$500,效率表!L$4:L$500,"",,-1))</f>
        <v>60</v>
      </c>
      <c r="BC53" s="22">
        <f>IF($B53="Day",_xlfn.XLOOKUP(CLEAN($C53),效率表!$B$4:$B$500,效率表!M$4:M$500,""),_xlfn.XLOOKUP(CLEAN($C53),效率表!$B$4:$B$500,效率表!M$4:M$500,"",,-1))</f>
        <v>0</v>
      </c>
      <c r="BD53" s="22">
        <f>IF($B53="Day",_xlfn.XLOOKUP(CLEAN($C53),效率表!$B$4:$B$500,效率表!N$4:N$500,""),_xlfn.XLOOKUP(CLEAN($C53),效率表!$B$4:$B$500,效率表!N$4:N$500,"",,-1))</f>
        <v>0</v>
      </c>
      <c r="BE53" s="22">
        <f>IF($B53="Day",_xlfn.XLOOKUP(CLEAN($C53),效率表!$B$4:$B$500,效率表!O$4:O$500,""),_xlfn.XLOOKUP(CLEAN($C53),效率表!$B$4:$B$500,效率表!O$4:O$500,"",,-1))</f>
        <v>0</v>
      </c>
      <c r="BF53" s="22">
        <f>IF($B53="Day",_xlfn.XLOOKUP(CLEAN($C53),效率表!$B$4:$B$500,效率表!P$4:P$500,""),_xlfn.XLOOKUP(CLEAN($C53),效率表!$B$4:$B$500,效率表!P$4:P$500,"",,-1))</f>
        <v>100</v>
      </c>
      <c r="BG53" s="22">
        <f>IF($B53="Day",_xlfn.XLOOKUP(CLEAN($C53),效率表!$B$4:$B$500,效率表!Q$4:Q$500,""),_xlfn.XLOOKUP(CLEAN($C53),效率表!$B$4:$B$500,效率表!Q$4:Q$500,"",,-1))</f>
        <v>0</v>
      </c>
      <c r="BH53" s="22">
        <f>IF($B53="Day",_xlfn.XLOOKUP(CLEAN($C53),效率表!$B$4:$B$500,效率表!R$4:R$500,""),_xlfn.XLOOKUP(CLEAN($C53),效率表!$B$4:$B$500,效率表!R$4:R$500,"",,-1))</f>
        <v>0</v>
      </c>
      <c r="BI53" s="22">
        <f>IF($B53="Day",_xlfn.XLOOKUP(CLEAN($C53),效率表!$B$4:$B$500,效率表!S$4:S$500,""),_xlfn.XLOOKUP(CLEAN($C53),效率表!$B$4:$B$500,效率表!S$4:S$500,"",,-1))</f>
        <v>0</v>
      </c>
      <c r="BJ53" s="22">
        <f>IF($B53="Day",_xlfn.XLOOKUP(CLEAN($C53),效率表!$B$4:$B$500,效率表!U$4:U$500,""),_xlfn.XLOOKUP(CLEAN($C53),效率表!$B$4:$B$500,效率表!U$4:U$500,"",,-1))</f>
        <v>0</v>
      </c>
      <c r="BK53" s="22">
        <f>IF($B53="Day",_xlfn.XLOOKUP(CLEAN($C53),效率表!$B$4:$B$500,效率表!V$4:V$500,""),_xlfn.XLOOKUP(CLEAN($C53),效率表!$B$4:$B$500,效率表!V$4:V$500,"",,-1))</f>
        <v>0</v>
      </c>
      <c r="BL53" s="22">
        <f t="shared" si="9"/>
        <v>0</v>
      </c>
      <c r="BM53" s="22">
        <f t="shared" si="10"/>
        <v>180</v>
      </c>
      <c r="BN53" s="22">
        <f t="shared" si="11"/>
        <v>100</v>
      </c>
      <c r="BO53" s="27">
        <f t="shared" si="15"/>
        <v>540</v>
      </c>
      <c r="BP53" s="25">
        <f t="shared" si="12"/>
        <v>9</v>
      </c>
      <c r="BQ53" s="28">
        <f>IF($B53="Day",_xlfn.XLOOKUP(CLEAN($C53),效率表!$B$4:$B$500,效率表!X$4:X$500,""),_xlfn.XLOOKUP($C53,效率表!$B$4:$B$500,效率表!X$4:X$500,"",,-1))</f>
        <v>0</v>
      </c>
    </row>
    <row r="54" spans="1:69">
      <c r="A54" s="29">
        <f t="shared" si="16"/>
        <v>46244</v>
      </c>
      <c r="B54" s="22" t="s">
        <v>240</v>
      </c>
      <c r="C54" s="22" t="s">
        <v>135</v>
      </c>
      <c r="D54" s="23" t="str">
        <f>_xlfn.XLOOKUP(C54,辅助表Auxiliary!$A$3:$A$192,辅助表Auxiliary!$C$3:$C$192)</f>
        <v>矿用卡车/Dump Truck</v>
      </c>
      <c r="E54" s="22" t="str">
        <f>_xlfn.XLOOKUP(C54,辅助表Auxiliary!$A$3:$A$192,辅助表Auxiliary!$D$3:$D$192)</f>
        <v>NHL NTE240AC</v>
      </c>
      <c r="F54" s="22" t="str">
        <f>_xlfn.XLOOKUP(C54,辅助表Auxiliary!$A$3:$A$192,辅助表Auxiliary!$E$3:$E$192)</f>
        <v>NTE240</v>
      </c>
      <c r="G54" s="22" t="s">
        <v>285</v>
      </c>
      <c r="H54" s="22" t="b">
        <f t="shared" si="0"/>
        <v>1</v>
      </c>
      <c r="I54" s="22">
        <f t="shared" si="1"/>
        <v>1</v>
      </c>
      <c r="J54" s="22"/>
      <c r="K54" s="22">
        <f>_xlfn.AGGREGATE(9,4,表1[[#This Row],[Хө]:[Б.н]])+_xlfn.AGGREGATE(9,4,表1[[#This Row],[Хө土壤]:[Б.н 脏煤]],表1[[#This Row],[Ш.х 沃土]])</f>
        <v>510</v>
      </c>
      <c r="L54" s="22">
        <f>_xlfn.AGGREGATE(9,4,表1[[#This Row],[Нү]],表1[[#This Row],[Нү 煤炭]])</f>
        <v>170</v>
      </c>
      <c r="M54" s="22">
        <f>_xlfn.AGGREGATE(9,4,表1[[#This Row],[oxid]],表1[[#This Row],[oxid 氧化]])</f>
        <v>0</v>
      </c>
      <c r="N54" s="22">
        <f>_xlfn.AGGREGATE(9,4,表1[[#This Row],[И.А]],表1[[#This Row],[И.А 
工程工作]])</f>
        <v>0</v>
      </c>
      <c r="O54" s="22">
        <f>表1[[#This Row],[产量（M3）
Production(M3)]]-表1[[#This Row],[焦煤（M3）
Coking coal
Нү]]-表1[[#This Row],[动力煤（M3）
Thermal coal
oxid]]</f>
        <v>340</v>
      </c>
      <c r="P54" s="22" t="str" cm="1">
        <f t="array" ref="P54">_xlfn.LET(
_xlpm.hCond,$H54,
_xlpm.dType,$D54,
_xlpm.res_type_1,P$1,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4" s="22" t="str" cm="1">
        <f t="array" ref="Q54">_xlfn.LET(
_xlpm.hCond,$H54,
_xlpm.dType,$D54,
_xlpm.res_type_1,Q$1,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4" s="22" t="str" cm="1">
        <f t="array" ref="R54">_xlfn.LET(
_xlpm.hCond,$H54,
_xlpm.dType,$D54,
_xlpm.res_type_1,R$1,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4" s="22" t="str" cm="1">
        <f t="array" ref="S54">_xlfn.LET(
_xlpm.hCond,$H54,
_xlpm.dType,$D54,
_xlpm.res_type_1,S$1,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4" s="22" t="str" cm="1">
        <f t="array" ref="T54">_xlfn.LET(
_xlpm.hCond,$H54,
_xlpm.dType,$D54,
_xlpm.res_type_1,T$1,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4" s="22" t="str" cm="1">
        <f t="array" ref="U54">_xlfn.LET(
_xlpm.hCond,$H54,
_xlpm.dType,$D54,
_xlpm.res_type_1,U$1,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4" s="22" t="str" cm="1">
        <f t="array" ref="V54">_xlfn.LET(
_xlpm.hCond,$H54,
_xlpm.dType,$D54,
_xlpm.res_type_1,V$1,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4" s="22" cm="1">
        <f t="array" ref="W54">_xlfn.LET(
_xlpm.hCond,$H54,
_xlpm.dType,$D54,
_xlpm.res_type_1,W$1,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X54" s="22" cm="1">
        <f t="array" ref="X54">_xlfn.LET(
_xlpm.hCond,$H54,
_xlpm.dType,$D54,
_xlpm.res_type_1,X$1,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4" s="22" cm="1">
        <f t="array" ref="Y54">_xlfn.LET(
_xlpm.hCond,$H54,
_xlpm.dType,$D54,
_xlpm.res_type_1,Y$1,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54" s="22" cm="1">
        <f t="array" ref="Z54">_xlfn.LET(
_xlpm.hCond,$H54,
_xlpm.dType,$D54,
_xlpm.res_type_1,Z$1,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4" s="22" cm="1">
        <f t="array" ref="AA54">_xlfn.LET(
_xlpm.hCond,$H54,
_xlpm.dType,$D54,
_xlpm.res_type_1,AA$1,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4" s="22" cm="1">
        <f t="array" ref="AB54">_xlfn.LET(
_xlpm.hCond,$H54,
_xlpm.dType,$D54,
_xlpm.res_type_1,AB$1,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4" s="22" cm="1">
        <f t="array" ref="AC54">_xlfn.LET(
_xlpm.hCond,$H54,
_xlpm.dType,$D54,
_xlpm.res_type_1,AC$1,
_xlpm.num,--_xlfn.TEXTAFTER($C54,{"#","/","-"},-1),
_xlpm.isDay,$B54="DAY",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4" s="22" cm="1">
        <f t="array" ref="AD54">_xlfn.LET(
    _xlpm.result,
    IF(
        $H54,
        _xlfn.IFS(
            $B54 = "DAY",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$B54 = "Night",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30428</v>
      </c>
      <c r="AE54" s="22" cm="1">
        <f t="array" ref="AE54">_xlfn.LET(
    _xlpm.result,
    IF(
        $H54,
        _xlfn.IFS(
            $B54 = "DAY",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$B54 = "Night",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30436</v>
      </c>
      <c r="AF54" s="22">
        <f t="shared" si="13"/>
        <v>8</v>
      </c>
      <c r="AG54" s="22" cm="1">
        <f t="array" ref="AG54">_xlfn.LET(
    _xlpm.result,
    IF(
        $H54,
        _xlfn.IFS(
            $B54 = "DAY",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$B54 = "Night",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468243</v>
      </c>
      <c r="AH54" s="22" cm="1">
        <f t="array" ref="AH54">_xlfn.LET(
    _xlpm.result,
    IF(
        $H54,
        _xlfn.IFS(
            $B54 = "DAY",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$B54 = "Night",
            _xlfn.IFS(
                $D54 = "挖掘机/Excavator",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$D54 = "矿用卡车/Dump Truck",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$D54 = "辅助设备/Auxiliary Equipment",
                _xlfn.XLOOKUP(
                     --
                        _xlfn.TEXTAFTER(
                            $C54,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468327</v>
      </c>
      <c r="AI54" s="22">
        <f t="shared" si="14"/>
        <v>84</v>
      </c>
      <c r="AJ54" s="22">
        <f>_xlfn.LET(_xlpm.v,_xlfn.XLOOKUP(表1[[#This Row],[型号类型
Model Type]],辅助表Auxiliary!$P$2:$P$6,辅助表Auxiliary!$Q$2:$Q$6),_xlpm.target,表1[[#This Row],[产量（M3）
Production(M3)]],IFERROR(_xlpm.target/_xlpm.v,""))</f>
        <v>6</v>
      </c>
      <c r="AK54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5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4" s="22">
        <f t="shared" si="2"/>
        <v>4</v>
      </c>
      <c r="AO54" s="24">
        <f t="shared" si="3"/>
        <v>7</v>
      </c>
      <c r="AP54" s="25" t="str" cm="1">
        <f t="array" ref="AP5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B54="Night", IF(
            (F54="EX5600")+(F54="EX3600"),
            _xlfn.XLOOKUP(--_xlfn.TEXTAFTER($C54,{"#","/","-"},-1), --_xlfn.TEXTAFTER('Electrical Excavator'!$A$4:$A$23,{"#","/","-"},-1), _xlfn.XLOOKUP(A54,'Electrical Excavator'!$E$3:$AI$3,'Electrical Excavator'!$E$4:$AI$23)),
            _xlfn.XLOOKUP(--_xlfn.TEXTAFTER($C54,{"#","/","-"},-1), --_xlfn.REGEXEXTRACT(_xlpm.c_rng,"\d+"), _xlfn.XLOOKUP(A54, _xlpm.header_rng, _xlpm.data_rng))
        ),
        B54="Day", ""
    ),
    IFERROR(_xlpm.result, "")
)</f>
        <v/>
      </c>
      <c r="AQ54" s="26">
        <f t="shared" si="4"/>
        <v>0.6958333333333333</v>
      </c>
      <c r="AR54" s="26">
        <f t="shared" si="5"/>
        <v>0.82035928143712578</v>
      </c>
      <c r="AS54" s="26">
        <f t="shared" si="6"/>
        <v>0.82035928143712578</v>
      </c>
      <c r="AT54" s="24">
        <f t="shared" si="7"/>
        <v>69.000000000000028</v>
      </c>
      <c r="AU54" s="22">
        <v>720</v>
      </c>
      <c r="AV54" s="22">
        <f t="shared" si="8"/>
        <v>12</v>
      </c>
      <c r="AW54" s="22">
        <f>IF($B54="Day",_xlfn.XLOOKUP(CLEAN($C54),效率表!$B$4:$B$500,效率表!G$4:G$500,""),_xlfn.XLOOKUP(CLEAN($C54),效率表!$B$4:$B$500,效率表!G$4:G$500,"",,-1))</f>
        <v>30</v>
      </c>
      <c r="AX54" s="22">
        <f>IF($B54="Day",_xlfn.XLOOKUP(CLEAN($C54),效率表!$B$4:$B$500,效率表!H$4:H$500,""),_xlfn.XLOOKUP(CLEAN($C54),效率表!$B$4:$B$500,效率表!H$4:H$500,"",,-1))</f>
        <v>0</v>
      </c>
      <c r="AY54" s="22">
        <f>IF($B54="Day",_xlfn.XLOOKUP(CLEAN($C54),效率表!$B$4:$B$500,效率表!I$4:I$500,""),_xlfn.XLOOKUP(CLEAN($C54),效率表!$B$4:$B$500,效率表!I$4:I$500,"",,-1))</f>
        <v>0</v>
      </c>
      <c r="AZ54" s="22">
        <f>IF($B54="Day",_xlfn.XLOOKUP(CLEAN($C54),效率表!$B$4:$B$500,效率表!J$4:J$500,""),_xlfn.XLOOKUP(CLEAN($C54),效率表!$B$4:$B$500,效率表!J$4:J$500,"",,-1))</f>
        <v>0</v>
      </c>
      <c r="BA54" s="22">
        <f>IF($B54="Day",_xlfn.XLOOKUP(CLEAN($C54),效率表!$B$4:$B$500,效率表!K$4:K$500,""),_xlfn.XLOOKUP(CLEAN($C54),效率表!$B$4:$B$500,效率表!K$4:K$500,"",,-1))</f>
        <v>0</v>
      </c>
      <c r="BB54" s="22">
        <f>IF($B54="Day",_xlfn.XLOOKUP(CLEAN($C54),效率表!$B$4:$B$500,效率表!L$4:L$500,""),_xlfn.XLOOKUP(CLEAN($C54),效率表!$B$4:$B$500,效率表!L$4:L$500,"",,-1))</f>
        <v>60</v>
      </c>
      <c r="BC54" s="22">
        <f>IF($B54="Day",_xlfn.XLOOKUP(CLEAN($C54),效率表!$B$4:$B$500,效率表!M$4:M$500,""),_xlfn.XLOOKUP(CLEAN($C54),效率表!$B$4:$B$500,效率表!M$4:M$500,"",,-1))</f>
        <v>0</v>
      </c>
      <c r="BD54" s="22">
        <f>IF($B54="Day",_xlfn.XLOOKUP(CLEAN($C54),效率表!$B$4:$B$500,效率表!N$4:N$500,""),_xlfn.XLOOKUP(CLEAN($C54),效率表!$B$4:$B$500,效率表!N$4:N$500,"",,-1))</f>
        <v>90</v>
      </c>
      <c r="BE54" s="22">
        <f>IF($B54="Day",_xlfn.XLOOKUP(CLEAN($C54),效率表!$B$4:$B$500,效率表!O$4:O$500,""),_xlfn.XLOOKUP(CLEAN($C54),效率表!$B$4:$B$500,效率表!O$4:O$500,"",,-1))</f>
        <v>129.00000000000003</v>
      </c>
      <c r="BF54" s="22">
        <f>IF($B54="Day",_xlfn.XLOOKUP(CLEAN($C54),效率表!$B$4:$B$500,效率表!P$4:P$500,""),_xlfn.XLOOKUP(CLEAN($C54),效率表!$B$4:$B$500,效率表!P$4:P$500,"",,-1))</f>
        <v>0</v>
      </c>
      <c r="BG54" s="22">
        <f>IF($B54="Day",_xlfn.XLOOKUP(CLEAN($C54),效率表!$B$4:$B$500,效率表!Q$4:Q$500,""),_xlfn.XLOOKUP(CLEAN($C54),效率表!$B$4:$B$500,效率表!Q$4:Q$500,"",,-1))</f>
        <v>0</v>
      </c>
      <c r="BH54" s="22">
        <f>IF($B54="Day",_xlfn.XLOOKUP(CLEAN($C54),效率表!$B$4:$B$500,效率表!R$4:R$500,""),_xlfn.XLOOKUP(CLEAN($C54),效率表!$B$4:$B$500,效率表!R$4:R$500,"",,-1))</f>
        <v>0</v>
      </c>
      <c r="BI54" s="22">
        <f>IF($B54="Day",_xlfn.XLOOKUP(CLEAN($C54),效率表!$B$4:$B$500,效率表!S$4:S$500,""),_xlfn.XLOOKUP(CLEAN($C54),效率表!$B$4:$B$500,效率表!S$4:S$500,"",,-1))</f>
        <v>0</v>
      </c>
      <c r="BJ54" s="22">
        <f>IF($B54="Day",_xlfn.XLOOKUP(CLEAN($C54),效率表!$B$4:$B$500,效率表!U$4:U$500,""),_xlfn.XLOOKUP(CLEAN($C54),效率表!$B$4:$B$500,效率表!U$4:U$500,"",,-1))</f>
        <v>0</v>
      </c>
      <c r="BK54" s="22">
        <f>IF($B54="Day",_xlfn.XLOOKUP(CLEAN($C54),效率表!$B$4:$B$500,效率表!V$4:V$500,""),_xlfn.XLOOKUP(CLEAN($C54),效率表!$B$4:$B$500,效率表!V$4:V$500,"",,-1))</f>
        <v>0</v>
      </c>
      <c r="BL54" s="22">
        <f t="shared" si="9"/>
        <v>0</v>
      </c>
      <c r="BM54" s="22">
        <f t="shared" si="10"/>
        <v>90</v>
      </c>
      <c r="BN54" s="22">
        <f t="shared" si="11"/>
        <v>0</v>
      </c>
      <c r="BO54" s="27">
        <f t="shared" si="15"/>
        <v>411</v>
      </c>
      <c r="BP54" s="25">
        <f t="shared" si="12"/>
        <v>6.85</v>
      </c>
      <c r="BQ54" s="28" t="str">
        <f>IF($B54="Day",_xlfn.XLOOKUP(CLEAN($C54),效率表!$B$4:$B$500,效率表!X$4:X$500,""),_xlfn.XLOOKUP($C54,效率表!$B$4:$B$500,效率表!X$4:X$500,"",,-1))</f>
        <v xml:space="preserve">хөдөлгүүрийн анхааруулга ассан / хааз авахгүй / хөдөлгүүрийн анхааруулга ассан </v>
      </c>
    </row>
    <row r="55" spans="1:69">
      <c r="A55" s="29">
        <f t="shared" si="16"/>
        <v>46244</v>
      </c>
      <c r="B55" s="22" t="s">
        <v>240</v>
      </c>
      <c r="C55" s="22" t="s">
        <v>136</v>
      </c>
      <c r="D55" s="23" t="str">
        <f>_xlfn.XLOOKUP(C55,辅助表Auxiliary!$A$3:$A$192,辅助表Auxiliary!$C$3:$C$192)</f>
        <v>矿用卡车/Dump Truck</v>
      </c>
      <c r="E55" s="22" t="str">
        <f>_xlfn.XLOOKUP(C55,辅助表Auxiliary!$A$3:$A$192,辅助表Auxiliary!$D$3:$D$192)</f>
        <v>NHL NTE240AC</v>
      </c>
      <c r="F55" s="22" t="str">
        <f>_xlfn.XLOOKUP(C55,辅助表Auxiliary!$A$3:$A$192,辅助表Auxiliary!$E$3:$E$192)</f>
        <v>NTE240</v>
      </c>
      <c r="G55" s="22" t="s">
        <v>285</v>
      </c>
      <c r="H55" s="22" t="b">
        <f t="shared" si="0"/>
        <v>1</v>
      </c>
      <c r="I55" s="22">
        <f t="shared" si="1"/>
        <v>1</v>
      </c>
      <c r="J55" s="22"/>
      <c r="K55" s="22">
        <f>_xlfn.AGGREGATE(9,4,表1[[#This Row],[Хө]:[Б.н]])+_xlfn.AGGREGATE(9,4,表1[[#This Row],[Хө土壤]:[Б.н 脏煤]],表1[[#This Row],[Ш.х 沃土]])</f>
        <v>850</v>
      </c>
      <c r="L55" s="22">
        <f>_xlfn.AGGREGATE(9,4,表1[[#This Row],[Нү]],表1[[#This Row],[Нү 煤炭]])</f>
        <v>0</v>
      </c>
      <c r="M55" s="22">
        <f>_xlfn.AGGREGATE(9,4,表1[[#This Row],[oxid]],表1[[#This Row],[oxid 氧化]])</f>
        <v>0</v>
      </c>
      <c r="N55" s="22">
        <f>_xlfn.AGGREGATE(9,4,表1[[#This Row],[И.А]],表1[[#This Row],[И.А 
工程工作]])</f>
        <v>0</v>
      </c>
      <c r="O55" s="22">
        <f>表1[[#This Row],[产量（M3）
Production(M3)]]-表1[[#This Row],[焦煤（M3）
Coking coal
Нү]]-表1[[#This Row],[动力煤（M3）
Thermal coal
oxid]]</f>
        <v>850</v>
      </c>
      <c r="P55" s="22" t="str" cm="1">
        <f t="array" ref="P55">_xlfn.LET(
_xlpm.hCond,$H55,
_xlpm.dType,$D55,
_xlpm.res_type_1,P$1,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5" s="22" t="str" cm="1">
        <f t="array" ref="Q55">_xlfn.LET(
_xlpm.hCond,$H55,
_xlpm.dType,$D55,
_xlpm.res_type_1,Q$1,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5" s="22" t="str" cm="1">
        <f t="array" ref="R55">_xlfn.LET(
_xlpm.hCond,$H55,
_xlpm.dType,$D55,
_xlpm.res_type_1,R$1,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5" s="22" t="str" cm="1">
        <f t="array" ref="S55">_xlfn.LET(
_xlpm.hCond,$H55,
_xlpm.dType,$D55,
_xlpm.res_type_1,S$1,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5" s="22" t="str" cm="1">
        <f t="array" ref="T55">_xlfn.LET(
_xlpm.hCond,$H55,
_xlpm.dType,$D55,
_xlpm.res_type_1,T$1,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5" s="22" t="str" cm="1">
        <f t="array" ref="U55">_xlfn.LET(
_xlpm.hCond,$H55,
_xlpm.dType,$D55,
_xlpm.res_type_1,U$1,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5" s="22" t="str" cm="1">
        <f t="array" ref="V55">_xlfn.LET(
_xlpm.hCond,$H55,
_xlpm.dType,$D55,
_xlpm.res_type_1,V$1,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5" s="22" cm="1">
        <f t="array" ref="W55">_xlfn.LET(
_xlpm.hCond,$H55,
_xlpm.dType,$D55,
_xlpm.res_type_1,W$1,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55" s="22" cm="1">
        <f t="array" ref="X55">_xlfn.LET(
_xlpm.hCond,$H55,
_xlpm.dType,$D55,
_xlpm.res_type_1,X$1,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5" s="22" cm="1">
        <f t="array" ref="Y55">_xlfn.LET(
_xlpm.hCond,$H55,
_xlpm.dType,$D55,
_xlpm.res_type_1,Y$1,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5" s="22" cm="1">
        <f t="array" ref="Z55">_xlfn.LET(
_xlpm.hCond,$H55,
_xlpm.dType,$D55,
_xlpm.res_type_1,Z$1,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5" s="22" cm="1">
        <f t="array" ref="AA55">_xlfn.LET(
_xlpm.hCond,$H55,
_xlpm.dType,$D55,
_xlpm.res_type_1,AA$1,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5" s="22" cm="1">
        <f t="array" ref="AB55">_xlfn.LET(
_xlpm.hCond,$H55,
_xlpm.dType,$D55,
_xlpm.res_type_1,AB$1,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5" s="22" cm="1">
        <f t="array" ref="AC55">_xlfn.LET(
_xlpm.hCond,$H55,
_xlpm.dType,$D55,
_xlpm.res_type_1,AC$1,
_xlpm.num,--_xlfn.TEXTAFTER($C55,{"#","/","-"},-1),
_xlpm.isDay,$B55="DAY",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5" s="22" cm="1">
        <f t="array" ref="AD55">_xlfn.LET(
    _xlpm.result,
    IF(
        $H55,
        _xlfn.IFS(
            $B55 = "DAY",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$B55 = "Night",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31166</v>
      </c>
      <c r="AE55" s="22" cm="1">
        <f t="array" ref="AE55">_xlfn.LET(
    _xlpm.result,
    IF(
        $H55,
        _xlfn.IFS(
            $B55 = "DAY",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$B55 = "Night",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31176</v>
      </c>
      <c r="AF55" s="22">
        <f t="shared" si="13"/>
        <v>10</v>
      </c>
      <c r="AG55" s="22" cm="1">
        <f t="array" ref="AG55">_xlfn.LET(
    _xlpm.result,
    IF(
        $H55,
        _xlfn.IFS(
            $B55 = "DAY",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$B55 = "Night",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482992</v>
      </c>
      <c r="AH55" s="22" cm="1">
        <f t="array" ref="AH55">_xlfn.LET(
    _xlpm.result,
    IF(
        $H55,
        _xlfn.IFS(
            $B55 = "DAY",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$B55 = "Night",
            _xlfn.IFS(
                $D55 = "挖掘机/Excavator",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$D55 = "矿用卡车/Dump Truck",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$D55 = "辅助设备/Auxiliary Equipment",
                _xlfn.XLOOKUP(
                     --
                        _xlfn.TEXTAFTER(
                            $C55,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483145</v>
      </c>
      <c r="AI55" s="22">
        <f t="shared" si="14"/>
        <v>153</v>
      </c>
      <c r="AJ55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5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5" s="22">
        <f t="shared" si="2"/>
        <v>10</v>
      </c>
      <c r="AO55" s="24">
        <f t="shared" si="3"/>
        <v>7.65</v>
      </c>
      <c r="AP55" s="25" t="str" cm="1">
        <f t="array" ref="AP5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B55="Night", IF(
            (F55="EX5600")+(F55="EX3600"),
            _xlfn.XLOOKUP(--_xlfn.TEXTAFTER($C55,{"#","/","-"},-1), --_xlfn.TEXTAFTER('Electrical Excavator'!$A$4:$A$23,{"#","/","-"},-1), _xlfn.XLOOKUP(A55,'Electrical Excavator'!$E$3:$AI$3,'Electrical Excavator'!$E$4:$AI$23)),
            _xlfn.XLOOKUP(--_xlfn.TEXTAFTER($C55,{"#","/","-"},-1), --_xlfn.REGEXEXTRACT(_xlpm.c_rng,"\d+"), _xlfn.XLOOKUP(A55, _xlpm.header_rng, _xlpm.data_rng))
        ),
        B55="Day", ""
    ),
    IFERROR(_xlpm.result, "")
)</f>
        <v/>
      </c>
      <c r="AQ55" s="26">
        <f t="shared" si="4"/>
        <v>1</v>
      </c>
      <c r="AR55" s="26">
        <f t="shared" si="5"/>
        <v>0.83333333333333337</v>
      </c>
      <c r="AS55" s="26">
        <f t="shared" si="6"/>
        <v>0.75</v>
      </c>
      <c r="AT55" s="24">
        <f t="shared" si="7"/>
        <v>60</v>
      </c>
      <c r="AU55" s="22">
        <v>720</v>
      </c>
      <c r="AV55" s="22">
        <f t="shared" si="8"/>
        <v>12</v>
      </c>
      <c r="AW55" s="22">
        <f>IF($B55="Day",_xlfn.XLOOKUP(CLEAN($C55),效率表!$B$4:$B$500,效率表!G$4:G$500,""),_xlfn.XLOOKUP(CLEAN($C55),效率表!$B$4:$B$500,效率表!G$4:G$500,"",,-1))</f>
        <v>50</v>
      </c>
      <c r="AX55" s="22">
        <f>IF($B55="Day",_xlfn.XLOOKUP(CLEAN($C55),效率表!$B$4:$B$500,效率表!H$4:H$500,""),_xlfn.XLOOKUP(CLEAN($C55),效率表!$B$4:$B$500,效率表!H$4:H$500,"",,-1))</f>
        <v>0</v>
      </c>
      <c r="AY55" s="22">
        <f>IF($B55="Day",_xlfn.XLOOKUP(CLEAN($C55),效率表!$B$4:$B$500,效率表!I$4:I$500,""),_xlfn.XLOOKUP(CLEAN($C55),效率表!$B$4:$B$500,效率表!I$4:I$500,"",,-1))</f>
        <v>0</v>
      </c>
      <c r="AZ55" s="22">
        <f>IF($B55="Day",_xlfn.XLOOKUP(CLEAN($C55),效率表!$B$4:$B$500,效率表!J$4:J$500,""),_xlfn.XLOOKUP(CLEAN($C55),效率表!$B$4:$B$500,效率表!J$4:J$500,"",,-1))</f>
        <v>60</v>
      </c>
      <c r="BA55" s="22">
        <f>IF($B55="Day",_xlfn.XLOOKUP(CLEAN($C55),效率表!$B$4:$B$500,效率表!K$4:K$500,""),_xlfn.XLOOKUP(CLEAN($C55),效率表!$B$4:$B$500,效率表!K$4:K$500,"",,-1))</f>
        <v>0</v>
      </c>
      <c r="BB55" s="22">
        <f>IF($B55="Day",_xlfn.XLOOKUP(CLEAN($C55),效率表!$B$4:$B$500,效率表!L$4:L$500,""),_xlfn.XLOOKUP(CLEAN($C55),效率表!$B$4:$B$500,效率表!L$4:L$500,"",,-1))</f>
        <v>20</v>
      </c>
      <c r="BC55" s="22">
        <f>IF($B55="Day",_xlfn.XLOOKUP(CLEAN($C55),效率表!$B$4:$B$500,效率表!M$4:M$500,""),_xlfn.XLOOKUP(CLEAN($C55),效率表!$B$4:$B$500,效率表!M$4:M$500,"",,-1))</f>
        <v>0</v>
      </c>
      <c r="BD55" s="22">
        <f>IF($B55="Day",_xlfn.XLOOKUP(CLEAN($C55),效率表!$B$4:$B$500,效率表!N$4:N$500,""),_xlfn.XLOOKUP(CLEAN($C55),效率表!$B$4:$B$500,效率表!N$4:N$500,"",,-1))</f>
        <v>0</v>
      </c>
      <c r="BE55" s="22">
        <f>IF($B55="Day",_xlfn.XLOOKUP(CLEAN($C55),效率表!$B$4:$B$500,效率表!O$4:O$500,""),_xlfn.XLOOKUP(CLEAN($C55),效率表!$B$4:$B$500,效率表!O$4:O$500,"",,-1))</f>
        <v>0</v>
      </c>
      <c r="BF55" s="22">
        <f>IF($B55="Day",_xlfn.XLOOKUP(CLEAN($C55),效率表!$B$4:$B$500,效率表!P$4:P$500,""),_xlfn.XLOOKUP(CLEAN($C55),效率表!$B$4:$B$500,效率表!P$4:P$500,"",,-1))</f>
        <v>50</v>
      </c>
      <c r="BG55" s="22">
        <f>IF($B55="Day",_xlfn.XLOOKUP(CLEAN($C55),效率表!$B$4:$B$500,效率表!Q$4:Q$500,""),_xlfn.XLOOKUP(CLEAN($C55),效率表!$B$4:$B$500,效率表!Q$4:Q$500,"",,-1))</f>
        <v>0</v>
      </c>
      <c r="BH55" s="22">
        <f>IF($B55="Day",_xlfn.XLOOKUP(CLEAN($C55),效率表!$B$4:$B$500,效率表!R$4:R$500,""),_xlfn.XLOOKUP(CLEAN($C55),效率表!$B$4:$B$500,效率表!R$4:R$500,"",,-1))</f>
        <v>0</v>
      </c>
      <c r="BI55" s="22">
        <f>IF($B55="Day",_xlfn.XLOOKUP(CLEAN($C55),效率表!$B$4:$B$500,效率表!S$4:S$500,""),_xlfn.XLOOKUP(CLEAN($C55),效率表!$B$4:$B$500,效率表!S$4:S$500,"",,-1))</f>
        <v>0</v>
      </c>
      <c r="BJ55" s="22">
        <f>IF($B55="Day",_xlfn.XLOOKUP(CLEAN($C55),效率表!$B$4:$B$500,效率表!U$4:U$500,""),_xlfn.XLOOKUP(CLEAN($C55),效率表!$B$4:$B$500,效率表!U$4:U$500,"",,-1))</f>
        <v>0</v>
      </c>
      <c r="BK55" s="22">
        <f>IF($B55="Day",_xlfn.XLOOKUP(CLEAN($C55),效率表!$B$4:$B$500,效率表!V$4:V$500,""),_xlfn.XLOOKUP(CLEAN($C55),效率表!$B$4:$B$500,效率表!V$4:V$500,"",,-1))</f>
        <v>0</v>
      </c>
      <c r="BL55" s="22">
        <f t="shared" si="9"/>
        <v>60</v>
      </c>
      <c r="BM55" s="22">
        <f t="shared" si="10"/>
        <v>120</v>
      </c>
      <c r="BN55" s="22">
        <f t="shared" si="11"/>
        <v>50</v>
      </c>
      <c r="BO55" s="27">
        <f t="shared" si="15"/>
        <v>540</v>
      </c>
      <c r="BP55" s="25">
        <f t="shared" si="12"/>
        <v>9</v>
      </c>
      <c r="BQ55" s="28">
        <f>IF($B55="Day",_xlfn.XLOOKUP(CLEAN($C55),效率表!$B$4:$B$500,效率表!X$4:X$500,""),_xlfn.XLOOKUP($C55,效率表!$B$4:$B$500,效率表!X$4:X$500,"",,-1))</f>
        <v>0</v>
      </c>
    </row>
    <row r="56" spans="1:69">
      <c r="A56" s="29">
        <f t="shared" si="16"/>
        <v>46244</v>
      </c>
      <c r="B56" s="22" t="s">
        <v>240</v>
      </c>
      <c r="C56" s="22" t="s">
        <v>137</v>
      </c>
      <c r="D56" s="23" t="str">
        <f>_xlfn.XLOOKUP(C56,辅助表Auxiliary!$A$3:$A$192,辅助表Auxiliary!$C$3:$C$192)</f>
        <v>矿用卡车/Dump Truck</v>
      </c>
      <c r="E56" s="22" t="str">
        <f>_xlfn.XLOOKUP(C56,辅助表Auxiliary!$A$3:$A$192,辅助表Auxiliary!$D$3:$D$192)</f>
        <v>NHL NTE240AC</v>
      </c>
      <c r="F56" s="22" t="str">
        <f>_xlfn.XLOOKUP(C56,辅助表Auxiliary!$A$3:$A$192,辅助表Auxiliary!$E$3:$E$192)</f>
        <v>NTE240</v>
      </c>
      <c r="G56" s="22" t="s">
        <v>285</v>
      </c>
      <c r="H56" s="22" t="b">
        <f t="shared" si="0"/>
        <v>1</v>
      </c>
      <c r="I56" s="22">
        <f t="shared" si="1"/>
        <v>1</v>
      </c>
      <c r="J56" s="22"/>
      <c r="K56" s="22">
        <f>_xlfn.AGGREGATE(9,4,表1[[#This Row],[Хө]:[Б.н]])+_xlfn.AGGREGATE(9,4,表1[[#This Row],[Хө土壤]:[Б.н 脏煤]],表1[[#This Row],[Ш.х 沃土]])</f>
        <v>1445</v>
      </c>
      <c r="L56" s="22">
        <f>_xlfn.AGGREGATE(9,4,表1[[#This Row],[Нү]],表1[[#This Row],[Нү 煤炭]])</f>
        <v>0</v>
      </c>
      <c r="M56" s="22">
        <f>_xlfn.AGGREGATE(9,4,表1[[#This Row],[oxid]],表1[[#This Row],[oxid 氧化]])</f>
        <v>0</v>
      </c>
      <c r="N56" s="22">
        <f>_xlfn.AGGREGATE(9,4,表1[[#This Row],[И.А]],表1[[#This Row],[И.А 
工程工作]])</f>
        <v>0</v>
      </c>
      <c r="O56" s="22">
        <f>表1[[#This Row],[产量（M3）
Production(M3)]]-表1[[#This Row],[焦煤（M3）
Coking coal
Нү]]-表1[[#This Row],[动力煤（M3）
Thermal coal
oxid]]</f>
        <v>1445</v>
      </c>
      <c r="P56" s="22" t="str" cm="1">
        <f t="array" ref="P56">_xlfn.LET(
_xlpm.hCond,$H56,
_xlpm.dType,$D56,
_xlpm.res_type_1,P$1,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6" s="22" t="str" cm="1">
        <f t="array" ref="Q56">_xlfn.LET(
_xlpm.hCond,$H56,
_xlpm.dType,$D56,
_xlpm.res_type_1,Q$1,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6" s="22" t="str" cm="1">
        <f t="array" ref="R56">_xlfn.LET(
_xlpm.hCond,$H56,
_xlpm.dType,$D56,
_xlpm.res_type_1,R$1,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6" s="22" t="str" cm="1">
        <f t="array" ref="S56">_xlfn.LET(
_xlpm.hCond,$H56,
_xlpm.dType,$D56,
_xlpm.res_type_1,S$1,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6" s="22" t="str" cm="1">
        <f t="array" ref="T56">_xlfn.LET(
_xlpm.hCond,$H56,
_xlpm.dType,$D56,
_xlpm.res_type_1,T$1,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6" s="22" t="str" cm="1">
        <f t="array" ref="U56">_xlfn.LET(
_xlpm.hCond,$H56,
_xlpm.dType,$D56,
_xlpm.res_type_1,U$1,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6" s="22" t="str" cm="1">
        <f t="array" ref="V56">_xlfn.LET(
_xlpm.hCond,$H56,
_xlpm.dType,$D56,
_xlpm.res_type_1,V$1,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6" s="22" cm="1">
        <f t="array" ref="W56">_xlfn.LET(
_xlpm.hCond,$H56,
_xlpm.dType,$D56,
_xlpm.res_type_1,W$1,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56" s="22" cm="1">
        <f t="array" ref="X56">_xlfn.LET(
_xlpm.hCond,$H56,
_xlpm.dType,$D56,
_xlpm.res_type_1,X$1,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6" s="22" cm="1">
        <f t="array" ref="Y56">_xlfn.LET(
_xlpm.hCond,$H56,
_xlpm.dType,$D56,
_xlpm.res_type_1,Y$1,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6" s="22" cm="1">
        <f t="array" ref="Z56">_xlfn.LET(
_xlpm.hCond,$H56,
_xlpm.dType,$D56,
_xlpm.res_type_1,Z$1,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6" s="22" cm="1">
        <f t="array" ref="AA56">_xlfn.LET(
_xlpm.hCond,$H56,
_xlpm.dType,$D56,
_xlpm.res_type_1,AA$1,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6" s="22" cm="1">
        <f t="array" ref="AB56">_xlfn.LET(
_xlpm.hCond,$H56,
_xlpm.dType,$D56,
_xlpm.res_type_1,AB$1,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6" s="22" cm="1">
        <f t="array" ref="AC56">_xlfn.LET(
_xlpm.hCond,$H56,
_xlpm.dType,$D56,
_xlpm.res_type_1,AC$1,
_xlpm.num,--_xlfn.TEXTAFTER($C56,{"#","/","-"},-1),
_xlpm.isDay,$B56="DAY",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6" s="22" cm="1">
        <f t="array" ref="AD56">_xlfn.LET(
    _xlpm.result,
    IF(
        $H56,
        _xlfn.IFS(
            $B56 = "DAY",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$B56 = "Night",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30415</v>
      </c>
      <c r="AE56" s="22" cm="1">
        <f t="array" ref="AE56">_xlfn.LET(
    _xlpm.result,
    IF(
        $H56,
        _xlfn.IFS(
            $B56 = "DAY",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$B56 = "Night",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30426</v>
      </c>
      <c r="AF56" s="22">
        <f t="shared" si="13"/>
        <v>11</v>
      </c>
      <c r="AG56" s="22" cm="1">
        <f t="array" ref="AG56">_xlfn.LET(
    _xlpm.result,
    IF(
        $H56,
        _xlfn.IFS(
            $B56 = "DAY",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$B56 = "Night",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471421</v>
      </c>
      <c r="AH56" s="22" cm="1">
        <f t="array" ref="AH56">_xlfn.LET(
    _xlpm.result,
    IF(
        $H56,
        _xlfn.IFS(
            $B56 = "DAY",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$B56 = "Night",
            _xlfn.IFS(
                $D56 = "挖掘机/Excavator",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$D56 = "矿用卡车/Dump Truck",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$D56 = "辅助设备/Auxiliary Equipment",
                _xlfn.XLOOKUP(
                     --
                        _xlfn.TEXTAFTER(
                            $C56,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471612</v>
      </c>
      <c r="AI56" s="22">
        <f t="shared" si="14"/>
        <v>191</v>
      </c>
      <c r="AJ56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5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6" s="22">
        <f t="shared" si="2"/>
        <v>17</v>
      </c>
      <c r="AO56" s="24">
        <f t="shared" si="3"/>
        <v>5.617647058823529</v>
      </c>
      <c r="AP56" s="25" t="str" cm="1">
        <f t="array" ref="AP5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B56="Night", IF(
            (F56="EX5600")+(F56="EX3600"),
            _xlfn.XLOOKUP(--_xlfn.TEXTAFTER($C56,{"#","/","-"},-1), --_xlfn.TEXTAFTER('Electrical Excavator'!$A$4:$A$23,{"#","/","-"},-1), _xlfn.XLOOKUP(A56,'Electrical Excavator'!$E$3:$AI$3,'Electrical Excavator'!$E$4:$AI$23)),
            _xlfn.XLOOKUP(--_xlfn.TEXTAFTER($C56,{"#","/","-"},-1), --_xlfn.REGEXEXTRACT(_xlpm.c_rng,"\d+"), _xlfn.XLOOKUP(A56, _xlpm.header_rng, _xlpm.data_rng))
        ),
        B56="Day", ""
    ),
    IFERROR(_xlpm.result, "")
)</f>
        <v/>
      </c>
      <c r="AQ56" s="26">
        <f t="shared" si="4"/>
        <v>0.95</v>
      </c>
      <c r="AR56" s="26">
        <f t="shared" si="5"/>
        <v>0.85380116959064323</v>
      </c>
      <c r="AS56" s="26">
        <f t="shared" si="6"/>
        <v>0.82456140350877194</v>
      </c>
      <c r="AT56" s="24">
        <f t="shared" si="7"/>
        <v>95.999999999999972</v>
      </c>
      <c r="AU56" s="22">
        <v>720</v>
      </c>
      <c r="AV56" s="22">
        <f t="shared" si="8"/>
        <v>12</v>
      </c>
      <c r="AW56" s="22">
        <f>IF($B56="Day",_xlfn.XLOOKUP(CLEAN($C56),效率表!$B$4:$B$500,效率表!G$4:G$500,""),_xlfn.XLOOKUP(CLEAN($C56),效率表!$B$4:$B$500,效率表!G$4:G$500,"",,-1))</f>
        <v>40</v>
      </c>
      <c r="AX56" s="22">
        <f>IF($B56="Day",_xlfn.XLOOKUP(CLEAN($C56),效率表!$B$4:$B$500,效率表!H$4:H$500,""),_xlfn.XLOOKUP(CLEAN($C56),效率表!$B$4:$B$500,效率表!H$4:H$500,"",,-1))</f>
        <v>0</v>
      </c>
      <c r="AY56" s="22">
        <f>IF($B56="Day",_xlfn.XLOOKUP(CLEAN($C56),效率表!$B$4:$B$500,效率表!I$4:I$500,""),_xlfn.XLOOKUP(CLEAN($C56),效率表!$B$4:$B$500,效率表!I$4:I$500,"",,-1))</f>
        <v>0</v>
      </c>
      <c r="AZ56" s="22">
        <f>IF($B56="Day",_xlfn.XLOOKUP(CLEAN($C56),效率表!$B$4:$B$500,效率表!J$4:J$500,""),_xlfn.XLOOKUP(CLEAN($C56),效率表!$B$4:$B$500,效率表!J$4:J$500,"",,-1))</f>
        <v>20</v>
      </c>
      <c r="BA56" s="22">
        <f>IF($B56="Day",_xlfn.XLOOKUP(CLEAN($C56),效率表!$B$4:$B$500,效率表!K$4:K$500,""),_xlfn.XLOOKUP(CLEAN($C56),效率表!$B$4:$B$500,效率表!K$4:K$500,"",,-1))</f>
        <v>0</v>
      </c>
      <c r="BB56" s="22">
        <f>IF($B56="Day",_xlfn.XLOOKUP(CLEAN($C56),效率表!$B$4:$B$500,效率表!L$4:L$500,""),_xlfn.XLOOKUP(CLEAN($C56),效率表!$B$4:$B$500,效率表!L$4:L$500,"",,-1))</f>
        <v>60</v>
      </c>
      <c r="BC56" s="22">
        <f>IF($B56="Day",_xlfn.XLOOKUP(CLEAN($C56),效率表!$B$4:$B$500,效率表!M$4:M$500,""),_xlfn.XLOOKUP(CLEAN($C56),效率表!$B$4:$B$500,效率表!M$4:M$500,"",,-1))</f>
        <v>0</v>
      </c>
      <c r="BD56" s="22">
        <f>IF($B56="Day",_xlfn.XLOOKUP(CLEAN($C56),效率表!$B$4:$B$500,效率表!N$4:N$500,""),_xlfn.XLOOKUP(CLEAN($C56),效率表!$B$4:$B$500,效率表!N$4:N$500,"",,-1))</f>
        <v>0</v>
      </c>
      <c r="BE56" s="22">
        <f>IF($B56="Day",_xlfn.XLOOKUP(CLEAN($C56),效率表!$B$4:$B$500,效率表!O$4:O$500,""),_xlfn.XLOOKUP(CLEAN($C56),效率表!$B$4:$B$500,效率表!O$4:O$500,"",,-1))</f>
        <v>36.000000000000028</v>
      </c>
      <c r="BF56" s="22">
        <f>IF($B56="Day",_xlfn.XLOOKUP(CLEAN($C56),效率表!$B$4:$B$500,效率表!P$4:P$500,""),_xlfn.XLOOKUP(CLEAN($C56),效率表!$B$4:$B$500,效率表!P$4:P$500,"",,-1))</f>
        <v>0</v>
      </c>
      <c r="BG56" s="22">
        <f>IF($B56="Day",_xlfn.XLOOKUP(CLEAN($C56),效率表!$B$4:$B$500,效率表!Q$4:Q$500,""),_xlfn.XLOOKUP(CLEAN($C56),效率表!$B$4:$B$500,效率表!Q$4:Q$500,"",,-1))</f>
        <v>0</v>
      </c>
      <c r="BH56" s="22">
        <f>IF($B56="Day",_xlfn.XLOOKUP(CLEAN($C56),效率表!$B$4:$B$500,效率表!R$4:R$500,""),_xlfn.XLOOKUP(CLEAN($C56),效率表!$B$4:$B$500,效率表!R$4:R$500,"",,-1))</f>
        <v>0</v>
      </c>
      <c r="BI56" s="22">
        <f>IF($B56="Day",_xlfn.XLOOKUP(CLEAN($C56),效率表!$B$4:$B$500,效率表!S$4:S$500,""),_xlfn.XLOOKUP(CLEAN($C56),效率表!$B$4:$B$500,效率表!S$4:S$500,"",,-1))</f>
        <v>0</v>
      </c>
      <c r="BJ56" s="22">
        <f>IF($B56="Day",_xlfn.XLOOKUP(CLEAN($C56),效率表!$B$4:$B$500,效率表!U$4:U$500,""),_xlfn.XLOOKUP(CLEAN($C56),效率表!$B$4:$B$500,效率表!U$4:U$500,"",,-1))</f>
        <v>0</v>
      </c>
      <c r="BK56" s="22">
        <f>IF($B56="Day",_xlfn.XLOOKUP(CLEAN($C56),效率表!$B$4:$B$500,效率表!V$4:V$500,""),_xlfn.XLOOKUP(CLEAN($C56),效率表!$B$4:$B$500,效率表!V$4:V$500,"",,-1))</f>
        <v>0</v>
      </c>
      <c r="BL56" s="22">
        <f t="shared" si="9"/>
        <v>20</v>
      </c>
      <c r="BM56" s="22">
        <f t="shared" si="10"/>
        <v>100</v>
      </c>
      <c r="BN56" s="22">
        <f t="shared" si="11"/>
        <v>0</v>
      </c>
      <c r="BO56" s="27">
        <f t="shared" si="15"/>
        <v>564</v>
      </c>
      <c r="BP56" s="25">
        <f t="shared" si="12"/>
        <v>9.4</v>
      </c>
      <c r="BQ56" s="28" t="str">
        <f>IF($B56="Day",_xlfn.XLOOKUP(CLEAN($C56),效率表!$B$4:$B$500,效率表!X$4:X$500,""),_xlfn.XLOOKUP($C56,效率表!$B$4:$B$500,效率表!X$4:X$500,"",,-1))</f>
        <v xml:space="preserve"> дугуй хий нэмэх</v>
      </c>
    </row>
    <row r="57" spans="1:69">
      <c r="A57" s="29">
        <f t="shared" si="16"/>
        <v>46244</v>
      </c>
      <c r="B57" s="22" t="s">
        <v>240</v>
      </c>
      <c r="C57" s="22" t="s">
        <v>138</v>
      </c>
      <c r="D57" s="23" t="str">
        <f>_xlfn.XLOOKUP(C57,辅助表Auxiliary!$A$3:$A$192,辅助表Auxiliary!$C$3:$C$192)</f>
        <v>矿用卡车/Dump Truck</v>
      </c>
      <c r="E57" s="22" t="str">
        <f>_xlfn.XLOOKUP(C57,辅助表Auxiliary!$A$3:$A$192,辅助表Auxiliary!$D$3:$D$192)</f>
        <v>NHL NTE240AC</v>
      </c>
      <c r="F57" s="22" t="str">
        <f>_xlfn.XLOOKUP(C57,辅助表Auxiliary!$A$3:$A$192,辅助表Auxiliary!$E$3:$E$192)</f>
        <v>NTE240</v>
      </c>
      <c r="G57" s="22" t="s">
        <v>285</v>
      </c>
      <c r="H57" s="22" t="b">
        <f t="shared" si="0"/>
        <v>1</v>
      </c>
      <c r="I57" s="22">
        <f t="shared" si="1"/>
        <v>0</v>
      </c>
      <c r="J57" s="22"/>
      <c r="K57" s="22">
        <f>_xlfn.AGGREGATE(9,4,表1[[#This Row],[Хө]:[Б.н]])+_xlfn.AGGREGATE(9,4,表1[[#This Row],[Хө土壤]:[Б.н 脏煤]],表1[[#This Row],[Ш.х 沃土]])</f>
        <v>0</v>
      </c>
      <c r="L57" s="22">
        <f>_xlfn.AGGREGATE(9,4,表1[[#This Row],[Нү]],表1[[#This Row],[Нү 煤炭]])</f>
        <v>0</v>
      </c>
      <c r="M57" s="22">
        <f>_xlfn.AGGREGATE(9,4,表1[[#This Row],[oxid]],表1[[#This Row],[oxid 氧化]])</f>
        <v>0</v>
      </c>
      <c r="N57" s="22">
        <f>_xlfn.AGGREGATE(9,4,表1[[#This Row],[И.А]],表1[[#This Row],[И.А 
工程工作]])</f>
        <v>0</v>
      </c>
      <c r="O57" s="22">
        <f>表1[[#This Row],[产量（M3）
Production(M3)]]-表1[[#This Row],[焦煤（M3）
Coking coal
Нү]]-表1[[#This Row],[动力煤（M3）
Thermal coal
oxid]]</f>
        <v>0</v>
      </c>
      <c r="P57" s="22" t="str" cm="1">
        <f t="array" ref="P57">_xlfn.LET(
_xlpm.hCond,$H57,
_xlpm.dType,$D57,
_xlpm.res_type_1,P$1,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7" s="22" t="str" cm="1">
        <f t="array" ref="Q57">_xlfn.LET(
_xlpm.hCond,$H57,
_xlpm.dType,$D57,
_xlpm.res_type_1,Q$1,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7" s="22" t="str" cm="1">
        <f t="array" ref="R57">_xlfn.LET(
_xlpm.hCond,$H57,
_xlpm.dType,$D57,
_xlpm.res_type_1,R$1,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7" s="22" t="str" cm="1">
        <f t="array" ref="S57">_xlfn.LET(
_xlpm.hCond,$H57,
_xlpm.dType,$D57,
_xlpm.res_type_1,S$1,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7" s="22" t="str" cm="1">
        <f t="array" ref="T57">_xlfn.LET(
_xlpm.hCond,$H57,
_xlpm.dType,$D57,
_xlpm.res_type_1,T$1,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7" s="22" t="str" cm="1">
        <f t="array" ref="U57">_xlfn.LET(
_xlpm.hCond,$H57,
_xlpm.dType,$D57,
_xlpm.res_type_1,U$1,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7" s="22" t="str" cm="1">
        <f t="array" ref="V57">_xlfn.LET(
_xlpm.hCond,$H57,
_xlpm.dType,$D57,
_xlpm.res_type_1,V$1,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7" s="22" cm="1">
        <f t="array" ref="W57">_xlfn.LET(
_xlpm.hCond,$H57,
_xlpm.dType,$D57,
_xlpm.res_type_1,W$1,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57" s="22" cm="1">
        <f t="array" ref="X57">_xlfn.LET(
_xlpm.hCond,$H57,
_xlpm.dType,$D57,
_xlpm.res_type_1,X$1,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7" s="22" cm="1">
        <f t="array" ref="Y57">_xlfn.LET(
_xlpm.hCond,$H57,
_xlpm.dType,$D57,
_xlpm.res_type_1,Y$1,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7" s="22" cm="1">
        <f t="array" ref="Z57">_xlfn.LET(
_xlpm.hCond,$H57,
_xlpm.dType,$D57,
_xlpm.res_type_1,Z$1,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7" s="22" cm="1">
        <f t="array" ref="AA57">_xlfn.LET(
_xlpm.hCond,$H57,
_xlpm.dType,$D57,
_xlpm.res_type_1,AA$1,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7" s="22" cm="1">
        <f t="array" ref="AB57">_xlfn.LET(
_xlpm.hCond,$H57,
_xlpm.dType,$D57,
_xlpm.res_type_1,AB$1,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7" s="22" cm="1">
        <f t="array" ref="AC57">_xlfn.LET(
_xlpm.hCond,$H57,
_xlpm.dType,$D57,
_xlpm.res_type_1,AC$1,
_xlpm.num,--_xlfn.TEXTAFTER($C57,{"#","/","-"},-1),
_xlpm.isDay,$B57="DAY",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7" s="22" cm="1">
        <f t="array" ref="AD57">_xlfn.LET(
    _xlpm.result,
    IF(
        $H57,
        _xlfn.IFS(
            $B57 = "DAY",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$B57 = "Night",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31389</v>
      </c>
      <c r="AE57" s="22" cm="1">
        <f t="array" ref="AE57">_xlfn.LET(
    _xlpm.result,
    IF(
        $H57,
        _xlfn.IFS(
            $B57 = "DAY",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$B57 = "Night",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31389</v>
      </c>
      <c r="AF57" s="22">
        <f t="shared" si="13"/>
        <v>0</v>
      </c>
      <c r="AG57" s="22" cm="1">
        <f t="array" ref="AG57">_xlfn.LET(
    _xlpm.result,
    IF(
        $H57,
        _xlfn.IFS(
            $B57 = "DAY",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$B57 = "Night",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493193</v>
      </c>
      <c r="AH57" s="22" cm="1">
        <f t="array" ref="AH57">_xlfn.LET(
    _xlpm.result,
    IF(
        $H57,
        _xlfn.IFS(
            $B57 = "DAY",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$B57 = "Night",
            _xlfn.IFS(
                $D57 = "挖掘机/Excavator",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$D57 = "矿用卡车/Dump Truck",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$D57 = "辅助设备/Auxiliary Equipment",
                _xlfn.XLOOKUP(
                     --
                        _xlfn.TEXTAFTER(
                            $C57,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493193</v>
      </c>
      <c r="AI57" s="22">
        <f t="shared" si="14"/>
        <v>0</v>
      </c>
      <c r="AJ57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5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7" s="22">
        <f t="shared" si="2"/>
        <v>0</v>
      </c>
      <c r="AO57" s="24" t="str">
        <f t="shared" si="3"/>
        <v/>
      </c>
      <c r="AP57" s="25" t="str" cm="1">
        <f t="array" ref="AP5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B57="Night", IF(
            (F57="EX5600")+(F57="EX3600"),
            _xlfn.XLOOKUP(--_xlfn.TEXTAFTER($C57,{"#","/","-"},-1), --_xlfn.TEXTAFTER('Electrical Excavator'!$A$4:$A$23,{"#","/","-"},-1), _xlfn.XLOOKUP(A57,'Electrical Excavator'!$E$3:$AI$3,'Electrical Excavator'!$E$4:$AI$23)),
            _xlfn.XLOOKUP(--_xlfn.TEXTAFTER($C57,{"#","/","-"},-1), --_xlfn.REGEXEXTRACT(_xlpm.c_rng,"\d+"), _xlfn.XLOOKUP(A57, _xlpm.header_rng, _xlpm.data_rng))
        ),
        B57="Day", ""
    ),
    IFERROR(_xlpm.result, "")
)</f>
        <v/>
      </c>
      <c r="AQ57" s="26">
        <f t="shared" si="4"/>
        <v>0</v>
      </c>
      <c r="AR57" s="26">
        <f t="shared" si="5"/>
        <v>0</v>
      </c>
      <c r="AS57" s="26" t="str">
        <f t="shared" si="6"/>
        <v/>
      </c>
      <c r="AT57" s="24" t="str">
        <f t="shared" si="7"/>
        <v/>
      </c>
      <c r="AU57" s="22">
        <v>720</v>
      </c>
      <c r="AV57" s="22">
        <f t="shared" si="8"/>
        <v>12</v>
      </c>
      <c r="AW57" s="22">
        <f>IF($B57="Day",_xlfn.XLOOKUP(CLEAN($C57),效率表!$B$4:$B$500,效率表!G$4:G$500,""),_xlfn.XLOOKUP(CLEAN($C57),效率表!$B$4:$B$500,效率表!G$4:G$500,"",,-1))</f>
        <v>0</v>
      </c>
      <c r="AX57" s="22">
        <f>IF($B57="Day",_xlfn.XLOOKUP(CLEAN($C57),效率表!$B$4:$B$500,效率表!H$4:H$500,""),_xlfn.XLOOKUP(CLEAN($C57),效率表!$B$4:$B$500,效率表!H$4:H$500,"",,-1))</f>
        <v>0</v>
      </c>
      <c r="AY57" s="22">
        <f>IF($B57="Day",_xlfn.XLOOKUP(CLEAN($C57),效率表!$B$4:$B$500,效率表!I$4:I$500,""),_xlfn.XLOOKUP(CLEAN($C57),效率表!$B$4:$B$500,效率表!I$4:I$500,"",,-1))</f>
        <v>0</v>
      </c>
      <c r="AZ57" s="22">
        <f>IF($B57="Day",_xlfn.XLOOKUP(CLEAN($C57),效率表!$B$4:$B$500,效率表!J$4:J$500,""),_xlfn.XLOOKUP(CLEAN($C57),效率表!$B$4:$B$500,效率表!J$4:J$500,"",,-1))</f>
        <v>0</v>
      </c>
      <c r="BA57" s="22">
        <f>IF($B57="Day",_xlfn.XLOOKUP(CLEAN($C57),效率表!$B$4:$B$500,效率表!K$4:K$500,""),_xlfn.XLOOKUP(CLEAN($C57),效率表!$B$4:$B$500,效率表!K$4:K$500,"",,-1))</f>
        <v>0</v>
      </c>
      <c r="BB57" s="22">
        <f>IF($B57="Day",_xlfn.XLOOKUP(CLEAN($C57),效率表!$B$4:$B$500,效率表!L$4:L$500,""),_xlfn.XLOOKUP(CLEAN($C57),效率表!$B$4:$B$500,效率表!L$4:L$500,"",,-1))</f>
        <v>0</v>
      </c>
      <c r="BC57" s="22">
        <f>IF($B57="Day",_xlfn.XLOOKUP(CLEAN($C57),效率表!$B$4:$B$500,效率表!M$4:M$500,""),_xlfn.XLOOKUP(CLEAN($C57),效率表!$B$4:$B$500,效率表!M$4:M$500,"",,-1))</f>
        <v>0</v>
      </c>
      <c r="BD57" s="22">
        <f>IF($B57="Day",_xlfn.XLOOKUP(CLEAN($C57),效率表!$B$4:$B$500,效率表!N$4:N$500,""),_xlfn.XLOOKUP(CLEAN($C57),效率表!$B$4:$B$500,效率表!N$4:N$500,"",,-1))</f>
        <v>720</v>
      </c>
      <c r="BE57" s="22">
        <f>IF($B57="Day",_xlfn.XLOOKUP(CLEAN($C57),效率表!$B$4:$B$500,效率表!O$4:O$500,""),_xlfn.XLOOKUP(CLEAN($C57),效率表!$B$4:$B$500,效率表!O$4:O$500,"",,-1))</f>
        <v>0</v>
      </c>
      <c r="BF57" s="22">
        <f>IF($B57="Day",_xlfn.XLOOKUP(CLEAN($C57),效率表!$B$4:$B$500,效率表!P$4:P$500,""),_xlfn.XLOOKUP(CLEAN($C57),效率表!$B$4:$B$500,效率表!P$4:P$500,"",,-1))</f>
        <v>0</v>
      </c>
      <c r="BG57" s="22">
        <f>IF($B57="Day",_xlfn.XLOOKUP(CLEAN($C57),效率表!$B$4:$B$500,效率表!Q$4:Q$500,""),_xlfn.XLOOKUP(CLEAN($C57),效率表!$B$4:$B$500,效率表!Q$4:Q$500,"",,-1))</f>
        <v>0</v>
      </c>
      <c r="BH57" s="22">
        <f>IF($B57="Day",_xlfn.XLOOKUP(CLEAN($C57),效率表!$B$4:$B$500,效率表!R$4:R$500,""),_xlfn.XLOOKUP(CLEAN($C57),效率表!$B$4:$B$500,效率表!R$4:R$500,"",,-1))</f>
        <v>0</v>
      </c>
      <c r="BI57" s="22">
        <f>IF($B57="Day",_xlfn.XLOOKUP(CLEAN($C57),效率表!$B$4:$B$500,效率表!S$4:S$500,""),_xlfn.XLOOKUP(CLEAN($C57),效率表!$B$4:$B$500,效率表!S$4:S$500,"",,-1))</f>
        <v>0</v>
      </c>
      <c r="BJ57" s="22">
        <f>IF($B57="Day",_xlfn.XLOOKUP(CLEAN($C57),效率表!$B$4:$B$500,效率表!U$4:U$500,""),_xlfn.XLOOKUP(CLEAN($C57),效率表!$B$4:$B$500,效率表!U$4:U$500,"",,-1))</f>
        <v>0</v>
      </c>
      <c r="BK57" s="22">
        <f>IF($B57="Day",_xlfn.XLOOKUP(CLEAN($C57),效率表!$B$4:$B$500,效率表!V$4:V$500,""),_xlfn.XLOOKUP(CLEAN($C57),效率表!$B$4:$B$500,效率表!V$4:V$500,"",,-1))</f>
        <v>0</v>
      </c>
      <c r="BL57" s="22">
        <f t="shared" si="9"/>
        <v>0</v>
      </c>
      <c r="BM57" s="22">
        <f t="shared" si="10"/>
        <v>0</v>
      </c>
      <c r="BN57" s="22">
        <f t="shared" si="11"/>
        <v>0</v>
      </c>
      <c r="BO57" s="27">
        <f t="shared" si="15"/>
        <v>0</v>
      </c>
      <c r="BP57" s="25">
        <f t="shared" si="12"/>
        <v>0</v>
      </c>
      <c r="BQ57" s="28" t="str">
        <f>IF($B57="Day",_xlfn.XLOOKUP(CLEAN($C57),效率表!$B$4:$B$500,效率表!X$4:X$500,""),_xlfn.XLOOKUP($C57,效率表!$B$4:$B$500,效率表!X$4:X$500,"",,-1))</f>
        <v>1000 мото цагийн ТҮ</v>
      </c>
    </row>
    <row r="58" spans="1:69">
      <c r="A58" s="29">
        <f t="shared" si="16"/>
        <v>46244</v>
      </c>
      <c r="B58" s="22" t="s">
        <v>240</v>
      </c>
      <c r="C58" s="22" t="s">
        <v>139</v>
      </c>
      <c r="D58" s="23" t="str">
        <f>_xlfn.XLOOKUP(C58,辅助表Auxiliary!$A$3:$A$192,辅助表Auxiliary!$C$3:$C$192)</f>
        <v>矿用卡车/Dump Truck</v>
      </c>
      <c r="E58" s="22" t="str">
        <f>_xlfn.XLOOKUP(C58,辅助表Auxiliary!$A$3:$A$192,辅助表Auxiliary!$D$3:$D$192)</f>
        <v>NHL NTE240AC</v>
      </c>
      <c r="F58" s="22" t="str">
        <f>_xlfn.XLOOKUP(C58,辅助表Auxiliary!$A$3:$A$192,辅助表Auxiliary!$E$3:$E$192)</f>
        <v>NTE240</v>
      </c>
      <c r="G58" s="22" t="s">
        <v>285</v>
      </c>
      <c r="H58" s="22" t="b">
        <f t="shared" si="0"/>
        <v>1</v>
      </c>
      <c r="I58" s="22">
        <f t="shared" si="1"/>
        <v>1</v>
      </c>
      <c r="J58" s="22"/>
      <c r="K58" s="22">
        <f>_xlfn.AGGREGATE(9,4,表1[[#This Row],[Хө]:[Б.н]])+_xlfn.AGGREGATE(9,4,表1[[#This Row],[Хө土壤]:[Б.н 脏煤]],表1[[#This Row],[Ш.х 沃土]])</f>
        <v>850</v>
      </c>
      <c r="L58" s="22">
        <f>_xlfn.AGGREGATE(9,4,表1[[#This Row],[Нү]],表1[[#This Row],[Нү 煤炭]])</f>
        <v>0</v>
      </c>
      <c r="M58" s="22">
        <f>_xlfn.AGGREGATE(9,4,表1[[#This Row],[oxid]],表1[[#This Row],[oxid 氧化]])</f>
        <v>0</v>
      </c>
      <c r="N58" s="22">
        <f>_xlfn.AGGREGATE(9,4,表1[[#This Row],[И.А]],表1[[#This Row],[И.А 
工程工作]])</f>
        <v>0</v>
      </c>
      <c r="O58" s="22">
        <f>表1[[#This Row],[产量（M3）
Production(M3)]]-表1[[#This Row],[焦煤（M3）
Coking coal
Нү]]-表1[[#This Row],[动力煤（M3）
Thermal coal
oxid]]</f>
        <v>850</v>
      </c>
      <c r="P58" s="22" t="str" cm="1">
        <f t="array" ref="P58">_xlfn.LET(
_xlpm.hCond,$H58,
_xlpm.dType,$D58,
_xlpm.res_type_1,P$1,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8" s="22" t="str" cm="1">
        <f t="array" ref="Q58">_xlfn.LET(
_xlpm.hCond,$H58,
_xlpm.dType,$D58,
_xlpm.res_type_1,Q$1,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8" s="22" t="str" cm="1">
        <f t="array" ref="R58">_xlfn.LET(
_xlpm.hCond,$H58,
_xlpm.dType,$D58,
_xlpm.res_type_1,R$1,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8" s="22" t="str" cm="1">
        <f t="array" ref="S58">_xlfn.LET(
_xlpm.hCond,$H58,
_xlpm.dType,$D58,
_xlpm.res_type_1,S$1,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8" s="22" t="str" cm="1">
        <f t="array" ref="T58">_xlfn.LET(
_xlpm.hCond,$H58,
_xlpm.dType,$D58,
_xlpm.res_type_1,T$1,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8" s="22" t="str" cm="1">
        <f t="array" ref="U58">_xlfn.LET(
_xlpm.hCond,$H58,
_xlpm.dType,$D58,
_xlpm.res_type_1,U$1,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8" s="22" t="str" cm="1">
        <f t="array" ref="V58">_xlfn.LET(
_xlpm.hCond,$H58,
_xlpm.dType,$D58,
_xlpm.res_type_1,V$1,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8" s="22" cm="1">
        <f t="array" ref="W58">_xlfn.LET(
_xlpm.hCond,$H58,
_xlpm.dType,$D58,
_xlpm.res_type_1,W$1,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58" s="22" cm="1">
        <f t="array" ref="X58">_xlfn.LET(
_xlpm.hCond,$H58,
_xlpm.dType,$D58,
_xlpm.res_type_1,X$1,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8" s="22" cm="1">
        <f t="array" ref="Y58">_xlfn.LET(
_xlpm.hCond,$H58,
_xlpm.dType,$D58,
_xlpm.res_type_1,Y$1,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8" s="22" cm="1">
        <f t="array" ref="Z58">_xlfn.LET(
_xlpm.hCond,$H58,
_xlpm.dType,$D58,
_xlpm.res_type_1,Z$1,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8" s="22" cm="1">
        <f t="array" ref="AA58">_xlfn.LET(
_xlpm.hCond,$H58,
_xlpm.dType,$D58,
_xlpm.res_type_1,AA$1,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8" s="22" cm="1">
        <f t="array" ref="AB58">_xlfn.LET(
_xlpm.hCond,$H58,
_xlpm.dType,$D58,
_xlpm.res_type_1,AB$1,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8" s="22" cm="1">
        <f t="array" ref="AC58">_xlfn.LET(
_xlpm.hCond,$H58,
_xlpm.dType,$D58,
_xlpm.res_type_1,AC$1,
_xlpm.num,--_xlfn.TEXTAFTER($C58,{"#","/","-"},-1),
_xlpm.isDay,$B58="DAY",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8" s="22" cm="1">
        <f t="array" ref="AD58">_xlfn.LET(
    _xlpm.result,
    IF(
        $H58,
        _xlfn.IFS(
            $B58 = "DAY",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$B58 = "Night",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30948</v>
      </c>
      <c r="AE58" s="22" cm="1">
        <f t="array" ref="AE58">_xlfn.LET(
    _xlpm.result,
    IF(
        $H58,
        _xlfn.IFS(
            $B58 = "DAY",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$B58 = "Night",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30958</v>
      </c>
      <c r="AF58" s="22">
        <f t="shared" si="13"/>
        <v>10</v>
      </c>
      <c r="AG58" s="22" cm="1">
        <f t="array" ref="AG58">_xlfn.LET(
    _xlpm.result,
    IF(
        $H58,
        _xlfn.IFS(
            $B58 = "DAY",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$B58 = "Night",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478876</v>
      </c>
      <c r="AH58" s="22" cm="1">
        <f t="array" ref="AH58">_xlfn.LET(
    _xlpm.result,
    IF(
        $H58,
        _xlfn.IFS(
            $B58 = "DAY",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$B58 = "Night",
            _xlfn.IFS(
                $D58 = "挖掘机/Excavator",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$D58 = "矿用卡车/Dump Truck",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$D58 = "辅助设备/Auxiliary Equipment",
                _xlfn.XLOOKUP(
                     --
                        _xlfn.TEXTAFTER(
                            $C58,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479031</v>
      </c>
      <c r="AI58" s="22">
        <f t="shared" si="14"/>
        <v>155</v>
      </c>
      <c r="AJ58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5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8" s="22">
        <f t="shared" si="2"/>
        <v>10</v>
      </c>
      <c r="AO58" s="24">
        <f t="shared" si="3"/>
        <v>7.75</v>
      </c>
      <c r="AP58" s="25" t="str" cm="1">
        <f t="array" ref="AP5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B58="Night", IF(
            (F58="EX5600")+(F58="EX3600"),
            _xlfn.XLOOKUP(--_xlfn.TEXTAFTER($C58,{"#","/","-"},-1), --_xlfn.TEXTAFTER('Electrical Excavator'!$A$4:$A$23,{"#","/","-"},-1), _xlfn.XLOOKUP(A58,'Electrical Excavator'!$E$3:$AI$3,'Electrical Excavator'!$E$4:$AI$23)),
            _xlfn.XLOOKUP(--_xlfn.TEXTAFTER($C58,{"#","/","-"},-1), --_xlfn.REGEXEXTRACT(_xlpm.c_rng,"\d+"), _xlfn.XLOOKUP(A58, _xlpm.header_rng, _xlpm.data_rng))
        ),
        B58="Day", ""
    ),
    IFERROR(_xlpm.result, "")
)</f>
        <v/>
      </c>
      <c r="AQ58" s="26">
        <f t="shared" si="4"/>
        <v>1</v>
      </c>
      <c r="AR58" s="26">
        <f t="shared" si="5"/>
        <v>0.77777777777777779</v>
      </c>
      <c r="AS58" s="26">
        <f t="shared" si="6"/>
        <v>0.73611111111111116</v>
      </c>
      <c r="AT58" s="24">
        <f t="shared" si="7"/>
        <v>69.999999999999972</v>
      </c>
      <c r="AU58" s="22">
        <v>720</v>
      </c>
      <c r="AV58" s="22">
        <f t="shared" si="8"/>
        <v>12</v>
      </c>
      <c r="AW58" s="22">
        <f>IF($B58="Day",_xlfn.XLOOKUP(CLEAN($C58),效率表!$B$4:$B$500,效率表!G$4:G$500,""),_xlfn.XLOOKUP(CLEAN($C58),效率表!$B$4:$B$500,效率表!G$4:G$500,"",,-1))</f>
        <v>10</v>
      </c>
      <c r="AX58" s="22">
        <f>IF($B58="Day",_xlfn.XLOOKUP(CLEAN($C58),效率表!$B$4:$B$500,效率表!H$4:H$500,""),_xlfn.XLOOKUP(CLEAN($C58),效率表!$B$4:$B$500,效率表!H$4:H$500,"",,-1))</f>
        <v>0</v>
      </c>
      <c r="AY58" s="22">
        <f>IF($B58="Day",_xlfn.XLOOKUP(CLEAN($C58),效率表!$B$4:$B$500,效率表!I$4:I$500,""),_xlfn.XLOOKUP(CLEAN($C58),效率表!$B$4:$B$500,效率表!I$4:I$500,"",,-1))</f>
        <v>0</v>
      </c>
      <c r="AZ58" s="22">
        <f>IF($B58="Day",_xlfn.XLOOKUP(CLEAN($C58),效率表!$B$4:$B$500,效率表!J$4:J$500,""),_xlfn.XLOOKUP(CLEAN($C58),效率表!$B$4:$B$500,效率表!J$4:J$500,"",,-1))</f>
        <v>30</v>
      </c>
      <c r="BA58" s="22">
        <f>IF($B58="Day",_xlfn.XLOOKUP(CLEAN($C58),效率表!$B$4:$B$500,效率表!K$4:K$500,""),_xlfn.XLOOKUP(CLEAN($C58),效率表!$B$4:$B$500,效率表!K$4:K$500,"",,-1))</f>
        <v>0</v>
      </c>
      <c r="BB58" s="22">
        <f>IF($B58="Day",_xlfn.XLOOKUP(CLEAN($C58),效率表!$B$4:$B$500,效率表!L$4:L$500,""),_xlfn.XLOOKUP(CLEAN($C58),效率表!$B$4:$B$500,效率表!L$4:L$500,"",,-1))</f>
        <v>60</v>
      </c>
      <c r="BC58" s="22">
        <f>IF($B58="Day",_xlfn.XLOOKUP(CLEAN($C58),效率表!$B$4:$B$500,效率表!M$4:M$500,""),_xlfn.XLOOKUP(CLEAN($C58),效率表!$B$4:$B$500,效率表!M$4:M$500,"",,-1))</f>
        <v>0</v>
      </c>
      <c r="BD58" s="22">
        <f>IF($B58="Day",_xlfn.XLOOKUP(CLEAN($C58),效率表!$B$4:$B$500,效率表!N$4:N$500,""),_xlfn.XLOOKUP(CLEAN($C58),效率表!$B$4:$B$500,效率表!N$4:N$500,"",,-1))</f>
        <v>0</v>
      </c>
      <c r="BE58" s="22">
        <f>IF($B58="Day",_xlfn.XLOOKUP(CLEAN($C58),效率表!$B$4:$B$500,效率表!O$4:O$500,""),_xlfn.XLOOKUP(CLEAN($C58),效率表!$B$4:$B$500,效率表!O$4:O$500,"",,-1))</f>
        <v>0</v>
      </c>
      <c r="BF58" s="22">
        <f>IF($B58="Day",_xlfn.XLOOKUP(CLEAN($C58),效率表!$B$4:$B$500,效率表!P$4:P$500,""),_xlfn.XLOOKUP(CLEAN($C58),效率表!$B$4:$B$500,效率表!P$4:P$500,"",,-1))</f>
        <v>90</v>
      </c>
      <c r="BG58" s="22">
        <f>IF($B58="Day",_xlfn.XLOOKUP(CLEAN($C58),效率表!$B$4:$B$500,效率表!Q$4:Q$500,""),_xlfn.XLOOKUP(CLEAN($C58),效率表!$B$4:$B$500,效率表!Q$4:Q$500,"",,-1))</f>
        <v>0</v>
      </c>
      <c r="BH58" s="22">
        <f>IF($B58="Day",_xlfn.XLOOKUP(CLEAN($C58),效率表!$B$4:$B$500,效率表!R$4:R$500,""),_xlfn.XLOOKUP(CLEAN($C58),效率表!$B$4:$B$500,效率表!R$4:R$500,"",,-1))</f>
        <v>0</v>
      </c>
      <c r="BI58" s="22">
        <f>IF($B58="Day",_xlfn.XLOOKUP(CLEAN($C58),效率表!$B$4:$B$500,效率表!S$4:S$500,""),_xlfn.XLOOKUP(CLEAN($C58),效率表!$B$4:$B$500,效率表!S$4:S$500,"",,-1))</f>
        <v>0</v>
      </c>
      <c r="BJ58" s="22">
        <f>IF($B58="Day",_xlfn.XLOOKUP(CLEAN($C58),效率表!$B$4:$B$500,效率表!U$4:U$500,""),_xlfn.XLOOKUP(CLEAN($C58),效率表!$B$4:$B$500,效率表!U$4:U$500,"",,-1))</f>
        <v>0</v>
      </c>
      <c r="BK58" s="22">
        <f>IF($B58="Day",_xlfn.XLOOKUP(CLEAN($C58),效率表!$B$4:$B$500,效率表!V$4:V$500,""),_xlfn.XLOOKUP(CLEAN($C58),效率表!$B$4:$B$500,效率表!V$4:V$500,"",,-1))</f>
        <v>0</v>
      </c>
      <c r="BL58" s="22">
        <f t="shared" si="9"/>
        <v>30</v>
      </c>
      <c r="BM58" s="22">
        <f t="shared" si="10"/>
        <v>160</v>
      </c>
      <c r="BN58" s="22">
        <f t="shared" si="11"/>
        <v>90</v>
      </c>
      <c r="BO58" s="27">
        <f t="shared" si="15"/>
        <v>530</v>
      </c>
      <c r="BP58" s="25">
        <f t="shared" si="12"/>
        <v>8.8333333333333339</v>
      </c>
      <c r="BQ58" s="28">
        <f>IF($B58="Day",_xlfn.XLOOKUP(CLEAN($C58),效率表!$B$4:$B$500,效率表!X$4:X$500,""),_xlfn.XLOOKUP($C58,效率表!$B$4:$B$500,效率表!X$4:X$500,"",,-1))</f>
        <v>0</v>
      </c>
    </row>
    <row r="59" spans="1:69">
      <c r="A59" s="29">
        <f t="shared" si="16"/>
        <v>46244</v>
      </c>
      <c r="B59" s="22" t="s">
        <v>240</v>
      </c>
      <c r="C59" s="22" t="s">
        <v>140</v>
      </c>
      <c r="D59" s="23" t="str">
        <f>_xlfn.XLOOKUP(C59,辅助表Auxiliary!$A$3:$A$192,辅助表Auxiliary!$C$3:$C$192)</f>
        <v>矿用卡车/Dump Truck</v>
      </c>
      <c r="E59" s="22" t="str">
        <f>_xlfn.XLOOKUP(C59,辅助表Auxiliary!$A$3:$A$192,辅助表Auxiliary!$D$3:$D$192)</f>
        <v>NHL NTE240AC</v>
      </c>
      <c r="F59" s="22" t="str">
        <f>_xlfn.XLOOKUP(C59,辅助表Auxiliary!$A$3:$A$192,辅助表Auxiliary!$E$3:$E$192)</f>
        <v>NTE240</v>
      </c>
      <c r="G59" s="22" t="s">
        <v>285</v>
      </c>
      <c r="H59" s="22" t="b">
        <f t="shared" si="0"/>
        <v>1</v>
      </c>
      <c r="I59" s="22">
        <f t="shared" si="1"/>
        <v>1</v>
      </c>
      <c r="J59" s="22"/>
      <c r="K59" s="22">
        <f>_xlfn.AGGREGATE(9,4,表1[[#This Row],[Хө]:[Б.н]])+_xlfn.AGGREGATE(9,4,表1[[#This Row],[Хө土壤]:[Б.н 脏煤]],表1[[#This Row],[Ш.х 沃土]])</f>
        <v>680</v>
      </c>
      <c r="L59" s="22">
        <f>_xlfn.AGGREGATE(9,4,表1[[#This Row],[Нү]],表1[[#This Row],[Нү 煤炭]])</f>
        <v>0</v>
      </c>
      <c r="M59" s="22">
        <f>_xlfn.AGGREGATE(9,4,表1[[#This Row],[oxid]],表1[[#This Row],[oxid 氧化]])</f>
        <v>0</v>
      </c>
      <c r="N59" s="22">
        <f>_xlfn.AGGREGATE(9,4,表1[[#This Row],[И.А]],表1[[#This Row],[И.А 
工程工作]])</f>
        <v>0</v>
      </c>
      <c r="O59" s="22">
        <f>表1[[#This Row],[产量（M3）
Production(M3)]]-表1[[#This Row],[焦煤（M3）
Coking coal
Нү]]-表1[[#This Row],[动力煤（M3）
Thermal coal
oxid]]</f>
        <v>680</v>
      </c>
      <c r="P59" s="22" t="str" cm="1">
        <f t="array" ref="P59">_xlfn.LET(
_xlpm.hCond,$H59,
_xlpm.dType,$D59,
_xlpm.res_type_1,P$1,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59" s="22" t="str" cm="1">
        <f t="array" ref="Q59">_xlfn.LET(
_xlpm.hCond,$H59,
_xlpm.dType,$D59,
_xlpm.res_type_1,Q$1,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59" s="22" t="str" cm="1">
        <f t="array" ref="R59">_xlfn.LET(
_xlpm.hCond,$H59,
_xlpm.dType,$D59,
_xlpm.res_type_1,R$1,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59" s="22" t="str" cm="1">
        <f t="array" ref="S59">_xlfn.LET(
_xlpm.hCond,$H59,
_xlpm.dType,$D59,
_xlpm.res_type_1,S$1,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59" s="22" t="str" cm="1">
        <f t="array" ref="T59">_xlfn.LET(
_xlpm.hCond,$H59,
_xlpm.dType,$D59,
_xlpm.res_type_1,T$1,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59" s="22" t="str" cm="1">
        <f t="array" ref="U59">_xlfn.LET(
_xlpm.hCond,$H59,
_xlpm.dType,$D59,
_xlpm.res_type_1,U$1,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59" s="22" t="str" cm="1">
        <f t="array" ref="V59">_xlfn.LET(
_xlpm.hCond,$H59,
_xlpm.dType,$D59,
_xlpm.res_type_1,V$1,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59" s="22" cm="1">
        <f t="array" ref="W59">_xlfn.LET(
_xlpm.hCond,$H59,
_xlpm.dType,$D59,
_xlpm.res_type_1,W$1,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59" s="22" cm="1">
        <f t="array" ref="X59">_xlfn.LET(
_xlpm.hCond,$H59,
_xlpm.dType,$D59,
_xlpm.res_type_1,X$1,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59" s="22" cm="1">
        <f t="array" ref="Y59">_xlfn.LET(
_xlpm.hCond,$H59,
_xlpm.dType,$D59,
_xlpm.res_type_1,Y$1,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59" s="22" cm="1">
        <f t="array" ref="Z59">_xlfn.LET(
_xlpm.hCond,$H59,
_xlpm.dType,$D59,
_xlpm.res_type_1,Z$1,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59" s="22" cm="1">
        <f t="array" ref="AA59">_xlfn.LET(
_xlpm.hCond,$H59,
_xlpm.dType,$D59,
_xlpm.res_type_1,AA$1,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59" s="22" cm="1">
        <f t="array" ref="AB59">_xlfn.LET(
_xlpm.hCond,$H59,
_xlpm.dType,$D59,
_xlpm.res_type_1,AB$1,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59" s="22" cm="1">
        <f t="array" ref="AC59">_xlfn.LET(
_xlpm.hCond,$H59,
_xlpm.dType,$D59,
_xlpm.res_type_1,AC$1,
_xlpm.num,--_xlfn.TEXTAFTER($C59,{"#","/","-"},-1),
_xlpm.isDay,$B59="DAY",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59" s="22" cm="1">
        <f t="array" ref="AD59">_xlfn.LET(
    _xlpm.result,
    IF(
        $H59,
        _xlfn.IFS(
            $B59 = "DAY",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$B59 = "Night",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29971</v>
      </c>
      <c r="AE59" s="22" cm="1">
        <f t="array" ref="AE59">_xlfn.LET(
    _xlpm.result,
    IF(
        $H59,
        _xlfn.IFS(
            $B59 = "DAY",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$B59 = "Night",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29981</v>
      </c>
      <c r="AF59" s="22">
        <f t="shared" si="13"/>
        <v>10</v>
      </c>
      <c r="AG59" s="22" cm="1">
        <f t="array" ref="AG59">_xlfn.LET(
    _xlpm.result,
    IF(
        $H59,
        _xlfn.IFS(
            $B59 = "DAY",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$B59 = "Night",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460504</v>
      </c>
      <c r="AH59" s="22" cm="1">
        <f t="array" ref="AH59">_xlfn.LET(
    _xlpm.result,
    IF(
        $H59,
        _xlfn.IFS(
            $B59 = "DAY",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$B59 = "Night",
            _xlfn.IFS(
                $D59 = "挖掘机/Excavator",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$D59 = "矿用卡车/Dump Truck",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$D59 = "辅助设备/Auxiliary Equipment",
                _xlfn.XLOOKUP(
                     --
                        _xlfn.TEXTAFTER(
                            $C59,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460638</v>
      </c>
      <c r="AI59" s="22">
        <f t="shared" si="14"/>
        <v>134</v>
      </c>
      <c r="AJ59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5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5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5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59" s="22">
        <f t="shared" si="2"/>
        <v>8</v>
      </c>
      <c r="AO59" s="24">
        <f t="shared" si="3"/>
        <v>8.375</v>
      </c>
      <c r="AP59" s="25" t="str" cm="1">
        <f t="array" ref="AP5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B59="Night", IF(
            (F59="EX5600")+(F59="EX3600"),
            _xlfn.XLOOKUP(--_xlfn.TEXTAFTER($C59,{"#","/","-"},-1), --_xlfn.TEXTAFTER('Electrical Excavator'!$A$4:$A$23,{"#","/","-"},-1), _xlfn.XLOOKUP(A59,'Electrical Excavator'!$E$3:$AI$3,'Electrical Excavator'!$E$4:$AI$23)),
            _xlfn.XLOOKUP(--_xlfn.TEXTAFTER($C59,{"#","/","-"},-1), --_xlfn.REGEXEXTRACT(_xlpm.c_rng,"\d+"), _xlfn.XLOOKUP(A59, _xlpm.header_rng, _xlpm.data_rng))
        ),
        B59="Day", ""
    ),
    IFERROR(_xlpm.result, "")
)</f>
        <v/>
      </c>
      <c r="AQ59" s="26">
        <f t="shared" si="4"/>
        <v>0.93333333333333335</v>
      </c>
      <c r="AR59" s="26">
        <f t="shared" si="5"/>
        <v>0.89583333333333337</v>
      </c>
      <c r="AS59" s="26">
        <f t="shared" si="6"/>
        <v>0.6875</v>
      </c>
      <c r="AT59" s="24">
        <f t="shared" si="7"/>
        <v>138</v>
      </c>
      <c r="AU59" s="22">
        <v>720</v>
      </c>
      <c r="AV59" s="22">
        <f t="shared" si="8"/>
        <v>12</v>
      </c>
      <c r="AW59" s="22">
        <f>IF($B59="Day",_xlfn.XLOOKUP(CLEAN($C59),效率表!$B$4:$B$500,效率表!G$4:G$500,""),_xlfn.XLOOKUP(CLEAN($C59),效率表!$B$4:$B$500,效率表!G$4:G$500,"",,-1))</f>
        <v>20</v>
      </c>
      <c r="AX59" s="22">
        <f>IF($B59="Day",_xlfn.XLOOKUP(CLEAN($C59),效率表!$B$4:$B$500,效率表!H$4:H$500,""),_xlfn.XLOOKUP(CLEAN($C59),效率表!$B$4:$B$500,效率表!H$4:H$500,"",,-1))</f>
        <v>0</v>
      </c>
      <c r="AY59" s="22">
        <f>IF($B59="Day",_xlfn.XLOOKUP(CLEAN($C59),效率表!$B$4:$B$500,效率表!I$4:I$500,""),_xlfn.XLOOKUP(CLEAN($C59),效率表!$B$4:$B$500,效率表!I$4:I$500,"",,-1))</f>
        <v>0</v>
      </c>
      <c r="AZ59" s="22">
        <f>IF($B59="Day",_xlfn.XLOOKUP(CLEAN($C59),效率表!$B$4:$B$500,效率表!J$4:J$500,""),_xlfn.XLOOKUP(CLEAN($C59),效率表!$B$4:$B$500,效率表!J$4:J$500,"",,-1))</f>
        <v>140</v>
      </c>
      <c r="BA59" s="22">
        <f>IF($B59="Day",_xlfn.XLOOKUP(CLEAN($C59),效率表!$B$4:$B$500,效率表!K$4:K$500,""),_xlfn.XLOOKUP(CLEAN($C59),效率表!$B$4:$B$500,效率表!K$4:K$500,"",,-1))</f>
        <v>0</v>
      </c>
      <c r="BB59" s="22">
        <f>IF($B59="Day",_xlfn.XLOOKUP(CLEAN($C59),效率表!$B$4:$B$500,效率表!L$4:L$500,""),_xlfn.XLOOKUP(CLEAN($C59),效率表!$B$4:$B$500,效率表!L$4:L$500,"",,-1))</f>
        <v>50</v>
      </c>
      <c r="BC59" s="22">
        <f>IF($B59="Day",_xlfn.XLOOKUP(CLEAN($C59),效率表!$B$4:$B$500,效率表!M$4:M$500,""),_xlfn.XLOOKUP(CLEAN($C59),效率表!$B$4:$B$500,效率表!M$4:M$500,"",,-1))</f>
        <v>0</v>
      </c>
      <c r="BD59" s="22">
        <f>IF($B59="Day",_xlfn.XLOOKUP(CLEAN($C59),效率表!$B$4:$B$500,效率表!N$4:N$500,""),_xlfn.XLOOKUP(CLEAN($C59),效率表!$B$4:$B$500,效率表!N$4:N$500,"",,-1))</f>
        <v>11.999999999999957</v>
      </c>
      <c r="BE59" s="22">
        <f>IF($B59="Day",_xlfn.XLOOKUP(CLEAN($C59),效率表!$B$4:$B$500,效率表!O$4:O$500,""),_xlfn.XLOOKUP(CLEAN($C59),效率表!$B$4:$B$500,效率表!O$4:O$500,"",,-1))</f>
        <v>36.000000000000028</v>
      </c>
      <c r="BF59" s="22">
        <f>IF($B59="Day",_xlfn.XLOOKUP(CLEAN($C59),效率表!$B$4:$B$500,效率表!P$4:P$500,""),_xlfn.XLOOKUP(CLEAN($C59),效率表!$B$4:$B$500,效率表!P$4:P$500,"",,-1))</f>
        <v>0</v>
      </c>
      <c r="BG59" s="22">
        <f>IF($B59="Day",_xlfn.XLOOKUP(CLEAN($C59),效率表!$B$4:$B$500,效率表!Q$4:Q$500,""),_xlfn.XLOOKUP(CLEAN($C59),效率表!$B$4:$B$500,效率表!Q$4:Q$500,"",,-1))</f>
        <v>0</v>
      </c>
      <c r="BH59" s="22">
        <f>IF($B59="Day",_xlfn.XLOOKUP(CLEAN($C59),效率表!$B$4:$B$500,效率表!R$4:R$500,""),_xlfn.XLOOKUP(CLEAN($C59),效率表!$B$4:$B$500,效率表!R$4:R$500,"",,-1))</f>
        <v>0</v>
      </c>
      <c r="BI59" s="22">
        <f>IF($B59="Day",_xlfn.XLOOKUP(CLEAN($C59),效率表!$B$4:$B$500,效率表!S$4:S$500,""),_xlfn.XLOOKUP(CLEAN($C59),效率表!$B$4:$B$500,效率表!S$4:S$500,"",,-1))</f>
        <v>0</v>
      </c>
      <c r="BJ59" s="22">
        <f>IF($B59="Day",_xlfn.XLOOKUP(CLEAN($C59),效率表!$B$4:$B$500,效率表!U$4:U$500,""),_xlfn.XLOOKUP(CLEAN($C59),效率表!$B$4:$B$500,效率表!U$4:U$500,"",,-1))</f>
        <v>0</v>
      </c>
      <c r="BK59" s="22">
        <f>IF($B59="Day",_xlfn.XLOOKUP(CLEAN($C59),效率表!$B$4:$B$500,效率表!V$4:V$500,""),_xlfn.XLOOKUP(CLEAN($C59),效率表!$B$4:$B$500,效率表!V$4:V$500,"",,-1))</f>
        <v>0</v>
      </c>
      <c r="BL59" s="22">
        <f t="shared" si="9"/>
        <v>140</v>
      </c>
      <c r="BM59" s="22">
        <f t="shared" si="10"/>
        <v>70</v>
      </c>
      <c r="BN59" s="22">
        <f t="shared" si="11"/>
        <v>0</v>
      </c>
      <c r="BO59" s="27">
        <f t="shared" si="15"/>
        <v>462</v>
      </c>
      <c r="BP59" s="25">
        <f t="shared" si="12"/>
        <v>7.7</v>
      </c>
      <c r="BQ59" s="28" t="str">
        <f>IF($B59="Day",_xlfn.XLOOKUP(CLEAN($C59),效率表!$B$4:$B$500,效率表!X$4:X$500,""),_xlfn.XLOOKUP($C59,效率表!$B$4:$B$500,效率表!X$4:X$500,"",,-1))</f>
        <v>асахгүй, дугуй хий нэмэх / асахгүй</v>
      </c>
    </row>
    <row r="60" spans="1:69">
      <c r="A60" s="29">
        <f t="shared" si="16"/>
        <v>46244</v>
      </c>
      <c r="B60" s="22" t="s">
        <v>240</v>
      </c>
      <c r="C60" s="22" t="s">
        <v>141</v>
      </c>
      <c r="D60" s="23" t="str">
        <f>_xlfn.XLOOKUP(C60,辅助表Auxiliary!$A$3:$A$192,辅助表Auxiliary!$C$3:$C$192)</f>
        <v>矿用卡车/Dump Truck</v>
      </c>
      <c r="E60" s="22" t="str">
        <f>_xlfn.XLOOKUP(C60,辅助表Auxiliary!$A$3:$A$192,辅助表Auxiliary!$D$3:$D$192)</f>
        <v>NHL NTE240AC</v>
      </c>
      <c r="F60" s="22" t="str">
        <f>_xlfn.XLOOKUP(C60,辅助表Auxiliary!$A$3:$A$192,辅助表Auxiliary!$E$3:$E$192)</f>
        <v>NTE240</v>
      </c>
      <c r="G60" s="22" t="s">
        <v>285</v>
      </c>
      <c r="H60" s="22" t="b">
        <f t="shared" si="0"/>
        <v>1</v>
      </c>
      <c r="I60" s="22">
        <f t="shared" si="1"/>
        <v>1</v>
      </c>
      <c r="J60" s="22"/>
      <c r="K60" s="22">
        <f>_xlfn.AGGREGATE(9,4,表1[[#This Row],[Хө]:[Б.н]])+_xlfn.AGGREGATE(9,4,表1[[#This Row],[Хө土壤]:[Б.н 脏煤]],表1[[#This Row],[Ш.х 沃土]])</f>
        <v>850</v>
      </c>
      <c r="L60" s="22">
        <f>_xlfn.AGGREGATE(9,4,表1[[#This Row],[Нү]],表1[[#This Row],[Нү 煤炭]])</f>
        <v>170</v>
      </c>
      <c r="M60" s="22">
        <f>_xlfn.AGGREGATE(9,4,表1[[#This Row],[oxid]],表1[[#This Row],[oxid 氧化]])</f>
        <v>0</v>
      </c>
      <c r="N60" s="22">
        <f>_xlfn.AGGREGATE(9,4,表1[[#This Row],[И.А]],表1[[#This Row],[И.А 
工程工作]])</f>
        <v>0</v>
      </c>
      <c r="O60" s="22">
        <f>表1[[#This Row],[产量（M3）
Production(M3)]]-表1[[#This Row],[焦煤（M3）
Coking coal
Нү]]-表1[[#This Row],[动力煤（M3）
Thermal coal
oxid]]</f>
        <v>680</v>
      </c>
      <c r="P60" s="22" t="str" cm="1">
        <f t="array" ref="P60">_xlfn.LET(
_xlpm.hCond,$H60,
_xlpm.dType,$D60,
_xlpm.res_type_1,P$1,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0" s="22" t="str" cm="1">
        <f t="array" ref="Q60">_xlfn.LET(
_xlpm.hCond,$H60,
_xlpm.dType,$D60,
_xlpm.res_type_1,Q$1,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0" s="22" t="str" cm="1">
        <f t="array" ref="R60">_xlfn.LET(
_xlpm.hCond,$H60,
_xlpm.dType,$D60,
_xlpm.res_type_1,R$1,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0" s="22" t="str" cm="1">
        <f t="array" ref="S60">_xlfn.LET(
_xlpm.hCond,$H60,
_xlpm.dType,$D60,
_xlpm.res_type_1,S$1,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0" s="22" t="str" cm="1">
        <f t="array" ref="T60">_xlfn.LET(
_xlpm.hCond,$H60,
_xlpm.dType,$D60,
_xlpm.res_type_1,T$1,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0" s="22" t="str" cm="1">
        <f t="array" ref="U60">_xlfn.LET(
_xlpm.hCond,$H60,
_xlpm.dType,$D60,
_xlpm.res_type_1,U$1,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0" s="22" t="str" cm="1">
        <f t="array" ref="V60">_xlfn.LET(
_xlpm.hCond,$H60,
_xlpm.dType,$D60,
_xlpm.res_type_1,V$1,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0" s="22" cm="1">
        <f t="array" ref="W60">_xlfn.LET(
_xlpm.hCond,$H60,
_xlpm.dType,$D60,
_xlpm.res_type_1,W$1,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60" s="22" cm="1">
        <f t="array" ref="X60">_xlfn.LET(
_xlpm.hCond,$H60,
_xlpm.dType,$D60,
_xlpm.res_type_1,X$1,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0" s="22" cm="1">
        <f t="array" ref="Y60">_xlfn.LET(
_xlpm.hCond,$H60,
_xlpm.dType,$D60,
_xlpm.res_type_1,Y$1,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60" s="22" cm="1">
        <f t="array" ref="Z60">_xlfn.LET(
_xlpm.hCond,$H60,
_xlpm.dType,$D60,
_xlpm.res_type_1,Z$1,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0" s="22" cm="1">
        <f t="array" ref="AA60">_xlfn.LET(
_xlpm.hCond,$H60,
_xlpm.dType,$D60,
_xlpm.res_type_1,AA$1,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0" s="22" cm="1">
        <f t="array" ref="AB60">_xlfn.LET(
_xlpm.hCond,$H60,
_xlpm.dType,$D60,
_xlpm.res_type_1,AB$1,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0" s="22" cm="1">
        <f t="array" ref="AC60">_xlfn.LET(
_xlpm.hCond,$H60,
_xlpm.dType,$D60,
_xlpm.res_type_1,AC$1,
_xlpm.num,--_xlfn.TEXTAFTER($C60,{"#","/","-"},-1),
_xlpm.isDay,$B60="DAY",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0" s="22" cm="1">
        <f t="array" ref="AD60">_xlfn.LET(
    _xlpm.result,
    IF(
        $H60,
        _xlfn.IFS(
            $B60 = "DAY",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$B60 = "Night",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31363</v>
      </c>
      <c r="AE60" s="22" cm="1">
        <f t="array" ref="AE60">_xlfn.LET(
    _xlpm.result,
    IF(
        $H60,
        _xlfn.IFS(
            $B60 = "DAY",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$B60 = "Night",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31374</v>
      </c>
      <c r="AF60" s="22">
        <f t="shared" si="13"/>
        <v>11</v>
      </c>
      <c r="AG60" s="22" cm="1">
        <f t="array" ref="AG60">_xlfn.LET(
    _xlpm.result,
    IF(
        $H60,
        _xlfn.IFS(
            $B60 = "DAY",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$B60 = "Night",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486883</v>
      </c>
      <c r="AH60" s="22" cm="1">
        <f t="array" ref="AH60">_xlfn.LET(
    _xlpm.result,
    IF(
        $H60,
        _xlfn.IFS(
            $B60 = "DAY",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$B60 = "Night",
            _xlfn.IFS(
                $D60 = "挖掘机/Excavator",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$D60 = "矿用卡车/Dump Truck",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$D60 = "辅助设备/Auxiliary Equipment",
                _xlfn.XLOOKUP(
                     --
                        _xlfn.TEXTAFTER(
                            $C60,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487014</v>
      </c>
      <c r="AI60" s="22">
        <f t="shared" si="14"/>
        <v>131</v>
      </c>
      <c r="AJ60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60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6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0" s="22">
        <f t="shared" si="2"/>
        <v>8</v>
      </c>
      <c r="AO60" s="24">
        <f t="shared" si="3"/>
        <v>6.55</v>
      </c>
      <c r="AP60" s="25" t="str" cm="1">
        <f t="array" ref="AP6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B60="Night", IF(
            (F60="EX5600")+(F60="EX3600"),
            _xlfn.XLOOKUP(--_xlfn.TEXTAFTER($C60,{"#","/","-"},-1), --_xlfn.TEXTAFTER('Electrical Excavator'!$A$4:$A$23,{"#","/","-"},-1), _xlfn.XLOOKUP(A60,'Electrical Excavator'!$E$3:$AI$3,'Electrical Excavator'!$E$4:$AI$23)),
            _xlfn.XLOOKUP(--_xlfn.TEXTAFTER($C60,{"#","/","-"},-1), --_xlfn.REGEXEXTRACT(_xlpm.c_rng,"\d+"), _xlfn.XLOOKUP(A60, _xlpm.header_rng, _xlpm.data_rng))
        ),
        B60="Day", ""
    ),
    IFERROR(_xlpm.result, "")
)</f>
        <v/>
      </c>
      <c r="AQ60" s="26">
        <f t="shared" si="4"/>
        <v>0.99166666666666647</v>
      </c>
      <c r="AR60" s="26">
        <f t="shared" si="5"/>
        <v>0.87394957983193278</v>
      </c>
      <c r="AS60" s="26">
        <f t="shared" si="6"/>
        <v>0.87394957983193278</v>
      </c>
      <c r="AT60" s="24">
        <f t="shared" si="7"/>
        <v>36.000000000000085</v>
      </c>
      <c r="AU60" s="22">
        <v>720</v>
      </c>
      <c r="AV60" s="22">
        <f t="shared" si="8"/>
        <v>12</v>
      </c>
      <c r="AW60" s="22">
        <f>IF($B60="Day",_xlfn.XLOOKUP(CLEAN($C60),效率表!$B$4:$B$500,效率表!G$4:G$500,""),_xlfn.XLOOKUP(CLEAN($C60),效率表!$B$4:$B$500,效率表!G$4:G$500,"",,-1))</f>
        <v>40</v>
      </c>
      <c r="AX60" s="22">
        <f>IF($B60="Day",_xlfn.XLOOKUP(CLEAN($C60),效率表!$B$4:$B$500,效率表!H$4:H$500,""),_xlfn.XLOOKUP(CLEAN($C60),效率表!$B$4:$B$500,效率表!H$4:H$500,"",,-1))</f>
        <v>0</v>
      </c>
      <c r="AY60" s="22">
        <f>IF($B60="Day",_xlfn.XLOOKUP(CLEAN($C60),效率表!$B$4:$B$500,效率表!I$4:I$500,""),_xlfn.XLOOKUP(CLEAN($C60),效率表!$B$4:$B$500,效率表!I$4:I$500,"",,-1))</f>
        <v>0</v>
      </c>
      <c r="AZ60" s="22">
        <f>IF($B60="Day",_xlfn.XLOOKUP(CLEAN($C60),效率表!$B$4:$B$500,效率表!J$4:J$500,""),_xlfn.XLOOKUP(CLEAN($C60),效率表!$B$4:$B$500,效率表!J$4:J$500,"",,-1))</f>
        <v>0</v>
      </c>
      <c r="BA60" s="22">
        <f>IF($B60="Day",_xlfn.XLOOKUP(CLEAN($C60),效率表!$B$4:$B$500,效率表!K$4:K$500,""),_xlfn.XLOOKUP(CLEAN($C60),效率表!$B$4:$B$500,效率表!K$4:K$500,"",,-1))</f>
        <v>0</v>
      </c>
      <c r="BB60" s="22">
        <f>IF($B60="Day",_xlfn.XLOOKUP(CLEAN($C60),效率表!$B$4:$B$500,效率表!L$4:L$500,""),_xlfn.XLOOKUP(CLEAN($C60),效率表!$B$4:$B$500,效率表!L$4:L$500,"",,-1))</f>
        <v>50</v>
      </c>
      <c r="BC60" s="22">
        <f>IF($B60="Day",_xlfn.XLOOKUP(CLEAN($C60),效率表!$B$4:$B$500,效率表!M$4:M$500,""),_xlfn.XLOOKUP(CLEAN($C60),效率表!$B$4:$B$500,效率表!M$4:M$500,"",,-1))</f>
        <v>0</v>
      </c>
      <c r="BD60" s="22">
        <f>IF($B60="Day",_xlfn.XLOOKUP(CLEAN($C60),效率表!$B$4:$B$500,效率表!N$4:N$500,""),_xlfn.XLOOKUP(CLEAN($C60),效率表!$B$4:$B$500,效率表!N$4:N$500,"",,-1))</f>
        <v>0</v>
      </c>
      <c r="BE60" s="22">
        <f>IF($B60="Day",_xlfn.XLOOKUP(CLEAN($C60),效率表!$B$4:$B$500,效率表!O$4:O$500,""),_xlfn.XLOOKUP(CLEAN($C60),效率表!$B$4:$B$500,效率表!O$4:O$500,"",,-1))</f>
        <v>6.0000000000001386</v>
      </c>
      <c r="BF60" s="22">
        <f>IF($B60="Day",_xlfn.XLOOKUP(CLEAN($C60),效率表!$B$4:$B$500,效率表!P$4:P$500,""),_xlfn.XLOOKUP(CLEAN($C60),效率表!$B$4:$B$500,效率表!P$4:P$500,"",,-1))</f>
        <v>0</v>
      </c>
      <c r="BG60" s="22">
        <f>IF($B60="Day",_xlfn.XLOOKUP(CLEAN($C60),效率表!$B$4:$B$500,效率表!Q$4:Q$500,""),_xlfn.XLOOKUP(CLEAN($C60),效率表!$B$4:$B$500,效率表!Q$4:Q$500,"",,-1))</f>
        <v>0</v>
      </c>
      <c r="BH60" s="22">
        <f>IF($B60="Day",_xlfn.XLOOKUP(CLEAN($C60),效率表!$B$4:$B$500,效率表!R$4:R$500,""),_xlfn.XLOOKUP(CLEAN($C60),效率表!$B$4:$B$500,效率表!R$4:R$500,"",,-1))</f>
        <v>0</v>
      </c>
      <c r="BI60" s="22">
        <f>IF($B60="Day",_xlfn.XLOOKUP(CLEAN($C60),效率表!$B$4:$B$500,效率表!S$4:S$500,""),_xlfn.XLOOKUP(CLEAN($C60),效率表!$B$4:$B$500,效率表!S$4:S$500,"",,-1))</f>
        <v>0</v>
      </c>
      <c r="BJ60" s="22">
        <f>IF($B60="Day",_xlfn.XLOOKUP(CLEAN($C60),效率表!$B$4:$B$500,效率表!U$4:U$500,""),_xlfn.XLOOKUP(CLEAN($C60),效率表!$B$4:$B$500,效率表!U$4:U$500,"",,-1))</f>
        <v>0</v>
      </c>
      <c r="BK60" s="22">
        <f>IF($B60="Day",_xlfn.XLOOKUP(CLEAN($C60),效率表!$B$4:$B$500,效率表!V$4:V$500,""),_xlfn.XLOOKUP(CLEAN($C60),效率表!$B$4:$B$500,效率表!V$4:V$500,"",,-1))</f>
        <v>0</v>
      </c>
      <c r="BL60" s="22">
        <f t="shared" si="9"/>
        <v>0</v>
      </c>
      <c r="BM60" s="22">
        <f t="shared" si="10"/>
        <v>90</v>
      </c>
      <c r="BN60" s="22">
        <f t="shared" si="11"/>
        <v>0</v>
      </c>
      <c r="BO60" s="27">
        <f t="shared" si="15"/>
        <v>623.99999999999989</v>
      </c>
      <c r="BP60" s="25">
        <f t="shared" si="12"/>
        <v>10.399999999999999</v>
      </c>
      <c r="BQ60" s="28" t="str">
        <f>IF($B60="Day",_xlfn.XLOOKUP(CLEAN($C60),效率表!$B$4:$B$500,效率表!X$4:X$500,""),_xlfn.XLOOKUP($C60,效率表!$B$4:$B$500,效率表!X$4:X$500,"",,-1))</f>
        <v>асахгүй</v>
      </c>
    </row>
    <row r="61" spans="1:69">
      <c r="A61" s="29">
        <f t="shared" si="16"/>
        <v>46244</v>
      </c>
      <c r="B61" s="22" t="s">
        <v>240</v>
      </c>
      <c r="C61" s="22" t="s">
        <v>142</v>
      </c>
      <c r="D61" s="23" t="str">
        <f>_xlfn.XLOOKUP(C61,辅助表Auxiliary!$A$3:$A$192,辅助表Auxiliary!$C$3:$C$192)</f>
        <v>矿用卡车/Dump Truck</v>
      </c>
      <c r="E61" s="22" t="str">
        <f>_xlfn.XLOOKUP(C61,辅助表Auxiliary!$A$3:$A$192,辅助表Auxiliary!$D$3:$D$192)</f>
        <v>NHL NTE240AC</v>
      </c>
      <c r="F61" s="22" t="str">
        <f>_xlfn.XLOOKUP(C61,辅助表Auxiliary!$A$3:$A$192,辅助表Auxiliary!$E$3:$E$192)</f>
        <v>NTE240</v>
      </c>
      <c r="G61" s="22" t="s">
        <v>285</v>
      </c>
      <c r="H61" s="22" t="b">
        <f t="shared" si="0"/>
        <v>1</v>
      </c>
      <c r="I61" s="22">
        <f t="shared" si="1"/>
        <v>1</v>
      </c>
      <c r="J61" s="22"/>
      <c r="K61" s="22">
        <f>_xlfn.AGGREGATE(9,4,表1[[#This Row],[Хө]:[Б.н]])+_xlfn.AGGREGATE(9,4,表1[[#This Row],[Хө土壤]:[Б.н 脏煤]],表1[[#This Row],[Ш.х 沃土]])</f>
        <v>1105</v>
      </c>
      <c r="L61" s="22">
        <f>_xlfn.AGGREGATE(9,4,表1[[#This Row],[Нү]],表1[[#This Row],[Нү 煤炭]])</f>
        <v>255</v>
      </c>
      <c r="M61" s="22">
        <f>_xlfn.AGGREGATE(9,4,表1[[#This Row],[oxid]],表1[[#This Row],[oxid 氧化]])</f>
        <v>0</v>
      </c>
      <c r="N61" s="22">
        <f>_xlfn.AGGREGATE(9,4,表1[[#This Row],[И.А]],表1[[#This Row],[И.А 
工程工作]])</f>
        <v>0</v>
      </c>
      <c r="O61" s="22">
        <f>表1[[#This Row],[产量（M3）
Production(M3)]]-表1[[#This Row],[焦煤（M3）
Coking coal
Нү]]-表1[[#This Row],[动力煤（M3）
Thermal coal
oxid]]</f>
        <v>850</v>
      </c>
      <c r="P61" s="22" t="str" cm="1">
        <f t="array" ref="P61">_xlfn.LET(
_xlpm.hCond,$H61,
_xlpm.dType,$D61,
_xlpm.res_type_1,P$1,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1" s="22" t="str" cm="1">
        <f t="array" ref="Q61">_xlfn.LET(
_xlpm.hCond,$H61,
_xlpm.dType,$D61,
_xlpm.res_type_1,Q$1,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1" s="22" t="str" cm="1">
        <f t="array" ref="R61">_xlfn.LET(
_xlpm.hCond,$H61,
_xlpm.dType,$D61,
_xlpm.res_type_1,R$1,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1" s="22" t="str" cm="1">
        <f t="array" ref="S61">_xlfn.LET(
_xlpm.hCond,$H61,
_xlpm.dType,$D61,
_xlpm.res_type_1,S$1,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1" s="22" t="str" cm="1">
        <f t="array" ref="T61">_xlfn.LET(
_xlpm.hCond,$H61,
_xlpm.dType,$D61,
_xlpm.res_type_1,T$1,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1" s="22" t="str" cm="1">
        <f t="array" ref="U61">_xlfn.LET(
_xlpm.hCond,$H61,
_xlpm.dType,$D61,
_xlpm.res_type_1,U$1,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1" s="22" t="str" cm="1">
        <f t="array" ref="V61">_xlfn.LET(
_xlpm.hCond,$H61,
_xlpm.dType,$D61,
_xlpm.res_type_1,V$1,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1" s="22" cm="1">
        <f t="array" ref="W61">_xlfn.LET(
_xlpm.hCond,$H61,
_xlpm.dType,$D61,
_xlpm.res_type_1,W$1,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61" s="22" cm="1">
        <f t="array" ref="X61">_xlfn.LET(
_xlpm.hCond,$H61,
_xlpm.dType,$D61,
_xlpm.res_type_1,X$1,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1" s="22" cm="1">
        <f t="array" ref="Y61">_xlfn.LET(
_xlpm.hCond,$H61,
_xlpm.dType,$D61,
_xlpm.res_type_1,Y$1,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Z61" s="22" cm="1">
        <f t="array" ref="Z61">_xlfn.LET(
_xlpm.hCond,$H61,
_xlpm.dType,$D61,
_xlpm.res_type_1,Z$1,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1" s="22" cm="1">
        <f t="array" ref="AA61">_xlfn.LET(
_xlpm.hCond,$H61,
_xlpm.dType,$D61,
_xlpm.res_type_1,AA$1,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1" s="22" cm="1">
        <f t="array" ref="AB61">_xlfn.LET(
_xlpm.hCond,$H61,
_xlpm.dType,$D61,
_xlpm.res_type_1,AB$1,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1" s="22" cm="1">
        <f t="array" ref="AC61">_xlfn.LET(
_xlpm.hCond,$H61,
_xlpm.dType,$D61,
_xlpm.res_type_1,AC$1,
_xlpm.num,--_xlfn.TEXTAFTER($C61,{"#","/","-"},-1),
_xlpm.isDay,$B61="DAY",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1" s="22" cm="1">
        <f t="array" ref="AD61">_xlfn.LET(
    _xlpm.result,
    IF(
        $H61,
        _xlfn.IFS(
            $B61 = "DAY",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$B61 = "Night",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27323</v>
      </c>
      <c r="AE61" s="22" cm="1">
        <f t="array" ref="AE61">_xlfn.LET(
    _xlpm.result,
    IF(
        $H61,
        _xlfn.IFS(
            $B61 = "DAY",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$B61 = "Night",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27334</v>
      </c>
      <c r="AF61" s="22">
        <f t="shared" si="13"/>
        <v>11</v>
      </c>
      <c r="AG61" s="22" cm="1">
        <f t="array" ref="AG61">_xlfn.LET(
    _xlpm.result,
    IF(
        $H61,
        _xlfn.IFS(
            $B61 = "DAY",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$B61 = "Night",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423443</v>
      </c>
      <c r="AH61" s="22" cm="1">
        <f t="array" ref="AH61">_xlfn.LET(
    _xlpm.result,
    IF(
        $H61,
        _xlfn.IFS(
            $B61 = "DAY",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$B61 = "Night",
            _xlfn.IFS(
                $D61 = "挖掘机/Excavator",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$D61 = "矿用卡车/Dump Truck",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$D61 = "辅助设备/Auxiliary Equipment",
                _xlfn.XLOOKUP(
                     --
                        _xlfn.TEXTAFTER(
                            $C61,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423600</v>
      </c>
      <c r="AI61" s="22">
        <f t="shared" si="14"/>
        <v>157</v>
      </c>
      <c r="AJ61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61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6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1" s="22">
        <f t="shared" si="2"/>
        <v>10</v>
      </c>
      <c r="AO61" s="24">
        <f t="shared" si="3"/>
        <v>6.0384615384615383</v>
      </c>
      <c r="AP61" s="25" t="str" cm="1">
        <f t="array" ref="AP6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B61="Night", IF(
            (F61="EX5600")+(F61="EX3600"),
            _xlfn.XLOOKUP(--_xlfn.TEXTAFTER($C61,{"#","/","-"},-1), --_xlfn.TEXTAFTER('Electrical Excavator'!$A$4:$A$23,{"#","/","-"},-1), _xlfn.XLOOKUP(A61,'Electrical Excavator'!$E$3:$AI$3,'Electrical Excavator'!$E$4:$AI$23)),
            _xlfn.XLOOKUP(--_xlfn.TEXTAFTER($C61,{"#","/","-"},-1), --_xlfn.REGEXEXTRACT(_xlpm.c_rng,"\d+"), _xlfn.XLOOKUP(A61, _xlpm.header_rng, _xlpm.data_rng))
        ),
        B61="Day", ""
    ),
    IFERROR(_xlpm.result, "")
)</f>
        <v/>
      </c>
      <c r="AQ61" s="26">
        <f t="shared" si="4"/>
        <v>1</v>
      </c>
      <c r="AR61" s="26">
        <f t="shared" si="5"/>
        <v>0.90277777777777779</v>
      </c>
      <c r="AS61" s="26">
        <f t="shared" si="6"/>
        <v>0.90277777777777779</v>
      </c>
      <c r="AT61" s="24">
        <f t="shared" si="7"/>
        <v>9.9999999999999645</v>
      </c>
      <c r="AU61" s="22">
        <v>720</v>
      </c>
      <c r="AV61" s="22">
        <f t="shared" si="8"/>
        <v>12</v>
      </c>
      <c r="AW61" s="22">
        <f>IF($B61="Day",_xlfn.XLOOKUP(CLEAN($C61),效率表!$B$4:$B$500,效率表!G$4:G$500,""),_xlfn.XLOOKUP(CLEAN($C61),效率表!$B$4:$B$500,效率表!G$4:G$500,"",,-1))</f>
        <v>20</v>
      </c>
      <c r="AX61" s="22">
        <f>IF($B61="Day",_xlfn.XLOOKUP(CLEAN($C61),效率表!$B$4:$B$500,效率表!H$4:H$500,""),_xlfn.XLOOKUP(CLEAN($C61),效率表!$B$4:$B$500,效率表!H$4:H$500,"",,-1))</f>
        <v>0</v>
      </c>
      <c r="AY61" s="22">
        <f>IF($B61="Day",_xlfn.XLOOKUP(CLEAN($C61),效率表!$B$4:$B$500,效率表!I$4:I$500,""),_xlfn.XLOOKUP(CLEAN($C61),效率表!$B$4:$B$500,效率表!I$4:I$500,"",,-1))</f>
        <v>0</v>
      </c>
      <c r="AZ61" s="22">
        <f>IF($B61="Day",_xlfn.XLOOKUP(CLEAN($C61),效率表!$B$4:$B$500,效率表!J$4:J$500,""),_xlfn.XLOOKUP(CLEAN($C61),效率表!$B$4:$B$500,效率表!J$4:J$500,"",,-1))</f>
        <v>0</v>
      </c>
      <c r="BA61" s="22">
        <f>IF($B61="Day",_xlfn.XLOOKUP(CLEAN($C61),效率表!$B$4:$B$500,效率表!K$4:K$500,""),_xlfn.XLOOKUP(CLEAN($C61),效率表!$B$4:$B$500,效率表!K$4:K$500,"",,-1))</f>
        <v>0</v>
      </c>
      <c r="BB61" s="22">
        <f>IF($B61="Day",_xlfn.XLOOKUP(CLEAN($C61),效率表!$B$4:$B$500,效率表!L$4:L$500,""),_xlfn.XLOOKUP(CLEAN($C61),效率表!$B$4:$B$500,效率表!L$4:L$500,"",,-1))</f>
        <v>50</v>
      </c>
      <c r="BC61" s="22">
        <f>IF($B61="Day",_xlfn.XLOOKUP(CLEAN($C61),效率表!$B$4:$B$500,效率表!M$4:M$500,""),_xlfn.XLOOKUP(CLEAN($C61),效率表!$B$4:$B$500,效率表!M$4:M$500,"",,-1))</f>
        <v>0</v>
      </c>
      <c r="BD61" s="22">
        <f>IF($B61="Day",_xlfn.XLOOKUP(CLEAN($C61),效率表!$B$4:$B$500,效率表!N$4:N$500,""),_xlfn.XLOOKUP(CLEAN($C61),效率表!$B$4:$B$500,效率表!N$4:N$500,"",,-1))</f>
        <v>0</v>
      </c>
      <c r="BE61" s="22">
        <f>IF($B61="Day",_xlfn.XLOOKUP(CLEAN($C61),效率表!$B$4:$B$500,效率表!O$4:O$500,""),_xlfn.XLOOKUP(CLEAN($C61),效率表!$B$4:$B$500,效率表!O$4:O$500,"",,-1))</f>
        <v>0</v>
      </c>
      <c r="BF61" s="22">
        <f>IF($B61="Day",_xlfn.XLOOKUP(CLEAN($C61),效率表!$B$4:$B$500,效率表!P$4:P$500,""),_xlfn.XLOOKUP(CLEAN($C61),效率表!$B$4:$B$500,效率表!P$4:P$500,"",,-1))</f>
        <v>0</v>
      </c>
      <c r="BG61" s="22">
        <f>IF($B61="Day",_xlfn.XLOOKUP(CLEAN($C61),效率表!$B$4:$B$500,效率表!Q$4:Q$500,""),_xlfn.XLOOKUP(CLEAN($C61),效率表!$B$4:$B$500,效率表!Q$4:Q$500,"",,-1))</f>
        <v>0</v>
      </c>
      <c r="BH61" s="22">
        <f>IF($B61="Day",_xlfn.XLOOKUP(CLEAN($C61),效率表!$B$4:$B$500,效率表!R$4:R$500,""),_xlfn.XLOOKUP(CLEAN($C61),效率表!$B$4:$B$500,效率表!R$4:R$500,"",,-1))</f>
        <v>0</v>
      </c>
      <c r="BI61" s="22">
        <f>IF($B61="Day",_xlfn.XLOOKUP(CLEAN($C61),效率表!$B$4:$B$500,效率表!S$4:S$500,""),_xlfn.XLOOKUP(CLEAN($C61),效率表!$B$4:$B$500,效率表!S$4:S$500,"",,-1))</f>
        <v>0</v>
      </c>
      <c r="BJ61" s="22">
        <f>IF($B61="Day",_xlfn.XLOOKUP(CLEAN($C61),效率表!$B$4:$B$500,效率表!U$4:U$500,""),_xlfn.XLOOKUP(CLEAN($C61),效率表!$B$4:$B$500,效率表!U$4:U$500,"",,-1))</f>
        <v>0</v>
      </c>
      <c r="BK61" s="22">
        <f>IF($B61="Day",_xlfn.XLOOKUP(CLEAN($C61),效率表!$B$4:$B$500,效率表!V$4:V$500,""),_xlfn.XLOOKUP(CLEAN($C61),效率表!$B$4:$B$500,效率表!V$4:V$500,"",,-1))</f>
        <v>0</v>
      </c>
      <c r="BL61" s="22">
        <f t="shared" si="9"/>
        <v>0</v>
      </c>
      <c r="BM61" s="22">
        <f t="shared" si="10"/>
        <v>70</v>
      </c>
      <c r="BN61" s="22">
        <f t="shared" si="11"/>
        <v>0</v>
      </c>
      <c r="BO61" s="27">
        <f t="shared" si="15"/>
        <v>650</v>
      </c>
      <c r="BP61" s="25">
        <f t="shared" si="12"/>
        <v>10.833333333333334</v>
      </c>
      <c r="BQ61" s="28">
        <f>IF($B61="Day",_xlfn.XLOOKUP(CLEAN($C61),效率表!$B$4:$B$500,效率表!X$4:X$500,""),_xlfn.XLOOKUP($C61,效率表!$B$4:$B$500,效率表!X$4:X$500,"",,-1))</f>
        <v>0</v>
      </c>
    </row>
    <row r="62" spans="1:69">
      <c r="A62" s="29">
        <f t="shared" si="16"/>
        <v>46244</v>
      </c>
      <c r="B62" s="22" t="s">
        <v>240</v>
      </c>
      <c r="C62" s="22" t="s">
        <v>143</v>
      </c>
      <c r="D62" s="23" t="str">
        <f>_xlfn.XLOOKUP(C62,辅助表Auxiliary!$A$3:$A$192,辅助表Auxiliary!$C$3:$C$192)</f>
        <v>矿用卡车/Dump Truck</v>
      </c>
      <c r="E62" s="22" t="str">
        <f>_xlfn.XLOOKUP(C62,辅助表Auxiliary!$A$3:$A$192,辅助表Auxiliary!$D$3:$D$192)</f>
        <v>NHL NTE240AC</v>
      </c>
      <c r="F62" s="22" t="str">
        <f>_xlfn.XLOOKUP(C62,辅助表Auxiliary!$A$3:$A$192,辅助表Auxiliary!$E$3:$E$192)</f>
        <v>NTE240</v>
      </c>
      <c r="G62" s="22" t="s">
        <v>285</v>
      </c>
      <c r="H62" s="22" t="b">
        <f t="shared" si="0"/>
        <v>1</v>
      </c>
      <c r="I62" s="22">
        <f t="shared" si="1"/>
        <v>1</v>
      </c>
      <c r="J62" s="22"/>
      <c r="K62" s="22">
        <f>_xlfn.AGGREGATE(9,4,表1[[#This Row],[Хө]:[Б.н]])+_xlfn.AGGREGATE(9,4,表1[[#This Row],[Хө土壤]:[Б.н 脏煤]],表1[[#This Row],[Ш.х 沃土]])</f>
        <v>1190</v>
      </c>
      <c r="L62" s="22">
        <f>_xlfn.AGGREGATE(9,4,表1[[#This Row],[Нү]],表1[[#This Row],[Нү 煤炭]])</f>
        <v>85</v>
      </c>
      <c r="M62" s="22">
        <f>_xlfn.AGGREGATE(9,4,表1[[#This Row],[oxid]],表1[[#This Row],[oxid 氧化]])</f>
        <v>0</v>
      </c>
      <c r="N62" s="22">
        <f>_xlfn.AGGREGATE(9,4,表1[[#This Row],[И.А]],表1[[#This Row],[И.А 
工程工作]])</f>
        <v>0</v>
      </c>
      <c r="O62" s="22">
        <f>表1[[#This Row],[产量（M3）
Production(M3)]]-表1[[#This Row],[焦煤（M3）
Coking coal
Нү]]-表1[[#This Row],[动力煤（M3）
Thermal coal
oxid]]</f>
        <v>1105</v>
      </c>
      <c r="P62" s="22" t="str" cm="1">
        <f t="array" ref="P62">_xlfn.LET(
_xlpm.hCond,$H62,
_xlpm.dType,$D62,
_xlpm.res_type_1,P$1,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2" s="22" t="str" cm="1">
        <f t="array" ref="Q62">_xlfn.LET(
_xlpm.hCond,$H62,
_xlpm.dType,$D62,
_xlpm.res_type_1,Q$1,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2" s="22" t="str" cm="1">
        <f t="array" ref="R62">_xlfn.LET(
_xlpm.hCond,$H62,
_xlpm.dType,$D62,
_xlpm.res_type_1,R$1,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2" s="22" t="str" cm="1">
        <f t="array" ref="S62">_xlfn.LET(
_xlpm.hCond,$H62,
_xlpm.dType,$D62,
_xlpm.res_type_1,S$1,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2" s="22" t="str" cm="1">
        <f t="array" ref="T62">_xlfn.LET(
_xlpm.hCond,$H62,
_xlpm.dType,$D62,
_xlpm.res_type_1,T$1,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2" s="22" t="str" cm="1">
        <f t="array" ref="U62">_xlfn.LET(
_xlpm.hCond,$H62,
_xlpm.dType,$D62,
_xlpm.res_type_1,U$1,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2" s="22" t="str" cm="1">
        <f t="array" ref="V62">_xlfn.LET(
_xlpm.hCond,$H62,
_xlpm.dType,$D62,
_xlpm.res_type_1,V$1,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2" s="22" cm="1">
        <f t="array" ref="W62">_xlfn.LET(
_xlpm.hCond,$H62,
_xlpm.dType,$D62,
_xlpm.res_type_1,W$1,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62" s="22" cm="1">
        <f t="array" ref="X62">_xlfn.LET(
_xlpm.hCond,$H62,
_xlpm.dType,$D62,
_xlpm.res_type_1,X$1,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2" s="22" cm="1">
        <f t="array" ref="Y62">_xlfn.LET(
_xlpm.hCond,$H62,
_xlpm.dType,$D62,
_xlpm.res_type_1,Y$1,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62" s="22" cm="1">
        <f t="array" ref="Z62">_xlfn.LET(
_xlpm.hCond,$H62,
_xlpm.dType,$D62,
_xlpm.res_type_1,Z$1,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2" s="22" cm="1">
        <f t="array" ref="AA62">_xlfn.LET(
_xlpm.hCond,$H62,
_xlpm.dType,$D62,
_xlpm.res_type_1,AA$1,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2" s="22" cm="1">
        <f t="array" ref="AB62">_xlfn.LET(
_xlpm.hCond,$H62,
_xlpm.dType,$D62,
_xlpm.res_type_1,AB$1,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2" s="22" cm="1">
        <f t="array" ref="AC62">_xlfn.LET(
_xlpm.hCond,$H62,
_xlpm.dType,$D62,
_xlpm.res_type_1,AC$1,
_xlpm.num,--_xlfn.TEXTAFTER($C62,{"#","/","-"},-1),
_xlpm.isDay,$B62="DAY",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2" s="22" cm="1">
        <f t="array" ref="AD62">_xlfn.LET(
    _xlpm.result,
    IF(
        $H62,
        _xlfn.IFS(
            $B62 = "DAY",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$B62 = "Night",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26976</v>
      </c>
      <c r="AE62" s="22" cm="1">
        <f t="array" ref="AE62">_xlfn.LET(
    _xlpm.result,
    IF(
        $H62,
        _xlfn.IFS(
            $B62 = "DAY",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$B62 = "Night",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26987</v>
      </c>
      <c r="AF62" s="22">
        <f t="shared" si="13"/>
        <v>11</v>
      </c>
      <c r="AG62" s="22" cm="1">
        <f t="array" ref="AG62">_xlfn.LET(
    _xlpm.result,
    IF(
        $H62,
        _xlfn.IFS(
            $B62 = "DAY",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$B62 = "Night",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410978</v>
      </c>
      <c r="AH62" s="22" cm="1">
        <f t="array" ref="AH62">_xlfn.LET(
    _xlpm.result,
    IF(
        $H62,
        _xlfn.IFS(
            $B62 = "DAY",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$B62 = "Night",
            _xlfn.IFS(
                $D62 = "挖掘机/Excavator",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$D62 = "矿用卡车/Dump Truck",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$D62 = "辅助设备/Auxiliary Equipment",
                _xlfn.XLOOKUP(
                     --
                        _xlfn.TEXTAFTER(
                            $C62,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411172</v>
      </c>
      <c r="AI62" s="22">
        <f t="shared" si="14"/>
        <v>194</v>
      </c>
      <c r="AJ62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62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6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2" s="22">
        <f t="shared" si="2"/>
        <v>13</v>
      </c>
      <c r="AO62" s="24">
        <f t="shared" si="3"/>
        <v>6.9285714285714288</v>
      </c>
      <c r="AP62" s="25" t="str" cm="1">
        <f t="array" ref="AP6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B62="Night", IF(
            (F62="EX5600")+(F62="EX3600"),
            _xlfn.XLOOKUP(--_xlfn.TEXTAFTER($C62,{"#","/","-"},-1), --_xlfn.TEXTAFTER('Electrical Excavator'!$A$4:$A$23,{"#","/","-"},-1), _xlfn.XLOOKUP(A62,'Electrical Excavator'!$E$3:$AI$3,'Electrical Excavator'!$E$4:$AI$23)),
            _xlfn.XLOOKUP(--_xlfn.TEXTAFTER($C62,{"#","/","-"},-1), --_xlfn.REGEXEXTRACT(_xlpm.c_rng,"\d+"), _xlfn.XLOOKUP(A62, _xlpm.header_rng, _xlpm.data_rng))
        ),
        B62="Day", ""
    ),
    IFERROR(_xlpm.result, "")
)</f>
        <v/>
      </c>
      <c r="AQ62" s="26">
        <f t="shared" si="4"/>
        <v>1</v>
      </c>
      <c r="AR62" s="26">
        <f t="shared" si="5"/>
        <v>0.86111111111111116</v>
      </c>
      <c r="AS62" s="26">
        <f t="shared" si="6"/>
        <v>0.86111111111111116</v>
      </c>
      <c r="AT62" s="24">
        <f t="shared" si="7"/>
        <v>39.999999999999964</v>
      </c>
      <c r="AU62" s="22">
        <v>720</v>
      </c>
      <c r="AV62" s="22">
        <f t="shared" si="8"/>
        <v>12</v>
      </c>
      <c r="AW62" s="22">
        <f>IF($B62="Day",_xlfn.XLOOKUP(CLEAN($C62),效率表!$B$4:$B$500,效率表!G$4:G$500,""),_xlfn.XLOOKUP(CLEAN($C62),效率表!$B$4:$B$500,效率表!G$4:G$500,"",,-1))</f>
        <v>20</v>
      </c>
      <c r="AX62" s="22">
        <f>IF($B62="Day",_xlfn.XLOOKUP(CLEAN($C62),效率表!$B$4:$B$500,效率表!H$4:H$500,""),_xlfn.XLOOKUP(CLEAN($C62),效率表!$B$4:$B$500,效率表!H$4:H$500,"",,-1))</f>
        <v>0</v>
      </c>
      <c r="AY62" s="22">
        <f>IF($B62="Day",_xlfn.XLOOKUP(CLEAN($C62),效率表!$B$4:$B$500,效率表!I$4:I$500,""),_xlfn.XLOOKUP(CLEAN($C62),效率表!$B$4:$B$500,效率表!I$4:I$500,"",,-1))</f>
        <v>0</v>
      </c>
      <c r="AZ62" s="22">
        <f>IF($B62="Day",_xlfn.XLOOKUP(CLEAN($C62),效率表!$B$4:$B$500,效率表!J$4:J$500,""),_xlfn.XLOOKUP(CLEAN($C62),效率表!$B$4:$B$500,效率表!J$4:J$500,"",,-1))</f>
        <v>0</v>
      </c>
      <c r="BA62" s="22">
        <f>IF($B62="Day",_xlfn.XLOOKUP(CLEAN($C62),效率表!$B$4:$B$500,效率表!K$4:K$500,""),_xlfn.XLOOKUP(CLEAN($C62),效率表!$B$4:$B$500,效率表!K$4:K$500,"",,-1))</f>
        <v>0</v>
      </c>
      <c r="BB62" s="22">
        <f>IF($B62="Day",_xlfn.XLOOKUP(CLEAN($C62),效率表!$B$4:$B$500,效率表!L$4:L$500,""),_xlfn.XLOOKUP(CLEAN($C62),效率表!$B$4:$B$500,效率表!L$4:L$500,"",,-1))</f>
        <v>60</v>
      </c>
      <c r="BC62" s="22">
        <f>IF($B62="Day",_xlfn.XLOOKUP(CLEAN($C62),效率表!$B$4:$B$500,效率表!M$4:M$500,""),_xlfn.XLOOKUP(CLEAN($C62),效率表!$B$4:$B$500,效率表!M$4:M$500,"",,-1))</f>
        <v>0</v>
      </c>
      <c r="BD62" s="22">
        <f>IF($B62="Day",_xlfn.XLOOKUP(CLEAN($C62),效率表!$B$4:$B$500,效率表!N$4:N$500,""),_xlfn.XLOOKUP(CLEAN($C62),效率表!$B$4:$B$500,效率表!N$4:N$500,"",,-1))</f>
        <v>0</v>
      </c>
      <c r="BE62" s="22">
        <f>IF($B62="Day",_xlfn.XLOOKUP(CLEAN($C62),效率表!$B$4:$B$500,效率表!O$4:O$500,""),_xlfn.XLOOKUP(CLEAN($C62),效率表!$B$4:$B$500,效率表!O$4:O$500,"",,-1))</f>
        <v>0</v>
      </c>
      <c r="BF62" s="22">
        <f>IF($B62="Day",_xlfn.XLOOKUP(CLEAN($C62),效率表!$B$4:$B$500,效率表!P$4:P$500,""),_xlfn.XLOOKUP(CLEAN($C62),效率表!$B$4:$B$500,效率表!P$4:P$500,"",,-1))</f>
        <v>20</v>
      </c>
      <c r="BG62" s="22">
        <f>IF($B62="Day",_xlfn.XLOOKUP(CLEAN($C62),效率表!$B$4:$B$500,效率表!Q$4:Q$500,""),_xlfn.XLOOKUP(CLEAN($C62),效率表!$B$4:$B$500,效率表!Q$4:Q$500,"",,-1))</f>
        <v>0</v>
      </c>
      <c r="BH62" s="22">
        <f>IF($B62="Day",_xlfn.XLOOKUP(CLEAN($C62),效率表!$B$4:$B$500,效率表!R$4:R$500,""),_xlfn.XLOOKUP(CLEAN($C62),效率表!$B$4:$B$500,效率表!R$4:R$500,"",,-1))</f>
        <v>0</v>
      </c>
      <c r="BI62" s="22">
        <f>IF($B62="Day",_xlfn.XLOOKUP(CLEAN($C62),效率表!$B$4:$B$500,效率表!S$4:S$500,""),_xlfn.XLOOKUP(CLEAN($C62),效率表!$B$4:$B$500,效率表!S$4:S$500,"",,-1))</f>
        <v>0</v>
      </c>
      <c r="BJ62" s="22">
        <f>IF($B62="Day",_xlfn.XLOOKUP(CLEAN($C62),效率表!$B$4:$B$500,效率表!U$4:U$500,""),_xlfn.XLOOKUP(CLEAN($C62),效率表!$B$4:$B$500,效率表!U$4:U$500,"",,-1))</f>
        <v>0</v>
      </c>
      <c r="BK62" s="22">
        <f>IF($B62="Day",_xlfn.XLOOKUP(CLEAN($C62),效率表!$B$4:$B$500,效率表!V$4:V$500,""),_xlfn.XLOOKUP(CLEAN($C62),效率表!$B$4:$B$500,效率表!V$4:V$500,"",,-1))</f>
        <v>0</v>
      </c>
      <c r="BL62" s="22">
        <f t="shared" si="9"/>
        <v>0</v>
      </c>
      <c r="BM62" s="22">
        <f t="shared" si="10"/>
        <v>100</v>
      </c>
      <c r="BN62" s="22">
        <f t="shared" si="11"/>
        <v>20</v>
      </c>
      <c r="BO62" s="27">
        <f t="shared" si="15"/>
        <v>620</v>
      </c>
      <c r="BP62" s="25">
        <f t="shared" si="12"/>
        <v>10.333333333333334</v>
      </c>
      <c r="BQ62" s="28">
        <f>IF($B62="Day",_xlfn.XLOOKUP(CLEAN($C62),效率表!$B$4:$B$500,效率表!X$4:X$500,""),_xlfn.XLOOKUP($C62,效率表!$B$4:$B$500,效率表!X$4:X$500,"",,-1))</f>
        <v>0</v>
      </c>
    </row>
    <row r="63" spans="1:69">
      <c r="A63" s="29">
        <f t="shared" si="16"/>
        <v>46244</v>
      </c>
      <c r="B63" s="22" t="s">
        <v>240</v>
      </c>
      <c r="C63" s="22" t="s">
        <v>144</v>
      </c>
      <c r="D63" s="23" t="str">
        <f>_xlfn.XLOOKUP(C63,辅助表Auxiliary!$A$3:$A$192,辅助表Auxiliary!$C$3:$C$192)</f>
        <v>矿用卡车/Dump Truck</v>
      </c>
      <c r="E63" s="22" t="str">
        <f>_xlfn.XLOOKUP(C63,辅助表Auxiliary!$A$3:$A$192,辅助表Auxiliary!$D$3:$D$192)</f>
        <v>TEREX TR100A</v>
      </c>
      <c r="F63" s="22" t="str">
        <f>_xlfn.XLOOKUP(C63,辅助表Auxiliary!$A$3:$A$192,辅助表Auxiliary!$E$3:$E$192)</f>
        <v>TR100</v>
      </c>
      <c r="G63" s="22" t="s">
        <v>285</v>
      </c>
      <c r="H63" s="22" t="b">
        <f t="shared" si="0"/>
        <v>1</v>
      </c>
      <c r="I63" s="22">
        <f t="shared" si="1"/>
        <v>1</v>
      </c>
      <c r="J63" s="22"/>
      <c r="K63" s="22">
        <f>_xlfn.AGGREGATE(9,4,表1[[#This Row],[Хө]:[Б.н]])+_xlfn.AGGREGATE(9,4,表1[[#This Row],[Хө土壤]:[Б.н 脏煤]],表1[[#This Row],[Ш.х 沃土]])</f>
        <v>490</v>
      </c>
      <c r="L63" s="22">
        <f>_xlfn.AGGREGATE(9,4,表1[[#This Row],[Нү]],表1[[#This Row],[Нү 煤炭]])</f>
        <v>140</v>
      </c>
      <c r="M63" s="22">
        <f>_xlfn.AGGREGATE(9,4,表1[[#This Row],[oxid]],表1[[#This Row],[oxid 氧化]])</f>
        <v>70</v>
      </c>
      <c r="N63" s="22">
        <f>_xlfn.AGGREGATE(9,4,表1[[#This Row],[И.А]],表1[[#This Row],[И.А 
工程工作]])</f>
        <v>0</v>
      </c>
      <c r="O63" s="22">
        <f>表1[[#This Row],[产量（M3）
Production(M3)]]-表1[[#This Row],[焦煤（M3）
Coking coal
Нү]]-表1[[#This Row],[动力煤（M3）
Thermal coal
oxid]]</f>
        <v>280</v>
      </c>
      <c r="P63" s="22" t="str" cm="1">
        <f t="array" ref="P63">_xlfn.LET(
_xlpm.hCond,$H63,
_xlpm.dType,$D63,
_xlpm.res_type_1,P$1,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3" s="22" t="str" cm="1">
        <f t="array" ref="Q63">_xlfn.LET(
_xlpm.hCond,$H63,
_xlpm.dType,$D63,
_xlpm.res_type_1,Q$1,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3" s="22" t="str" cm="1">
        <f t="array" ref="R63">_xlfn.LET(
_xlpm.hCond,$H63,
_xlpm.dType,$D63,
_xlpm.res_type_1,R$1,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3" s="22" t="str" cm="1">
        <f t="array" ref="S63">_xlfn.LET(
_xlpm.hCond,$H63,
_xlpm.dType,$D63,
_xlpm.res_type_1,S$1,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3" s="22" t="str" cm="1">
        <f t="array" ref="T63">_xlfn.LET(
_xlpm.hCond,$H63,
_xlpm.dType,$D63,
_xlpm.res_type_1,T$1,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3" s="22" t="str" cm="1">
        <f t="array" ref="U63">_xlfn.LET(
_xlpm.hCond,$H63,
_xlpm.dType,$D63,
_xlpm.res_type_1,U$1,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3" s="22" t="str" cm="1">
        <f t="array" ref="V63">_xlfn.LET(
_xlpm.hCond,$H63,
_xlpm.dType,$D63,
_xlpm.res_type_1,V$1,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3" s="22" cm="1">
        <f t="array" ref="W63">_xlfn.LET(
_xlpm.hCond,$H63,
_xlpm.dType,$D63,
_xlpm.res_type_1,W$1,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280</v>
      </c>
      <c r="X63" s="22" cm="1">
        <f t="array" ref="X63">_xlfn.LET(
_xlpm.hCond,$H63,
_xlpm.dType,$D63,
_xlpm.res_type_1,X$1,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3" s="22" cm="1">
        <f t="array" ref="Y63">_xlfn.LET(
_xlpm.hCond,$H63,
_xlpm.dType,$D63,
_xlpm.res_type_1,Y$1,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Z63" s="22" cm="1">
        <f t="array" ref="Z63">_xlfn.LET(
_xlpm.hCond,$H63,
_xlpm.dType,$D63,
_xlpm.res_type_1,Z$1,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AA63" s="22" cm="1">
        <f t="array" ref="AA63">_xlfn.LET(
_xlpm.hCond,$H63,
_xlpm.dType,$D63,
_xlpm.res_type_1,AA$1,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3" s="22" cm="1">
        <f t="array" ref="AB63">_xlfn.LET(
_xlpm.hCond,$H63,
_xlpm.dType,$D63,
_xlpm.res_type_1,AB$1,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3" s="22" cm="1">
        <f t="array" ref="AC63">_xlfn.LET(
_xlpm.hCond,$H63,
_xlpm.dType,$D63,
_xlpm.res_type_1,AC$1,
_xlpm.num,--_xlfn.TEXTAFTER($C63,{"#","/","-"},-1),
_xlpm.isDay,$B63="DAY",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3" s="22" cm="1">
        <f t="array" ref="AD63">_xlfn.LET(
    _xlpm.result,
    IF(
        $H63,
        _xlfn.IFS(
            $B63 = "DAY",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$B63 = "Night",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20501.2</v>
      </c>
      <c r="AE63" s="22" cm="1">
        <f t="array" ref="AE63">_xlfn.LET(
    _xlpm.result,
    IF(
        $H63,
        _xlfn.IFS(
            $B63 = "DAY",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$B63 = "Night",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20501.2</v>
      </c>
      <c r="AF63" s="22">
        <f t="shared" si="13"/>
        <v>0</v>
      </c>
      <c r="AG63" s="22" cm="1">
        <f t="array" ref="AG63">_xlfn.LET(
    _xlpm.result,
    IF(
        $H63,
        _xlfn.IFS(
            $B63 = "DAY",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$B63 = "Night",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436739</v>
      </c>
      <c r="AH63" s="22" cm="1">
        <f t="array" ref="AH63">_xlfn.LET(
    _xlpm.result,
    IF(
        $H63,
        _xlfn.IFS(
            $B63 = "DAY",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$B63 = "Night",
            _xlfn.IFS(
                $D63 = "挖掘机/Excavator",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$D63 = "矿用卡车/Dump Truck",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$D63 = "辅助设备/Auxiliary Equipment",
                _xlfn.XLOOKUP(
                     --
                        _xlfn.TEXTAFTER(
                            $C63,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436739</v>
      </c>
      <c r="AI63" s="22">
        <f t="shared" si="14"/>
        <v>0</v>
      </c>
      <c r="AJ63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63" s="22">
        <f>_xlfn.LET(_xlpm.v,_xlfn.XLOOKUP(表1[[#This Row],[型号类型
Model Type]],辅助表Auxiliary!$P$2:$P$6,辅助表Auxiliary!$Q$2:$Q$6),_xlpm.target,_xlfn.AGGREGATE(9,4,表1[[#This Row],[Нү 煤炭]]),IFERROR(_xlpm.target/_xlpm.v,""))</f>
        <v>4</v>
      </c>
      <c r="AL63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6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3" s="22">
        <f t="shared" si="2"/>
        <v>8</v>
      </c>
      <c r="AO63" s="24">
        <f t="shared" si="3"/>
        <v>0</v>
      </c>
      <c r="AP63" s="25" t="str" cm="1">
        <f t="array" ref="AP6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B63="Night", IF(
            (F63="EX5600")+(F63="EX3600"),
            _xlfn.XLOOKUP(--_xlfn.TEXTAFTER($C63,{"#","/","-"},-1), --_xlfn.TEXTAFTER('Electrical Excavator'!$A$4:$A$23,{"#","/","-"},-1), _xlfn.XLOOKUP(A63,'Electrical Excavator'!$E$3:$AI$3,'Electrical Excavator'!$E$4:$AI$23)),
            _xlfn.XLOOKUP(--_xlfn.TEXTAFTER($C63,{"#","/","-"},-1), --_xlfn.REGEXEXTRACT(_xlpm.c_rng,"\d+"), _xlfn.XLOOKUP(A63, _xlpm.header_rng, _xlpm.data_rng))
        ),
        B63="Day", ""
    ),
    IFERROR(_xlpm.result, "")
)</f>
        <v/>
      </c>
      <c r="AQ63" s="26">
        <f t="shared" si="4"/>
        <v>1</v>
      </c>
      <c r="AR63" s="26">
        <f t="shared" si="5"/>
        <v>0.81944444444444442</v>
      </c>
      <c r="AS63" s="26">
        <f t="shared" si="6"/>
        <v>0.80555555555555558</v>
      </c>
      <c r="AT63" s="24" t="str">
        <f t="shared" si="7"/>
        <v/>
      </c>
      <c r="AU63" s="22">
        <v>720</v>
      </c>
      <c r="AV63" s="22">
        <f t="shared" si="8"/>
        <v>12</v>
      </c>
      <c r="AW63" s="22">
        <f>IF($B63="Day",_xlfn.XLOOKUP(CLEAN($C63),效率表!$B$4:$B$500,效率表!G$4:G$500,""),_xlfn.XLOOKUP(CLEAN($C63),效率表!$B$4:$B$500,效率表!G$4:G$500,"",,-1))</f>
        <v>60</v>
      </c>
      <c r="AX63" s="22">
        <f>IF($B63="Day",_xlfn.XLOOKUP(CLEAN($C63),效率表!$B$4:$B$500,效率表!H$4:H$500,""),_xlfn.XLOOKUP(CLEAN($C63),效率表!$B$4:$B$500,效率表!H$4:H$500,"",,-1))</f>
        <v>0</v>
      </c>
      <c r="AY63" s="22">
        <f>IF($B63="Day",_xlfn.XLOOKUP(CLEAN($C63),效率表!$B$4:$B$500,效率表!I$4:I$500,""),_xlfn.XLOOKUP(CLEAN($C63),效率表!$B$4:$B$500,效率表!I$4:I$500,"",,-1))</f>
        <v>0</v>
      </c>
      <c r="AZ63" s="22">
        <f>IF($B63="Day",_xlfn.XLOOKUP(CLEAN($C63),效率表!$B$4:$B$500,效率表!J$4:J$500,""),_xlfn.XLOOKUP(CLEAN($C63),效率表!$B$4:$B$500,效率表!J$4:J$500,"",,-1))</f>
        <v>10</v>
      </c>
      <c r="BA63" s="22">
        <f>IF($B63="Day",_xlfn.XLOOKUP(CLEAN($C63),效率表!$B$4:$B$500,效率表!K$4:K$500,""),_xlfn.XLOOKUP(CLEAN($C63),效率表!$B$4:$B$500,效率表!K$4:K$500,"",,-1))</f>
        <v>0</v>
      </c>
      <c r="BB63" s="22">
        <f>IF($B63="Day",_xlfn.XLOOKUP(CLEAN($C63),效率表!$B$4:$B$500,效率表!L$4:L$500,""),_xlfn.XLOOKUP(CLEAN($C63),效率表!$B$4:$B$500,效率表!L$4:L$500,"",,-1))</f>
        <v>60</v>
      </c>
      <c r="BC63" s="22">
        <f>IF($B63="Day",_xlfn.XLOOKUP(CLEAN($C63),效率表!$B$4:$B$500,效率表!M$4:M$500,""),_xlfn.XLOOKUP(CLEAN($C63),效率表!$B$4:$B$500,效率表!M$4:M$500,"",,-1))</f>
        <v>10</v>
      </c>
      <c r="BD63" s="22">
        <f>IF($B63="Day",_xlfn.XLOOKUP(CLEAN($C63),效率表!$B$4:$B$500,效率表!N$4:N$500,""),_xlfn.XLOOKUP(CLEAN($C63),效率表!$B$4:$B$500,效率表!N$4:N$500,"",,-1))</f>
        <v>0</v>
      </c>
      <c r="BE63" s="22">
        <f>IF($B63="Day",_xlfn.XLOOKUP(CLEAN($C63),效率表!$B$4:$B$500,效率表!O$4:O$500,""),_xlfn.XLOOKUP(CLEAN($C63),效率表!$B$4:$B$500,效率表!O$4:O$500,"",,-1))</f>
        <v>0</v>
      </c>
      <c r="BF63" s="22">
        <f>IF($B63="Day",_xlfn.XLOOKUP(CLEAN($C63),效率表!$B$4:$B$500,效率表!P$4:P$500,""),_xlfn.XLOOKUP(CLEAN($C63),效率表!$B$4:$B$500,效率表!P$4:P$500,"",,-1))</f>
        <v>0</v>
      </c>
      <c r="BG63" s="22">
        <f>IF($B63="Day",_xlfn.XLOOKUP(CLEAN($C63),效率表!$B$4:$B$500,效率表!Q$4:Q$500,""),_xlfn.XLOOKUP(CLEAN($C63),效率表!$B$4:$B$500,效率表!Q$4:Q$500,"",,-1))</f>
        <v>0</v>
      </c>
      <c r="BH63" s="22">
        <f>IF($B63="Day",_xlfn.XLOOKUP(CLEAN($C63),效率表!$B$4:$B$500,效率表!R$4:R$500,""),_xlfn.XLOOKUP(CLEAN($C63),效率表!$B$4:$B$500,效率表!R$4:R$500,"",,-1))</f>
        <v>0</v>
      </c>
      <c r="BI63" s="22">
        <f>IF($B63="Day",_xlfn.XLOOKUP(CLEAN($C63),效率表!$B$4:$B$500,效率表!S$4:S$500,""),_xlfn.XLOOKUP(CLEAN($C63),效率表!$B$4:$B$500,效率表!S$4:S$500,"",,-1))</f>
        <v>0</v>
      </c>
      <c r="BJ63" s="22">
        <f>IF($B63="Day",_xlfn.XLOOKUP(CLEAN($C63),效率表!$B$4:$B$500,效率表!U$4:U$500,""),_xlfn.XLOOKUP(CLEAN($C63),效率表!$B$4:$B$500,效率表!U$4:U$500,"",,-1))</f>
        <v>0</v>
      </c>
      <c r="BK63" s="22">
        <f>IF($B63="Day",_xlfn.XLOOKUP(CLEAN($C63),效率表!$B$4:$B$500,效率表!V$4:V$500,""),_xlfn.XLOOKUP(CLEAN($C63),效率表!$B$4:$B$500,效率表!V$4:V$500,"",,-1))</f>
        <v>0</v>
      </c>
      <c r="BL63" s="22">
        <f t="shared" si="9"/>
        <v>10</v>
      </c>
      <c r="BM63" s="22">
        <f t="shared" si="10"/>
        <v>130</v>
      </c>
      <c r="BN63" s="22">
        <f t="shared" si="11"/>
        <v>10</v>
      </c>
      <c r="BO63" s="27">
        <f t="shared" si="15"/>
        <v>580</v>
      </c>
      <c r="BP63" s="25">
        <f t="shared" si="12"/>
        <v>9.6666666666666661</v>
      </c>
      <c r="BQ63" s="28">
        <f>IF($B63="Day",_xlfn.XLOOKUP(CLEAN($C63),效率表!$B$4:$B$500,效率表!X$4:X$500,""),_xlfn.XLOOKUP($C63,效率表!$B$4:$B$500,效率表!X$4:X$500,"",,-1))</f>
        <v>0</v>
      </c>
    </row>
    <row r="64" spans="1:69">
      <c r="A64" s="29">
        <f t="shared" si="16"/>
        <v>46244</v>
      </c>
      <c r="B64" s="22" t="s">
        <v>240</v>
      </c>
      <c r="C64" s="22" t="s">
        <v>145</v>
      </c>
      <c r="D64" s="23" t="str">
        <f>_xlfn.XLOOKUP(C64,辅助表Auxiliary!$A$3:$A$192,辅助表Auxiliary!$C$3:$C$192)</f>
        <v>矿用卡车/Dump Truck</v>
      </c>
      <c r="E64" s="22" t="str">
        <f>_xlfn.XLOOKUP(C64,辅助表Auxiliary!$A$3:$A$192,辅助表Auxiliary!$D$3:$D$192)</f>
        <v>TEREX TR100A</v>
      </c>
      <c r="F64" s="22" t="str">
        <f>_xlfn.XLOOKUP(C64,辅助表Auxiliary!$A$3:$A$192,辅助表Auxiliary!$E$3:$E$192)</f>
        <v>TR100</v>
      </c>
      <c r="G64" s="22" t="s">
        <v>285</v>
      </c>
      <c r="H64" s="22" t="b">
        <f t="shared" si="0"/>
        <v>1</v>
      </c>
      <c r="I64" s="22">
        <f t="shared" si="1"/>
        <v>0</v>
      </c>
      <c r="J64" s="22"/>
      <c r="K64" s="22">
        <f>_xlfn.AGGREGATE(9,4,表1[[#This Row],[Хө]:[Б.н]])+_xlfn.AGGREGATE(9,4,表1[[#This Row],[Хө土壤]:[Б.н 脏煤]],表1[[#This Row],[Ш.х 沃土]])</f>
        <v>0</v>
      </c>
      <c r="L64" s="22">
        <f>_xlfn.AGGREGATE(9,4,表1[[#This Row],[Нү]],表1[[#This Row],[Нү 煤炭]])</f>
        <v>0</v>
      </c>
      <c r="M64" s="22">
        <f>_xlfn.AGGREGATE(9,4,表1[[#This Row],[oxid]],表1[[#This Row],[oxid 氧化]])</f>
        <v>0</v>
      </c>
      <c r="N64" s="22">
        <f>_xlfn.AGGREGATE(9,4,表1[[#This Row],[И.А]],表1[[#This Row],[И.А 
工程工作]])</f>
        <v>0</v>
      </c>
      <c r="O64" s="22">
        <f>表1[[#This Row],[产量（M3）
Production(M3)]]-表1[[#This Row],[焦煤（M3）
Coking coal
Нү]]-表1[[#This Row],[动力煤（M3）
Thermal coal
oxid]]</f>
        <v>0</v>
      </c>
      <c r="P64" s="22" t="str" cm="1">
        <f t="array" ref="P64">_xlfn.LET(
_xlpm.hCond,$H64,
_xlpm.dType,$D64,
_xlpm.res_type_1,P$1,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4" s="22" t="str" cm="1">
        <f t="array" ref="Q64">_xlfn.LET(
_xlpm.hCond,$H64,
_xlpm.dType,$D64,
_xlpm.res_type_1,Q$1,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4" s="22" t="str" cm="1">
        <f t="array" ref="R64">_xlfn.LET(
_xlpm.hCond,$H64,
_xlpm.dType,$D64,
_xlpm.res_type_1,R$1,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4" s="22" t="str" cm="1">
        <f t="array" ref="S64">_xlfn.LET(
_xlpm.hCond,$H64,
_xlpm.dType,$D64,
_xlpm.res_type_1,S$1,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4" s="22" t="str" cm="1">
        <f t="array" ref="T64">_xlfn.LET(
_xlpm.hCond,$H64,
_xlpm.dType,$D64,
_xlpm.res_type_1,T$1,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4" s="22" t="str" cm="1">
        <f t="array" ref="U64">_xlfn.LET(
_xlpm.hCond,$H64,
_xlpm.dType,$D64,
_xlpm.res_type_1,U$1,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4" s="22" t="str" cm="1">
        <f t="array" ref="V64">_xlfn.LET(
_xlpm.hCond,$H64,
_xlpm.dType,$D64,
_xlpm.res_type_1,V$1,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4" s="22" cm="1">
        <f t="array" ref="W64">_xlfn.LET(
_xlpm.hCond,$H64,
_xlpm.dType,$D64,
_xlpm.res_type_1,W$1,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64" s="22" cm="1">
        <f t="array" ref="X64">_xlfn.LET(
_xlpm.hCond,$H64,
_xlpm.dType,$D64,
_xlpm.res_type_1,X$1,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4" s="22" cm="1">
        <f t="array" ref="Y64">_xlfn.LET(
_xlpm.hCond,$H64,
_xlpm.dType,$D64,
_xlpm.res_type_1,Y$1,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64" s="22" cm="1">
        <f t="array" ref="Z64">_xlfn.LET(
_xlpm.hCond,$H64,
_xlpm.dType,$D64,
_xlpm.res_type_1,Z$1,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4" s="22" cm="1">
        <f t="array" ref="AA64">_xlfn.LET(
_xlpm.hCond,$H64,
_xlpm.dType,$D64,
_xlpm.res_type_1,AA$1,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4" s="22" cm="1">
        <f t="array" ref="AB64">_xlfn.LET(
_xlpm.hCond,$H64,
_xlpm.dType,$D64,
_xlpm.res_type_1,AB$1,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4" s="22" cm="1">
        <f t="array" ref="AC64">_xlfn.LET(
_xlpm.hCond,$H64,
_xlpm.dType,$D64,
_xlpm.res_type_1,AC$1,
_xlpm.num,--_xlfn.TEXTAFTER($C64,{"#","/","-"},-1),
_xlpm.isDay,$B64="DAY",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4" s="22" cm="1">
        <f t="array" ref="AD64">_xlfn.LET(
    _xlpm.result,
    IF(
        $H64,
        _xlfn.IFS(
            $B64 = "DAY",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$B64 = "Night",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27528.799999999999</v>
      </c>
      <c r="AE64" s="22" cm="1">
        <f t="array" ref="AE64">_xlfn.LET(
    _xlpm.result,
    IF(
        $H64,
        _xlfn.IFS(
            $B64 = "DAY",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$B64 = "Night",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27528.799999999999</v>
      </c>
      <c r="AF64" s="22">
        <f t="shared" si="13"/>
        <v>0</v>
      </c>
      <c r="AG64" s="22" cm="1">
        <f t="array" ref="AG64">_xlfn.LET(
    _xlpm.result,
    IF(
        $H64,
        _xlfn.IFS(
            $B64 = "DAY",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$B64 = "Night",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503194</v>
      </c>
      <c r="AH64" s="22" cm="1">
        <f t="array" ref="AH64">_xlfn.LET(
    _xlpm.result,
    IF(
        $H64,
        _xlfn.IFS(
            $B64 = "DAY",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$B64 = "Night",
            _xlfn.IFS(
                $D64 = "挖掘机/Excavator",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$D64 = "矿用卡车/Dump Truck",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$D64 = "辅助设备/Auxiliary Equipment",
                _xlfn.XLOOKUP(
                     --
                        _xlfn.TEXTAFTER(
                            $C64,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503194</v>
      </c>
      <c r="AI64" s="22">
        <f t="shared" si="14"/>
        <v>0</v>
      </c>
      <c r="AJ64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6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6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4" s="22">
        <f t="shared" si="2"/>
        <v>0</v>
      </c>
      <c r="AO64" s="24" t="str">
        <f t="shared" si="3"/>
        <v/>
      </c>
      <c r="AP64" s="25" t="str" cm="1">
        <f t="array" ref="AP6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B64="Night", IF(
            (F64="EX5600")+(F64="EX3600"),
            _xlfn.XLOOKUP(--_xlfn.TEXTAFTER($C64,{"#","/","-"},-1), --_xlfn.TEXTAFTER('Electrical Excavator'!$A$4:$A$23,{"#","/","-"},-1), _xlfn.XLOOKUP(A64,'Electrical Excavator'!$E$3:$AI$3,'Electrical Excavator'!$E$4:$AI$23)),
            _xlfn.XLOOKUP(--_xlfn.TEXTAFTER($C64,{"#","/","-"},-1), --_xlfn.REGEXEXTRACT(_xlpm.c_rng,"\d+"), _xlfn.XLOOKUP(A64, _xlpm.header_rng, _xlpm.data_rng))
        ),
        B64="Day", ""
    ),
    IFERROR(_xlpm.result, "")
)</f>
        <v/>
      </c>
      <c r="AQ64" s="26">
        <f t="shared" si="4"/>
        <v>0.29583333333333328</v>
      </c>
      <c r="AR64" s="26">
        <f t="shared" si="5"/>
        <v>0</v>
      </c>
      <c r="AS64" s="26" t="str">
        <f t="shared" si="6"/>
        <v/>
      </c>
      <c r="AT64" s="24" t="str">
        <f t="shared" si="7"/>
        <v/>
      </c>
      <c r="AU64" s="22">
        <v>720</v>
      </c>
      <c r="AV64" s="22">
        <f t="shared" si="8"/>
        <v>12</v>
      </c>
      <c r="AW64" s="22">
        <f>IF($B64="Day",_xlfn.XLOOKUP(CLEAN($C64),效率表!$B$4:$B$500,效率表!G$4:G$500,""),_xlfn.XLOOKUP(CLEAN($C64),效率表!$B$4:$B$500,效率表!G$4:G$500,"",,-1))</f>
        <v>0</v>
      </c>
      <c r="AX64" s="22">
        <f>IF($B64="Day",_xlfn.XLOOKUP(CLEAN($C64),效率表!$B$4:$B$500,效率表!H$4:H$500,""),_xlfn.XLOOKUP(CLEAN($C64),效率表!$B$4:$B$500,效率表!H$4:H$500,"",,-1))</f>
        <v>0</v>
      </c>
      <c r="AY64" s="22">
        <f>IF($B64="Day",_xlfn.XLOOKUP(CLEAN($C64),效率表!$B$4:$B$500,效率表!I$4:I$500,""),_xlfn.XLOOKUP(CLEAN($C64),效率表!$B$4:$B$500,效率表!I$4:I$500,"",,-1))</f>
        <v>0</v>
      </c>
      <c r="AZ64" s="22">
        <f>IF($B64="Day",_xlfn.XLOOKUP(CLEAN($C64),效率表!$B$4:$B$500,效率表!J$4:J$500,""),_xlfn.XLOOKUP(CLEAN($C64),效率表!$B$4:$B$500,效率表!J$4:J$500,"",,-1))</f>
        <v>0</v>
      </c>
      <c r="BA64" s="22">
        <f>IF($B64="Day",_xlfn.XLOOKUP(CLEAN($C64),效率表!$B$4:$B$500,效率表!K$4:K$500,""),_xlfn.XLOOKUP(CLEAN($C64),效率表!$B$4:$B$500,效率表!K$4:K$500,"",,-1))</f>
        <v>0</v>
      </c>
      <c r="BB64" s="22">
        <f>IF($B64="Day",_xlfn.XLOOKUP(CLEAN($C64),效率表!$B$4:$B$500,效率表!L$4:L$500,""),_xlfn.XLOOKUP(CLEAN($C64),效率表!$B$4:$B$500,效率表!L$4:L$500,"",,-1))</f>
        <v>0</v>
      </c>
      <c r="BC64" s="22">
        <f>IF($B64="Day",_xlfn.XLOOKUP(CLEAN($C64),效率表!$B$4:$B$500,效率表!M$4:M$500,""),_xlfn.XLOOKUP(CLEAN($C64),效率表!$B$4:$B$500,效率表!M$4:M$500,"",,-1))</f>
        <v>0</v>
      </c>
      <c r="BD64" s="22">
        <f>IF($B64="Day",_xlfn.XLOOKUP(CLEAN($C64),效率表!$B$4:$B$500,效率表!N$4:N$500,""),_xlfn.XLOOKUP(CLEAN($C64),效率表!$B$4:$B$500,效率表!N$4:N$500,"",,-1))</f>
        <v>0</v>
      </c>
      <c r="BE64" s="22">
        <f>IF($B64="Day",_xlfn.XLOOKUP(CLEAN($C64),效率表!$B$4:$B$500,效率表!O$4:O$500,""),_xlfn.XLOOKUP(CLEAN($C64),效率表!$B$4:$B$500,效率表!O$4:O$500,"",,-1))</f>
        <v>507.00000000000006</v>
      </c>
      <c r="BF64" s="22">
        <f>IF($B64="Day",_xlfn.XLOOKUP(CLEAN($C64),效率表!$B$4:$B$500,效率表!P$4:P$500,""),_xlfn.XLOOKUP(CLEAN($C64),效率表!$B$4:$B$500,效率表!P$4:P$500,"",,-1))</f>
        <v>213</v>
      </c>
      <c r="BG64" s="22">
        <f>IF($B64="Day",_xlfn.XLOOKUP(CLEAN($C64),效率表!$B$4:$B$500,效率表!Q$4:Q$500,""),_xlfn.XLOOKUP(CLEAN($C64),效率表!$B$4:$B$500,效率表!Q$4:Q$500,"",,-1))</f>
        <v>0</v>
      </c>
      <c r="BH64" s="22">
        <f>IF($B64="Day",_xlfn.XLOOKUP(CLEAN($C64),效率表!$B$4:$B$500,效率表!R$4:R$500,""),_xlfn.XLOOKUP(CLEAN($C64),效率表!$B$4:$B$500,效率表!R$4:R$500,"",,-1))</f>
        <v>0</v>
      </c>
      <c r="BI64" s="22">
        <f>IF($B64="Day",_xlfn.XLOOKUP(CLEAN($C64),效率表!$B$4:$B$500,效率表!S$4:S$500,""),_xlfn.XLOOKUP(CLEAN($C64),效率表!$B$4:$B$500,效率表!S$4:S$500,"",,-1))</f>
        <v>0</v>
      </c>
      <c r="BJ64" s="22">
        <f>IF($B64="Day",_xlfn.XLOOKUP(CLEAN($C64),效率表!$B$4:$B$500,效率表!U$4:U$500,""),_xlfn.XLOOKUP(CLEAN($C64),效率表!$B$4:$B$500,效率表!U$4:U$500,"",,-1))</f>
        <v>0</v>
      </c>
      <c r="BK64" s="22">
        <f>IF($B64="Day",_xlfn.XLOOKUP(CLEAN($C64),效率表!$B$4:$B$500,效率表!V$4:V$500,""),_xlfn.XLOOKUP(CLEAN($C64),效率表!$B$4:$B$500,效率表!V$4:V$500,"",,-1))</f>
        <v>0</v>
      </c>
      <c r="BL64" s="22">
        <f t="shared" si="9"/>
        <v>0</v>
      </c>
      <c r="BM64" s="22">
        <f t="shared" si="10"/>
        <v>213</v>
      </c>
      <c r="BN64" s="22">
        <f t="shared" si="11"/>
        <v>213</v>
      </c>
      <c r="BO64" s="27">
        <f t="shared" si="15"/>
        <v>0</v>
      </c>
      <c r="BP64" s="25">
        <f t="shared" si="12"/>
        <v>0</v>
      </c>
      <c r="BQ64" s="28" t="str">
        <f>IF($B64="Day",_xlfn.XLOOKUP(CLEAN($C64),效率表!$B$4:$B$500,效率表!X$4:X$500,""),_xlfn.XLOOKUP($C64,效率表!$B$4:$B$500,效率表!X$4:X$500,"",,-1))</f>
        <v xml:space="preserve">1.2-р подвеск цэнэглэх / доогуур нүдээд хэвийн бус </v>
      </c>
    </row>
    <row r="65" spans="1:69">
      <c r="A65" s="29">
        <f t="shared" si="16"/>
        <v>46244</v>
      </c>
      <c r="B65" s="22" t="s">
        <v>240</v>
      </c>
      <c r="C65" s="22" t="s">
        <v>146</v>
      </c>
      <c r="D65" s="23" t="str">
        <f>_xlfn.XLOOKUP(C65,辅助表Auxiliary!$A$3:$A$192,辅助表Auxiliary!$C$3:$C$192)</f>
        <v>矿用卡车/Dump Truck</v>
      </c>
      <c r="E65" s="22" t="str">
        <f>_xlfn.XLOOKUP(C65,辅助表Auxiliary!$A$3:$A$192,辅助表Auxiliary!$D$3:$D$192)</f>
        <v>TEREX TR100A</v>
      </c>
      <c r="F65" s="22" t="str">
        <f>_xlfn.XLOOKUP(C65,辅助表Auxiliary!$A$3:$A$192,辅助表Auxiliary!$E$3:$E$192)</f>
        <v>TR100</v>
      </c>
      <c r="G65" s="22" t="s">
        <v>285</v>
      </c>
      <c r="H65" s="22" t="b">
        <f t="shared" si="0"/>
        <v>1</v>
      </c>
      <c r="I65" s="22">
        <f t="shared" si="1"/>
        <v>1</v>
      </c>
      <c r="J65" s="22"/>
      <c r="K65" s="22">
        <f>_xlfn.AGGREGATE(9,4,表1[[#This Row],[Хө]:[Б.н]])+_xlfn.AGGREGATE(9,4,表1[[#This Row],[Хө土壤]:[Б.н 脏煤]],表1[[#This Row],[Ш.х 沃土]])</f>
        <v>525</v>
      </c>
      <c r="L65" s="22">
        <f>_xlfn.AGGREGATE(9,4,表1[[#This Row],[Нү]],表1[[#This Row],[Нү 煤炭]])</f>
        <v>385</v>
      </c>
      <c r="M65" s="22">
        <f>_xlfn.AGGREGATE(9,4,表1[[#This Row],[oxid]],表1[[#This Row],[oxid 氧化]])</f>
        <v>35</v>
      </c>
      <c r="N65" s="22">
        <f>_xlfn.AGGREGATE(9,4,表1[[#This Row],[И.А]],表1[[#This Row],[И.А 
工程工作]])</f>
        <v>0</v>
      </c>
      <c r="O65" s="22">
        <f>表1[[#This Row],[产量（M3）
Production(M3)]]-表1[[#This Row],[焦煤（M3）
Coking coal
Нү]]-表1[[#This Row],[动力煤（M3）
Thermal coal
oxid]]</f>
        <v>105</v>
      </c>
      <c r="P65" s="22" t="str" cm="1">
        <f t="array" ref="P65">_xlfn.LET(
_xlpm.hCond,$H65,
_xlpm.dType,$D65,
_xlpm.res_type_1,P$1,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5" s="22" t="str" cm="1">
        <f t="array" ref="Q65">_xlfn.LET(
_xlpm.hCond,$H65,
_xlpm.dType,$D65,
_xlpm.res_type_1,Q$1,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5" s="22" t="str" cm="1">
        <f t="array" ref="R65">_xlfn.LET(
_xlpm.hCond,$H65,
_xlpm.dType,$D65,
_xlpm.res_type_1,R$1,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5" s="22" t="str" cm="1">
        <f t="array" ref="S65">_xlfn.LET(
_xlpm.hCond,$H65,
_xlpm.dType,$D65,
_xlpm.res_type_1,S$1,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5" s="22" t="str" cm="1">
        <f t="array" ref="T65">_xlfn.LET(
_xlpm.hCond,$H65,
_xlpm.dType,$D65,
_xlpm.res_type_1,T$1,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5" s="22" t="str" cm="1">
        <f t="array" ref="U65">_xlfn.LET(
_xlpm.hCond,$H65,
_xlpm.dType,$D65,
_xlpm.res_type_1,U$1,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5" s="22" t="str" cm="1">
        <f t="array" ref="V65">_xlfn.LET(
_xlpm.hCond,$H65,
_xlpm.dType,$D65,
_xlpm.res_type_1,V$1,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5" s="22" cm="1">
        <f t="array" ref="W65">_xlfn.LET(
_xlpm.hCond,$H65,
_xlpm.dType,$D65,
_xlpm.res_type_1,W$1,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X65" s="22" cm="1">
        <f t="array" ref="X65">_xlfn.LET(
_xlpm.hCond,$H65,
_xlpm.dType,$D65,
_xlpm.res_type_1,X$1,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5" s="22" cm="1">
        <f t="array" ref="Y65">_xlfn.LET(
_xlpm.hCond,$H65,
_xlpm.dType,$D65,
_xlpm.res_type_1,Y$1,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385</v>
      </c>
      <c r="Z65" s="22" cm="1">
        <f t="array" ref="Z65">_xlfn.LET(
_xlpm.hCond,$H65,
_xlpm.dType,$D65,
_xlpm.res_type_1,Z$1,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AA65" s="22" cm="1">
        <f t="array" ref="AA65">_xlfn.LET(
_xlpm.hCond,$H65,
_xlpm.dType,$D65,
_xlpm.res_type_1,AA$1,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5" s="22" cm="1">
        <f t="array" ref="AB65">_xlfn.LET(
_xlpm.hCond,$H65,
_xlpm.dType,$D65,
_xlpm.res_type_1,AB$1,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5" s="22" cm="1">
        <f t="array" ref="AC65">_xlfn.LET(
_xlpm.hCond,$H65,
_xlpm.dType,$D65,
_xlpm.res_type_1,AC$1,
_xlpm.num,--_xlfn.TEXTAFTER($C65,{"#","/","-"},-1),
_xlpm.isDay,$B65="DAY",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5" s="22" cm="1">
        <f t="array" ref="AD65">_xlfn.LET(
    _xlpm.result,
    IF(
        $H65,
        _xlfn.IFS(
            $B65 = "DAY",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$B65 = "Night",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22695</v>
      </c>
      <c r="AE65" s="22" cm="1">
        <f t="array" ref="AE65">_xlfn.LET(
    _xlpm.result,
    IF(
        $H65,
        _xlfn.IFS(
            $B65 = "DAY",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$B65 = "Night",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22706</v>
      </c>
      <c r="AF65" s="22">
        <f t="shared" si="13"/>
        <v>11</v>
      </c>
      <c r="AG65" s="22" cm="1">
        <f t="array" ref="AG65">_xlfn.LET(
    _xlpm.result,
    IF(
        $H65,
        _xlfn.IFS(
            $B65 = "DAY",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$B65 = "Night",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535795</v>
      </c>
      <c r="AH65" s="22" cm="1">
        <f t="array" ref="AH65">_xlfn.LET(
    _xlpm.result,
    IF(
        $H65,
        _xlfn.IFS(
            $B65 = "DAY",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$B65 = "Night",
            _xlfn.IFS(
                $D65 = "挖掘机/Excavator",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$D65 = "矿用卡车/Dump Truck",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$D65 = "辅助设备/Auxiliary Equipment",
                _xlfn.XLOOKUP(
                     --
                        _xlfn.TEXTAFTER(
                            $C65,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535985</v>
      </c>
      <c r="AI65" s="22">
        <f t="shared" si="14"/>
        <v>190</v>
      </c>
      <c r="AJ65" s="22">
        <f>_xlfn.LET(_xlpm.v,_xlfn.XLOOKUP(表1[[#This Row],[型号类型
Model Type]],辅助表Auxiliary!$P$2:$P$6,辅助表Auxiliary!$Q$2:$Q$6),_xlpm.target,表1[[#This Row],[产量（M3）
Production(M3)]],IFERROR(_xlpm.target/_xlpm.v,""))</f>
        <v>15</v>
      </c>
      <c r="AK65" s="22">
        <f>_xlfn.LET(_xlpm.v,_xlfn.XLOOKUP(表1[[#This Row],[型号类型
Model Type]],辅助表Auxiliary!$P$2:$P$6,辅助表Auxiliary!$Q$2:$Q$6),_xlpm.target,_xlfn.AGGREGATE(9,4,表1[[#This Row],[Нү 煤炭]]),IFERROR(_xlpm.target/_xlpm.v,""))</f>
        <v>11</v>
      </c>
      <c r="AL65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6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5" s="22">
        <f t="shared" si="2"/>
        <v>3</v>
      </c>
      <c r="AO65" s="24">
        <f t="shared" si="3"/>
        <v>6.333333333333333</v>
      </c>
      <c r="AP65" s="25" t="str" cm="1">
        <f t="array" ref="AP6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B65="Night", IF(
            (F65="EX5600")+(F65="EX3600"),
            _xlfn.XLOOKUP(--_xlfn.TEXTAFTER($C65,{"#","/","-"},-1), --_xlfn.TEXTAFTER('Electrical Excavator'!$A$4:$A$23,{"#","/","-"},-1), _xlfn.XLOOKUP(A65,'Electrical Excavator'!$E$3:$AI$3,'Electrical Excavator'!$E$4:$AI$23)),
            _xlfn.XLOOKUP(--_xlfn.TEXTAFTER($C65,{"#","/","-"},-1), --_xlfn.REGEXEXTRACT(_xlpm.c_rng,"\d+"), _xlfn.XLOOKUP(A65, _xlpm.header_rng, _xlpm.data_rng))
        ),
        B65="Day", ""
    ),
    IFERROR(_xlpm.result, "")
)</f>
        <v/>
      </c>
      <c r="AQ65" s="26">
        <f t="shared" si="4"/>
        <v>1</v>
      </c>
      <c r="AR65" s="26">
        <f t="shared" si="5"/>
        <v>0.88888888888888884</v>
      </c>
      <c r="AS65" s="26">
        <f t="shared" si="6"/>
        <v>0.79166666666666663</v>
      </c>
      <c r="AT65" s="24">
        <f t="shared" si="7"/>
        <v>90</v>
      </c>
      <c r="AU65" s="22">
        <v>720</v>
      </c>
      <c r="AV65" s="22">
        <f t="shared" si="8"/>
        <v>12</v>
      </c>
      <c r="AW65" s="22">
        <f>IF($B65="Day",_xlfn.XLOOKUP(CLEAN($C65),效率表!$B$4:$B$500,效率表!G$4:G$500,""),_xlfn.XLOOKUP(CLEAN($C65),效率表!$B$4:$B$500,效率表!G$4:G$500,"",,-1))</f>
        <v>20</v>
      </c>
      <c r="AX65" s="22">
        <f>IF($B65="Day",_xlfn.XLOOKUP(CLEAN($C65),效率表!$B$4:$B$500,效率表!H$4:H$500,""),_xlfn.XLOOKUP(CLEAN($C65),效率表!$B$4:$B$500,效率表!H$4:H$500,"",,-1))</f>
        <v>0</v>
      </c>
      <c r="AY65" s="22">
        <f>IF($B65="Day",_xlfn.XLOOKUP(CLEAN($C65),效率表!$B$4:$B$500,效率表!I$4:I$500,""),_xlfn.XLOOKUP(CLEAN($C65),效率表!$B$4:$B$500,效率表!I$4:I$500,"",,-1))</f>
        <v>0</v>
      </c>
      <c r="AZ65" s="22">
        <f>IF($B65="Day",_xlfn.XLOOKUP(CLEAN($C65),效率表!$B$4:$B$500,效率表!J$4:J$500,""),_xlfn.XLOOKUP(CLEAN($C65),效率表!$B$4:$B$500,效率表!J$4:J$500,"",,-1))</f>
        <v>70</v>
      </c>
      <c r="BA65" s="22">
        <f>IF($B65="Day",_xlfn.XLOOKUP(CLEAN($C65),效率表!$B$4:$B$500,效率表!K$4:K$500,""),_xlfn.XLOOKUP(CLEAN($C65),效率表!$B$4:$B$500,效率表!K$4:K$500,"",,-1))</f>
        <v>0</v>
      </c>
      <c r="BB65" s="22">
        <f>IF($B65="Day",_xlfn.XLOOKUP(CLEAN($C65),效率表!$B$4:$B$500,效率表!L$4:L$500,""),_xlfn.XLOOKUP(CLEAN($C65),效率表!$B$4:$B$500,效率表!L$4:L$500,"",,-1))</f>
        <v>60</v>
      </c>
      <c r="BC65" s="22">
        <f>IF($B65="Day",_xlfn.XLOOKUP(CLEAN($C65),效率表!$B$4:$B$500,效率表!M$4:M$500,""),_xlfn.XLOOKUP(CLEAN($C65),效率表!$B$4:$B$500,效率表!M$4:M$500,"",,-1))</f>
        <v>0</v>
      </c>
      <c r="BD65" s="22">
        <f>IF($B65="Day",_xlfn.XLOOKUP(CLEAN($C65),效率表!$B$4:$B$500,效率表!N$4:N$500,""),_xlfn.XLOOKUP(CLEAN($C65),效率表!$B$4:$B$500,效率表!N$4:N$500,"",,-1))</f>
        <v>0</v>
      </c>
      <c r="BE65" s="22">
        <f>IF($B65="Day",_xlfn.XLOOKUP(CLEAN($C65),效率表!$B$4:$B$500,效率表!O$4:O$500,""),_xlfn.XLOOKUP(CLEAN($C65),效率表!$B$4:$B$500,效率表!O$4:O$500,"",,-1))</f>
        <v>0</v>
      </c>
      <c r="BF65" s="22">
        <f>IF($B65="Day",_xlfn.XLOOKUP(CLEAN($C65),效率表!$B$4:$B$500,效率表!P$4:P$500,""),_xlfn.XLOOKUP(CLEAN($C65),效率表!$B$4:$B$500,效率表!P$4:P$500,"",,-1))</f>
        <v>0</v>
      </c>
      <c r="BG65" s="22">
        <f>IF($B65="Day",_xlfn.XLOOKUP(CLEAN($C65),效率表!$B$4:$B$500,效率表!Q$4:Q$500,""),_xlfn.XLOOKUP(CLEAN($C65),效率表!$B$4:$B$500,效率表!Q$4:Q$500,"",,-1))</f>
        <v>0</v>
      </c>
      <c r="BH65" s="22">
        <f>IF($B65="Day",_xlfn.XLOOKUP(CLEAN($C65),效率表!$B$4:$B$500,效率表!R$4:R$500,""),_xlfn.XLOOKUP(CLEAN($C65),效率表!$B$4:$B$500,效率表!R$4:R$500,"",,-1))</f>
        <v>0</v>
      </c>
      <c r="BI65" s="22">
        <f>IF($B65="Day",_xlfn.XLOOKUP(CLEAN($C65),效率表!$B$4:$B$500,效率表!S$4:S$500,""),_xlfn.XLOOKUP(CLEAN($C65),效率表!$B$4:$B$500,效率表!S$4:S$500,"",,-1))</f>
        <v>0</v>
      </c>
      <c r="BJ65" s="22">
        <f>IF($B65="Day",_xlfn.XLOOKUP(CLEAN($C65),效率表!$B$4:$B$500,效率表!U$4:U$500,""),_xlfn.XLOOKUP(CLEAN($C65),效率表!$B$4:$B$500,效率表!U$4:U$500,"",,-1))</f>
        <v>0</v>
      </c>
      <c r="BK65" s="22">
        <f>IF($B65="Day",_xlfn.XLOOKUP(CLEAN($C65),效率表!$B$4:$B$500,效率表!V$4:V$500,""),_xlfn.XLOOKUP(CLEAN($C65),效率表!$B$4:$B$500,效率表!V$4:V$500,"",,-1))</f>
        <v>0</v>
      </c>
      <c r="BL65" s="22">
        <f t="shared" si="9"/>
        <v>70</v>
      </c>
      <c r="BM65" s="22">
        <f t="shared" si="10"/>
        <v>80</v>
      </c>
      <c r="BN65" s="22">
        <f t="shared" si="11"/>
        <v>0</v>
      </c>
      <c r="BO65" s="27">
        <f t="shared" si="15"/>
        <v>570</v>
      </c>
      <c r="BP65" s="25">
        <f t="shared" si="12"/>
        <v>9.5</v>
      </c>
      <c r="BQ65" s="28">
        <f>IF($B65="Day",_xlfn.XLOOKUP(CLEAN($C65),效率表!$B$4:$B$500,效率表!X$4:X$500,""),_xlfn.XLOOKUP($C65,效率表!$B$4:$B$500,效率表!X$4:X$500,"",,-1))</f>
        <v>0</v>
      </c>
    </row>
    <row r="66" spans="1:69">
      <c r="A66" s="29">
        <f t="shared" si="16"/>
        <v>46244</v>
      </c>
      <c r="B66" s="22" t="s">
        <v>240</v>
      </c>
      <c r="C66" s="22" t="s">
        <v>147</v>
      </c>
      <c r="D66" s="23" t="str">
        <f>_xlfn.XLOOKUP(C66,辅助表Auxiliary!$A$3:$A$192,辅助表Auxiliary!$C$3:$C$192)</f>
        <v>矿用卡车/Dump Truck</v>
      </c>
      <c r="E66" s="22" t="str">
        <f>_xlfn.XLOOKUP(C66,辅助表Auxiliary!$A$3:$A$192,辅助表Auxiliary!$D$3:$D$192)</f>
        <v>TEREX TR100A</v>
      </c>
      <c r="F66" s="22" t="str">
        <f>_xlfn.XLOOKUP(C66,辅助表Auxiliary!$A$3:$A$192,辅助表Auxiliary!$E$3:$E$192)</f>
        <v>TR100</v>
      </c>
      <c r="G66" s="22" t="s">
        <v>285</v>
      </c>
      <c r="H66" s="22" t="b">
        <f t="shared" ref="H66:H129" si="17">IF(ISERROR(AQ66),FALSE,TRUE)</f>
        <v>1</v>
      </c>
      <c r="I66" s="22">
        <f t="shared" ref="I66:I129" si="18">IF(AND(BO66&gt;0,H66),1,0)</f>
        <v>1</v>
      </c>
      <c r="J66" s="22"/>
      <c r="K66" s="22">
        <f>_xlfn.AGGREGATE(9,4,表1[[#This Row],[Хө]:[Б.н]])+_xlfn.AGGREGATE(9,4,表1[[#This Row],[Хө土壤]:[Б.н 脏煤]],表1[[#This Row],[Ш.х 沃土]])</f>
        <v>490</v>
      </c>
      <c r="L66" s="22">
        <f>_xlfn.AGGREGATE(9,4,表1[[#This Row],[Нү]],表1[[#This Row],[Нү 煤炭]])</f>
        <v>245</v>
      </c>
      <c r="M66" s="22">
        <f>_xlfn.AGGREGATE(9,4,表1[[#This Row],[oxid]],表1[[#This Row],[oxid 氧化]])</f>
        <v>70</v>
      </c>
      <c r="N66" s="22">
        <f>_xlfn.AGGREGATE(9,4,表1[[#This Row],[И.А]],表1[[#This Row],[И.А 
工程工作]])</f>
        <v>0</v>
      </c>
      <c r="O66" s="22">
        <f>表1[[#This Row],[产量（M3）
Production(M3)]]-表1[[#This Row],[焦煤（M3）
Coking coal
Нү]]-表1[[#This Row],[动力煤（M3）
Thermal coal
oxid]]</f>
        <v>175</v>
      </c>
      <c r="P66" s="22" t="str" cm="1">
        <f t="array" ref="P66">_xlfn.LET(
_xlpm.hCond,$H66,
_xlpm.dType,$D66,
_xlpm.res_type_1,P$1,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6" s="22" t="str" cm="1">
        <f t="array" ref="Q66">_xlfn.LET(
_xlpm.hCond,$H66,
_xlpm.dType,$D66,
_xlpm.res_type_1,Q$1,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6" s="22" t="str" cm="1">
        <f t="array" ref="R66">_xlfn.LET(
_xlpm.hCond,$H66,
_xlpm.dType,$D66,
_xlpm.res_type_1,R$1,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6" s="22" t="str" cm="1">
        <f t="array" ref="S66">_xlfn.LET(
_xlpm.hCond,$H66,
_xlpm.dType,$D66,
_xlpm.res_type_1,S$1,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6" s="22" t="str" cm="1">
        <f t="array" ref="T66">_xlfn.LET(
_xlpm.hCond,$H66,
_xlpm.dType,$D66,
_xlpm.res_type_1,T$1,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6" s="22" t="str" cm="1">
        <f t="array" ref="U66">_xlfn.LET(
_xlpm.hCond,$H66,
_xlpm.dType,$D66,
_xlpm.res_type_1,U$1,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6" s="22" t="str" cm="1">
        <f t="array" ref="V66">_xlfn.LET(
_xlpm.hCond,$H66,
_xlpm.dType,$D66,
_xlpm.res_type_1,V$1,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6" s="22" cm="1">
        <f t="array" ref="W66">_xlfn.LET(
_xlpm.hCond,$H66,
_xlpm.dType,$D66,
_xlpm.res_type_1,W$1,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175</v>
      </c>
      <c r="X66" s="22" cm="1">
        <f t="array" ref="X66">_xlfn.LET(
_xlpm.hCond,$H66,
_xlpm.dType,$D66,
_xlpm.res_type_1,X$1,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6" s="22" cm="1">
        <f t="array" ref="Y66">_xlfn.LET(
_xlpm.hCond,$H66,
_xlpm.dType,$D66,
_xlpm.res_type_1,Y$1,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Z66" s="22" cm="1">
        <f t="array" ref="Z66">_xlfn.LET(
_xlpm.hCond,$H66,
_xlpm.dType,$D66,
_xlpm.res_type_1,Z$1,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AA66" s="22" cm="1">
        <f t="array" ref="AA66">_xlfn.LET(
_xlpm.hCond,$H66,
_xlpm.dType,$D66,
_xlpm.res_type_1,AA$1,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6" s="22" cm="1">
        <f t="array" ref="AB66">_xlfn.LET(
_xlpm.hCond,$H66,
_xlpm.dType,$D66,
_xlpm.res_type_1,AB$1,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6" s="22" cm="1">
        <f t="array" ref="AC66">_xlfn.LET(
_xlpm.hCond,$H66,
_xlpm.dType,$D66,
_xlpm.res_type_1,AC$1,
_xlpm.num,--_xlfn.TEXTAFTER($C66,{"#","/","-"},-1),
_xlpm.isDay,$B66="DAY",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6" s="22" cm="1">
        <f t="array" ref="AD66">_xlfn.LET(
    _xlpm.result,
    IF(
        $H66,
        _xlfn.IFS(
            $B66 = "DAY",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$B66 = "Night",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20324</v>
      </c>
      <c r="AE66" s="22" cm="1">
        <f t="array" ref="AE66">_xlfn.LET(
    _xlpm.result,
    IF(
        $H66,
        _xlfn.IFS(
            $B66 = "DAY",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$B66 = "Night",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20334</v>
      </c>
      <c r="AF66" s="22">
        <f t="shared" si="13"/>
        <v>10</v>
      </c>
      <c r="AG66" s="22" cm="1">
        <f t="array" ref="AG66">_xlfn.LET(
    _xlpm.result,
    IF(
        $H66,
        _xlfn.IFS(
            $B66 = "DAY",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$B66 = "Night",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465630</v>
      </c>
      <c r="AH66" s="22" cm="1">
        <f t="array" ref="AH66">_xlfn.LET(
    _xlpm.result,
    IF(
        $H66,
        _xlfn.IFS(
            $B66 = "DAY",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$B66 = "Night",
            _xlfn.IFS(
                $D66 = "挖掘机/Excavator",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$D66 = "矿用卡车/Dump Truck",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$D66 = "辅助设备/Auxiliary Equipment",
                _xlfn.XLOOKUP(
                     --
                        _xlfn.TEXTAFTER(
                            $C66,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465806</v>
      </c>
      <c r="AI66" s="22">
        <f t="shared" si="14"/>
        <v>176</v>
      </c>
      <c r="AJ66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66" s="22">
        <f>_xlfn.LET(_xlpm.v,_xlfn.XLOOKUP(表1[[#This Row],[型号类型
Model Type]],辅助表Auxiliary!$P$2:$P$6,辅助表Auxiliary!$Q$2:$Q$6),_xlpm.target,_xlfn.AGGREGATE(9,4,表1[[#This Row],[Нү 煤炭]]),IFERROR(_xlpm.target/_xlpm.v,""))</f>
        <v>7</v>
      </c>
      <c r="AL66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6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6" s="22">
        <f t="shared" ref="AN66:AN129" si="19">IFERROR(AJ66-AK66-AL66-AM66,"")</f>
        <v>5</v>
      </c>
      <c r="AO66" s="24">
        <f t="shared" ref="AO66:AO129" si="20">IFERROR(AI66/AJ66/2,"")</f>
        <v>6.2857142857142856</v>
      </c>
      <c r="AP66" s="25" t="str" cm="1">
        <f t="array" ref="AP6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B66="Night", IF(
            (F66="EX5600")+(F66="EX3600"),
            _xlfn.XLOOKUP(--_xlfn.TEXTAFTER($C66,{"#","/","-"},-1), --_xlfn.TEXTAFTER('Electrical Excavator'!$A$4:$A$23,{"#","/","-"},-1), _xlfn.XLOOKUP(A66,'Electrical Excavator'!$E$3:$AI$3,'Electrical Excavator'!$E$4:$AI$23)),
            _xlfn.XLOOKUP(--_xlfn.TEXTAFTER($C66,{"#","/","-"},-1), --_xlfn.REGEXEXTRACT(_xlpm.c_rng,"\d+"), _xlfn.XLOOKUP(A66, _xlpm.header_rng, _xlpm.data_rng))
        ),
        B66="Day", ""
    ),
    IFERROR(_xlpm.result, "")
)</f>
        <v/>
      </c>
      <c r="AQ66" s="26">
        <f t="shared" ref="AQ66:AQ129" si="21">($AU66-$BE66-$BD66)/($AU66)</f>
        <v>1</v>
      </c>
      <c r="AR66" s="26">
        <f t="shared" ref="AR66:AR129" si="22">IFERROR((BL66+BO66)/(AU66-BD66-BE66),0)</f>
        <v>0.875</v>
      </c>
      <c r="AS66" s="26">
        <f t="shared" ref="AS66:AS129" si="23">IF(I66&gt;0,BO66/(AU66-BD66-BE66),"")</f>
        <v>0.80555555555555558</v>
      </c>
      <c r="AT66" s="24">
        <f t="shared" ref="AT66:AT129" si="24">_xlfn.LET(_xlpm.res,IF(AND(I66&gt;0,AF66&gt;0),AF66-BP66,""),IFERROR(IF(_xlpm.res&lt;0,0,_xlpm.res*60),""))</f>
        <v>20.000000000000036</v>
      </c>
      <c r="AU66" s="22">
        <v>720</v>
      </c>
      <c r="AV66" s="22">
        <f t="shared" ref="AV66:AV129" si="25">$AU66/60</f>
        <v>12</v>
      </c>
      <c r="AW66" s="22">
        <f>IF($B66="Day",_xlfn.XLOOKUP(CLEAN($C66),效率表!$B$4:$B$500,效率表!G$4:G$500,""),_xlfn.XLOOKUP(CLEAN($C66),效率表!$B$4:$B$500,效率表!G$4:G$500,"",,-1))</f>
        <v>30</v>
      </c>
      <c r="AX66" s="22">
        <f>IF($B66="Day",_xlfn.XLOOKUP(CLEAN($C66),效率表!$B$4:$B$500,效率表!H$4:H$500,""),_xlfn.XLOOKUP(CLEAN($C66),效率表!$B$4:$B$500,效率表!H$4:H$500,"",,-1))</f>
        <v>0</v>
      </c>
      <c r="AY66" s="22">
        <f>IF($B66="Day",_xlfn.XLOOKUP(CLEAN($C66),效率表!$B$4:$B$500,效率表!I$4:I$500,""),_xlfn.XLOOKUP(CLEAN($C66),效率表!$B$4:$B$500,效率表!I$4:I$500,"",,-1))</f>
        <v>50</v>
      </c>
      <c r="AZ66" s="22">
        <f>IF($B66="Day",_xlfn.XLOOKUP(CLEAN($C66),效率表!$B$4:$B$500,效率表!J$4:J$500,""),_xlfn.XLOOKUP(CLEAN($C66),效率表!$B$4:$B$500,效率表!J$4:J$500,"",,-1))</f>
        <v>0</v>
      </c>
      <c r="BA66" s="22">
        <f>IF($B66="Day",_xlfn.XLOOKUP(CLEAN($C66),效率表!$B$4:$B$500,效率表!K$4:K$500,""),_xlfn.XLOOKUP(CLEAN($C66),效率表!$B$4:$B$500,效率表!K$4:K$500,"",,-1))</f>
        <v>0</v>
      </c>
      <c r="BB66" s="22">
        <f>IF($B66="Day",_xlfn.XLOOKUP(CLEAN($C66),效率表!$B$4:$B$500,效率表!L$4:L$500,""),_xlfn.XLOOKUP(CLEAN($C66),效率表!$B$4:$B$500,效率表!L$4:L$500,"",,-1))</f>
        <v>60</v>
      </c>
      <c r="BC66" s="22">
        <f>IF($B66="Day",_xlfn.XLOOKUP(CLEAN($C66),效率表!$B$4:$B$500,效率表!M$4:M$500,""),_xlfn.XLOOKUP(CLEAN($C66),效率表!$B$4:$B$500,效率表!M$4:M$500,"",,-1))</f>
        <v>0</v>
      </c>
      <c r="BD66" s="22">
        <f>IF($B66="Day",_xlfn.XLOOKUP(CLEAN($C66),效率表!$B$4:$B$500,效率表!N$4:N$500,""),_xlfn.XLOOKUP(CLEAN($C66),效率表!$B$4:$B$500,效率表!N$4:N$500,"",,-1))</f>
        <v>0</v>
      </c>
      <c r="BE66" s="22">
        <f>IF($B66="Day",_xlfn.XLOOKUP(CLEAN($C66),效率表!$B$4:$B$500,效率表!O$4:O$500,""),_xlfn.XLOOKUP(CLEAN($C66),效率表!$B$4:$B$500,效率表!O$4:O$500,"",,-1))</f>
        <v>0</v>
      </c>
      <c r="BF66" s="22">
        <f>IF($B66="Day",_xlfn.XLOOKUP(CLEAN($C66),效率表!$B$4:$B$500,效率表!P$4:P$500,""),_xlfn.XLOOKUP(CLEAN($C66),效率表!$B$4:$B$500,效率表!P$4:P$500,"",,-1))</f>
        <v>0</v>
      </c>
      <c r="BG66" s="22">
        <f>IF($B66="Day",_xlfn.XLOOKUP(CLEAN($C66),效率表!$B$4:$B$500,效率表!Q$4:Q$500,""),_xlfn.XLOOKUP(CLEAN($C66),效率表!$B$4:$B$500,效率表!Q$4:Q$500,"",,-1))</f>
        <v>0</v>
      </c>
      <c r="BH66" s="22">
        <f>IF($B66="Day",_xlfn.XLOOKUP(CLEAN($C66),效率表!$B$4:$B$500,效率表!R$4:R$500,""),_xlfn.XLOOKUP(CLEAN($C66),效率表!$B$4:$B$500,效率表!R$4:R$500,"",,-1))</f>
        <v>0</v>
      </c>
      <c r="BI66" s="22">
        <f>IF($B66="Day",_xlfn.XLOOKUP(CLEAN($C66),效率表!$B$4:$B$500,效率表!S$4:S$500,""),_xlfn.XLOOKUP(CLEAN($C66),效率表!$B$4:$B$500,效率表!S$4:S$500,"",,-1))</f>
        <v>0</v>
      </c>
      <c r="BJ66" s="22">
        <f>IF($B66="Day",_xlfn.XLOOKUP(CLEAN($C66),效率表!$B$4:$B$500,效率表!U$4:U$500,""),_xlfn.XLOOKUP(CLEAN($C66),效率表!$B$4:$B$500,效率表!U$4:U$500,"",,-1))</f>
        <v>0</v>
      </c>
      <c r="BK66" s="22">
        <f>IF($B66="Day",_xlfn.XLOOKUP(CLEAN($C66),效率表!$B$4:$B$500,效率表!V$4:V$500,""),_xlfn.XLOOKUP(CLEAN($C66),效率表!$B$4:$B$500,效率表!V$4:V$500,"",,-1))</f>
        <v>0</v>
      </c>
      <c r="BL66" s="22">
        <f t="shared" ref="BL66:BL129" si="26">AX66+AY66+AZ66</f>
        <v>50</v>
      </c>
      <c r="BM66" s="22">
        <f t="shared" ref="BM66:BM129" si="27">$BA66+$BC66+$BG66+$BH66+$BI66+$BJ66+$BK66+$BF66+$AW66+$BB66</f>
        <v>90</v>
      </c>
      <c r="BN66" s="22">
        <f t="shared" ref="BN66:BN129" si="28">$BA66+$BC66+$BG66+$BH66+$BI66+$BJ66+$BK66+$BF66</f>
        <v>0</v>
      </c>
      <c r="BO66" s="27">
        <f t="shared" ref="BO66:BO129" si="29">AU66-SUM($AW66:$BK66)</f>
        <v>580</v>
      </c>
      <c r="BP66" s="25">
        <f t="shared" ref="BP66:BP129" si="30">$BO66/60</f>
        <v>9.6666666666666661</v>
      </c>
      <c r="BQ66" s="28">
        <f>IF($B66="Day",_xlfn.XLOOKUP(CLEAN($C66),效率表!$B$4:$B$500,效率表!X$4:X$500,""),_xlfn.XLOOKUP($C66,效率表!$B$4:$B$500,效率表!X$4:X$500,"",,-1))</f>
        <v>0</v>
      </c>
    </row>
    <row r="67" spans="1:69">
      <c r="A67" s="29">
        <f t="shared" si="16"/>
        <v>46244</v>
      </c>
      <c r="B67" s="22" t="s">
        <v>240</v>
      </c>
      <c r="C67" s="22" t="s">
        <v>148</v>
      </c>
      <c r="D67" s="23" t="str">
        <f>_xlfn.XLOOKUP(C67,辅助表Auxiliary!$A$3:$A$192,辅助表Auxiliary!$C$3:$C$192)</f>
        <v>矿用卡车/Dump Truck</v>
      </c>
      <c r="E67" s="22" t="str">
        <f>_xlfn.XLOOKUP(C67,辅助表Auxiliary!$A$3:$A$192,辅助表Auxiliary!$D$3:$D$192)</f>
        <v>TEREX TR100A</v>
      </c>
      <c r="F67" s="22" t="str">
        <f>_xlfn.XLOOKUP(C67,辅助表Auxiliary!$A$3:$A$192,辅助表Auxiliary!$E$3:$E$192)</f>
        <v>TR100</v>
      </c>
      <c r="G67" s="22" t="s">
        <v>285</v>
      </c>
      <c r="H67" s="22" t="b">
        <f t="shared" si="17"/>
        <v>0</v>
      </c>
      <c r="I67" s="22">
        <f t="shared" si="18"/>
        <v>0</v>
      </c>
      <c r="J67" s="22"/>
      <c r="K67" s="22">
        <f>_xlfn.AGGREGATE(9,4,表1[[#This Row],[Хө]:[Б.н]])+_xlfn.AGGREGATE(9,4,表1[[#This Row],[Хө土壤]:[Б.н 脏煤]],表1[[#This Row],[Ш.х 沃土]])</f>
        <v>0</v>
      </c>
      <c r="L67" s="22">
        <f>_xlfn.AGGREGATE(9,4,表1[[#This Row],[Нү]],表1[[#This Row],[Нү 煤炭]])</f>
        <v>0</v>
      </c>
      <c r="M67" s="22">
        <f>_xlfn.AGGREGATE(9,4,表1[[#This Row],[oxid]],表1[[#This Row],[oxid 氧化]])</f>
        <v>0</v>
      </c>
      <c r="N67" s="22">
        <f>_xlfn.AGGREGATE(9,4,表1[[#This Row],[И.А]],表1[[#This Row],[И.А 
工程工作]])</f>
        <v>0</v>
      </c>
      <c r="O67" s="22">
        <f>表1[[#This Row],[产量（M3）
Production(M3)]]-表1[[#This Row],[焦煤（M3）
Coking coal
Нү]]-表1[[#This Row],[动力煤（M3）
Thermal coal
oxid]]</f>
        <v>0</v>
      </c>
      <c r="P67" s="22" t="str" cm="1">
        <f t="array" ref="P67">_xlfn.LET(
_xlpm.hCond,$H67,
_xlpm.dType,$D67,
_xlpm.res_type_1,P$1,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7" s="22" t="str" cm="1">
        <f t="array" ref="Q67">_xlfn.LET(
_xlpm.hCond,$H67,
_xlpm.dType,$D67,
_xlpm.res_type_1,Q$1,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7" s="22" t="str" cm="1">
        <f t="array" ref="R67">_xlfn.LET(
_xlpm.hCond,$H67,
_xlpm.dType,$D67,
_xlpm.res_type_1,R$1,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7" s="22" t="str" cm="1">
        <f t="array" ref="S67">_xlfn.LET(
_xlpm.hCond,$H67,
_xlpm.dType,$D67,
_xlpm.res_type_1,S$1,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7" s="22" t="str" cm="1">
        <f t="array" ref="T67">_xlfn.LET(
_xlpm.hCond,$H67,
_xlpm.dType,$D67,
_xlpm.res_type_1,T$1,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7" s="22" t="str" cm="1">
        <f t="array" ref="U67">_xlfn.LET(
_xlpm.hCond,$H67,
_xlpm.dType,$D67,
_xlpm.res_type_1,U$1,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7" s="22" t="str" cm="1">
        <f t="array" ref="V67">_xlfn.LET(
_xlpm.hCond,$H67,
_xlpm.dType,$D67,
_xlpm.res_type_1,V$1,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7" s="22" t="str" cm="1">
        <f t="array" ref="W67">_xlfn.LET(
_xlpm.hCond,$H67,
_xlpm.dType,$D67,
_xlpm.res_type_1,W$1,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67" s="22" t="str" cm="1">
        <f t="array" ref="X67">_xlfn.LET(
_xlpm.hCond,$H67,
_xlpm.dType,$D67,
_xlpm.res_type_1,X$1,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67" s="22" t="str" cm="1">
        <f t="array" ref="Y67">_xlfn.LET(
_xlpm.hCond,$H67,
_xlpm.dType,$D67,
_xlpm.res_type_1,Y$1,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67" s="22" t="str" cm="1">
        <f t="array" ref="Z67">_xlfn.LET(
_xlpm.hCond,$H67,
_xlpm.dType,$D67,
_xlpm.res_type_1,Z$1,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67" s="22" t="str" cm="1">
        <f t="array" ref="AA67">_xlfn.LET(
_xlpm.hCond,$H67,
_xlpm.dType,$D67,
_xlpm.res_type_1,AA$1,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67" s="22" t="str" cm="1">
        <f t="array" ref="AB67">_xlfn.LET(
_xlpm.hCond,$H67,
_xlpm.dType,$D67,
_xlpm.res_type_1,AB$1,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67" s="22" t="str" cm="1">
        <f t="array" ref="AC67">_xlfn.LET(
_xlpm.hCond,$H67,
_xlpm.dType,$D67,
_xlpm.res_type_1,AC$1,
_xlpm.num,--_xlfn.TEXTAFTER($C67,{"#","/","-"},-1),
_xlpm.isDay,$B67="DAY",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67" s="22" t="str" cm="1">
        <f t="array" ref="AD67">_xlfn.LET(
    _xlpm.result,
    IF(
        $H67,
        _xlfn.IFS(
            $B67 = "DAY",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$B67 = "Night",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67" s="22" t="str" cm="1">
        <f t="array" ref="AE67">_xlfn.LET(
    _xlpm.result,
    IF(
        $H67,
        _xlfn.IFS(
            $B67 = "DAY",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$B67 = "Night",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67" s="22" t="str">
        <f t="shared" ref="AF67:AF130" si="31">IFERROR(AE67-AD67,"")</f>
        <v/>
      </c>
      <c r="AG67" s="22" t="str" cm="1">
        <f t="array" ref="AG67">_xlfn.LET(
    _xlpm.result,
    IF(
        $H67,
        _xlfn.IFS(
            $B67 = "DAY",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$B67 = "Night",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67" s="22" t="str" cm="1">
        <f t="array" ref="AH67">_xlfn.LET(
    _xlpm.result,
    IF(
        $H67,
        _xlfn.IFS(
            $B67 = "DAY",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$B67 = "Night",
            _xlfn.IFS(
                $D67 = "挖掘机/Excavator",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$D67 = "矿用卡车/Dump Truck",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$D67 = "辅助设备/Auxiliary Equipment",
                _xlfn.XLOOKUP(
                     --
                        _xlfn.TEXTAFTER(
                            $C67,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67" s="22" t="str">
        <f t="shared" ref="AI67:AI130" si="32">IFERROR(AH67-AG67,"")</f>
        <v/>
      </c>
      <c r="AJ67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6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6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7" s="22">
        <f t="shared" si="19"/>
        <v>0</v>
      </c>
      <c r="AO67" s="24" t="str">
        <f t="shared" si="20"/>
        <v/>
      </c>
      <c r="AP67" s="25" t="str" cm="1">
        <f t="array" ref="AP6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B67="Night", IF(
            (F67="EX5600")+(F67="EX3600"),
            _xlfn.XLOOKUP(--_xlfn.TEXTAFTER($C67,{"#","/","-"},-1), --_xlfn.TEXTAFTER('Electrical Excavator'!$A$4:$A$23,{"#","/","-"},-1), _xlfn.XLOOKUP(A67,'Electrical Excavator'!$E$3:$AI$3,'Electrical Excavator'!$E$4:$AI$23)),
            _xlfn.XLOOKUP(--_xlfn.TEXTAFTER($C67,{"#","/","-"},-1), --_xlfn.REGEXEXTRACT(_xlpm.c_rng,"\d+"), _xlfn.XLOOKUP(A67, _xlpm.header_rng, _xlpm.data_rng))
        ),
        B67="Day", ""
    ),
    IFERROR(_xlpm.result, "")
)</f>
        <v/>
      </c>
      <c r="AQ67" s="26" t="e">
        <f t="shared" si="21"/>
        <v>#VALUE!</v>
      </c>
      <c r="AR67" s="26">
        <f t="shared" si="22"/>
        <v>0</v>
      </c>
      <c r="AS67" s="26" t="str">
        <f t="shared" si="23"/>
        <v/>
      </c>
      <c r="AT67" s="24" t="str">
        <f t="shared" si="24"/>
        <v/>
      </c>
      <c r="AU67" s="22">
        <v>720</v>
      </c>
      <c r="AV67" s="22">
        <f t="shared" si="25"/>
        <v>12</v>
      </c>
      <c r="AW67" s="22" t="str">
        <f>IF($B67="Day",_xlfn.XLOOKUP(CLEAN($C67),效率表!$B$4:$B$500,效率表!G$4:G$500,""),_xlfn.XLOOKUP(CLEAN($C67),效率表!$B$4:$B$500,效率表!G$4:G$500,"",,-1))</f>
        <v/>
      </c>
      <c r="AX67" s="22" t="str">
        <f>IF($B67="Day",_xlfn.XLOOKUP(CLEAN($C67),效率表!$B$4:$B$500,效率表!H$4:H$500,""),_xlfn.XLOOKUP(CLEAN($C67),效率表!$B$4:$B$500,效率表!H$4:H$500,"",,-1))</f>
        <v/>
      </c>
      <c r="AY67" s="22" t="str">
        <f>IF($B67="Day",_xlfn.XLOOKUP(CLEAN($C67),效率表!$B$4:$B$500,效率表!I$4:I$500,""),_xlfn.XLOOKUP(CLEAN($C67),效率表!$B$4:$B$500,效率表!I$4:I$500,"",,-1))</f>
        <v/>
      </c>
      <c r="AZ67" s="22" t="str">
        <f>IF($B67="Day",_xlfn.XLOOKUP(CLEAN($C67),效率表!$B$4:$B$500,效率表!J$4:J$500,""),_xlfn.XLOOKUP(CLEAN($C67),效率表!$B$4:$B$500,效率表!J$4:J$500,"",,-1))</f>
        <v/>
      </c>
      <c r="BA67" s="22" t="str">
        <f>IF($B67="Day",_xlfn.XLOOKUP(CLEAN($C67),效率表!$B$4:$B$500,效率表!K$4:K$500,""),_xlfn.XLOOKUP(CLEAN($C67),效率表!$B$4:$B$500,效率表!K$4:K$500,"",,-1))</f>
        <v/>
      </c>
      <c r="BB67" s="22" t="str">
        <f>IF($B67="Day",_xlfn.XLOOKUP(CLEAN($C67),效率表!$B$4:$B$500,效率表!L$4:L$500,""),_xlfn.XLOOKUP(CLEAN($C67),效率表!$B$4:$B$500,效率表!L$4:L$500,"",,-1))</f>
        <v/>
      </c>
      <c r="BC67" s="22" t="str">
        <f>IF($B67="Day",_xlfn.XLOOKUP(CLEAN($C67),效率表!$B$4:$B$500,效率表!M$4:M$500,""),_xlfn.XLOOKUP(CLEAN($C67),效率表!$B$4:$B$500,效率表!M$4:M$500,"",,-1))</f>
        <v/>
      </c>
      <c r="BD67" s="22" t="str">
        <f>IF($B67="Day",_xlfn.XLOOKUP(CLEAN($C67),效率表!$B$4:$B$500,效率表!N$4:N$500,""),_xlfn.XLOOKUP(CLEAN($C67),效率表!$B$4:$B$500,效率表!N$4:N$500,"",,-1))</f>
        <v/>
      </c>
      <c r="BE67" s="22" t="str">
        <f>IF($B67="Day",_xlfn.XLOOKUP(CLEAN($C67),效率表!$B$4:$B$500,效率表!O$4:O$500,""),_xlfn.XLOOKUP(CLEAN($C67),效率表!$B$4:$B$500,效率表!O$4:O$500,"",,-1))</f>
        <v/>
      </c>
      <c r="BF67" s="22" t="str">
        <f>IF($B67="Day",_xlfn.XLOOKUP(CLEAN($C67),效率表!$B$4:$B$500,效率表!P$4:P$500,""),_xlfn.XLOOKUP(CLEAN($C67),效率表!$B$4:$B$500,效率表!P$4:P$500,"",,-1))</f>
        <v/>
      </c>
      <c r="BG67" s="22" t="str">
        <f>IF($B67="Day",_xlfn.XLOOKUP(CLEAN($C67),效率表!$B$4:$B$500,效率表!Q$4:Q$500,""),_xlfn.XLOOKUP(CLEAN($C67),效率表!$B$4:$B$500,效率表!Q$4:Q$500,"",,-1))</f>
        <v/>
      </c>
      <c r="BH67" s="22" t="str">
        <f>IF($B67="Day",_xlfn.XLOOKUP(CLEAN($C67),效率表!$B$4:$B$500,效率表!R$4:R$500,""),_xlfn.XLOOKUP(CLEAN($C67),效率表!$B$4:$B$500,效率表!R$4:R$500,"",,-1))</f>
        <v/>
      </c>
      <c r="BI67" s="22" t="str">
        <f>IF($B67="Day",_xlfn.XLOOKUP(CLEAN($C67),效率表!$B$4:$B$500,效率表!S$4:S$500,""),_xlfn.XLOOKUP(CLEAN($C67),效率表!$B$4:$B$500,效率表!S$4:S$500,"",,-1))</f>
        <v/>
      </c>
      <c r="BJ67" s="22" t="str">
        <f>IF($B67="Day",_xlfn.XLOOKUP(CLEAN($C67),效率表!$B$4:$B$500,效率表!U$4:U$500,""),_xlfn.XLOOKUP(CLEAN($C67),效率表!$B$4:$B$500,效率表!U$4:U$500,"",,-1))</f>
        <v/>
      </c>
      <c r="BK67" s="22" t="str">
        <f>IF($B67="Day",_xlfn.XLOOKUP(CLEAN($C67),效率表!$B$4:$B$500,效率表!V$4:V$500,""),_xlfn.XLOOKUP(CLEAN($C67),效率表!$B$4:$B$500,效率表!V$4:V$500,"",,-1))</f>
        <v/>
      </c>
      <c r="BL67" s="22" t="e">
        <f t="shared" si="26"/>
        <v>#VALUE!</v>
      </c>
      <c r="BM67" s="22" t="e">
        <f t="shared" si="27"/>
        <v>#VALUE!</v>
      </c>
      <c r="BN67" s="22" t="e">
        <f t="shared" si="28"/>
        <v>#VALUE!</v>
      </c>
      <c r="BO67" s="27">
        <f t="shared" si="29"/>
        <v>720</v>
      </c>
      <c r="BP67" s="25">
        <f t="shared" si="30"/>
        <v>12</v>
      </c>
      <c r="BQ67" s="28" t="str">
        <f>IF($B67="Day",_xlfn.XLOOKUP(CLEAN($C67),效率表!$B$4:$B$500,效率表!X$4:X$500,""),_xlfn.XLOOKUP($C67,效率表!$B$4:$B$500,效率表!X$4:X$500,"",,-1))</f>
        <v/>
      </c>
    </row>
    <row r="68" spans="1:69">
      <c r="A68" s="29">
        <f t="shared" ref="A68:A131" si="33">A67</f>
        <v>46244</v>
      </c>
      <c r="B68" s="22" t="s">
        <v>240</v>
      </c>
      <c r="C68" s="22" t="s">
        <v>149</v>
      </c>
      <c r="D68" s="23" t="str">
        <f>_xlfn.XLOOKUP(C68,辅助表Auxiliary!$A$3:$A$192,辅助表Auxiliary!$C$3:$C$192)</f>
        <v>矿用卡车/Dump Truck</v>
      </c>
      <c r="E68" s="22" t="str">
        <f>_xlfn.XLOOKUP(C68,辅助表Auxiliary!$A$3:$A$192,辅助表Auxiliary!$D$3:$D$192)</f>
        <v>TEREX TR100A</v>
      </c>
      <c r="F68" s="22" t="str">
        <f>_xlfn.XLOOKUP(C68,辅助表Auxiliary!$A$3:$A$192,辅助表Auxiliary!$E$3:$E$192)</f>
        <v>TR100</v>
      </c>
      <c r="G68" s="22" t="s">
        <v>285</v>
      </c>
      <c r="H68" s="22" t="b">
        <f t="shared" si="17"/>
        <v>1</v>
      </c>
      <c r="I68" s="22">
        <f t="shared" si="18"/>
        <v>1</v>
      </c>
      <c r="J68" s="22"/>
      <c r="K68" s="22">
        <f>_xlfn.AGGREGATE(9,4,表1[[#This Row],[Хө]:[Б.н]])+_xlfn.AGGREGATE(9,4,表1[[#This Row],[Хө土壤]:[Б.н 脏煤]],表1[[#This Row],[Ш.х 沃土]])</f>
        <v>280</v>
      </c>
      <c r="L68" s="22">
        <f>_xlfn.AGGREGATE(9,4,表1[[#This Row],[Нү]],表1[[#This Row],[Нү 煤炭]])</f>
        <v>105</v>
      </c>
      <c r="M68" s="22">
        <f>_xlfn.AGGREGATE(9,4,表1[[#This Row],[oxid]],表1[[#This Row],[oxid 氧化]])</f>
        <v>0</v>
      </c>
      <c r="N68" s="22">
        <f>_xlfn.AGGREGATE(9,4,表1[[#This Row],[И.А]],表1[[#This Row],[И.А 
工程工作]])</f>
        <v>0</v>
      </c>
      <c r="O68" s="22">
        <f>表1[[#This Row],[产量（M3）
Production(M3)]]-表1[[#This Row],[焦煤（M3）
Coking coal
Нү]]-表1[[#This Row],[动力煤（M3）
Thermal coal
oxid]]</f>
        <v>175</v>
      </c>
      <c r="P68" s="22" t="str" cm="1">
        <f t="array" ref="P68">_xlfn.LET(
_xlpm.hCond,$H68,
_xlpm.dType,$D68,
_xlpm.res_type_1,P$1,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8" s="22" t="str" cm="1">
        <f t="array" ref="Q68">_xlfn.LET(
_xlpm.hCond,$H68,
_xlpm.dType,$D68,
_xlpm.res_type_1,Q$1,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8" s="22" t="str" cm="1">
        <f t="array" ref="R68">_xlfn.LET(
_xlpm.hCond,$H68,
_xlpm.dType,$D68,
_xlpm.res_type_1,R$1,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8" s="22" t="str" cm="1">
        <f t="array" ref="S68">_xlfn.LET(
_xlpm.hCond,$H68,
_xlpm.dType,$D68,
_xlpm.res_type_1,S$1,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8" s="22" t="str" cm="1">
        <f t="array" ref="T68">_xlfn.LET(
_xlpm.hCond,$H68,
_xlpm.dType,$D68,
_xlpm.res_type_1,T$1,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8" s="22" t="str" cm="1">
        <f t="array" ref="U68">_xlfn.LET(
_xlpm.hCond,$H68,
_xlpm.dType,$D68,
_xlpm.res_type_1,U$1,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8" s="22" t="str" cm="1">
        <f t="array" ref="V68">_xlfn.LET(
_xlpm.hCond,$H68,
_xlpm.dType,$D68,
_xlpm.res_type_1,V$1,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8" s="22" cm="1">
        <f t="array" ref="W68">_xlfn.LET(
_xlpm.hCond,$H68,
_xlpm.dType,$D68,
_xlpm.res_type_1,W$1,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175</v>
      </c>
      <c r="X68" s="22" cm="1">
        <f t="array" ref="X68">_xlfn.LET(
_xlpm.hCond,$H68,
_xlpm.dType,$D68,
_xlpm.res_type_1,X$1,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8" s="22" cm="1">
        <f t="array" ref="Y68">_xlfn.LET(
_xlpm.hCond,$H68,
_xlpm.dType,$D68,
_xlpm.res_type_1,Y$1,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Z68" s="22" cm="1">
        <f t="array" ref="Z68">_xlfn.LET(
_xlpm.hCond,$H68,
_xlpm.dType,$D68,
_xlpm.res_type_1,Z$1,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8" s="22" cm="1">
        <f t="array" ref="AA68">_xlfn.LET(
_xlpm.hCond,$H68,
_xlpm.dType,$D68,
_xlpm.res_type_1,AA$1,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8" s="22" cm="1">
        <f t="array" ref="AB68">_xlfn.LET(
_xlpm.hCond,$H68,
_xlpm.dType,$D68,
_xlpm.res_type_1,AB$1,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8" s="22" cm="1">
        <f t="array" ref="AC68">_xlfn.LET(
_xlpm.hCond,$H68,
_xlpm.dType,$D68,
_xlpm.res_type_1,AC$1,
_xlpm.num,--_xlfn.TEXTAFTER($C68,{"#","/","-"},-1),
_xlpm.isDay,$B68="DAY",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8" s="22" cm="1">
        <f t="array" ref="AD68">_xlfn.LET(
    _xlpm.result,
    IF(
        $H68,
        _xlfn.IFS(
            $B68 = "DAY",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$B68 = "Night",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1873</v>
      </c>
      <c r="AE68" s="22" cm="1">
        <f t="array" ref="AE68">_xlfn.LET(
    _xlpm.result,
    IF(
        $H68,
        _xlfn.IFS(
            $B68 = "DAY",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$B68 = "Night",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1878</v>
      </c>
      <c r="AF68" s="22">
        <f t="shared" si="31"/>
        <v>5</v>
      </c>
      <c r="AG68" s="22" cm="1">
        <f t="array" ref="AG68">_xlfn.LET(
    _xlpm.result,
    IF(
        $H68,
        _xlfn.IFS(
            $B68 = "DAY",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$B68 = "Night",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454403</v>
      </c>
      <c r="AH68" s="22" cm="1">
        <f t="array" ref="AH68">_xlfn.LET(
    _xlpm.result,
    IF(
        $H68,
        _xlfn.IFS(
            $B68 = "DAY",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$B68 = "Night",
            _xlfn.IFS(
                $D68 = "挖掘机/Excavator",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$D68 = "矿用卡车/Dump Truck",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$D68 = "辅助设备/Auxiliary Equipment",
                _xlfn.XLOOKUP(
                     --
                        _xlfn.TEXTAFTER(
                            $C68,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454577</v>
      </c>
      <c r="AI68" s="22">
        <f t="shared" si="32"/>
        <v>174</v>
      </c>
      <c r="AJ68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68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6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8" s="22">
        <f t="shared" si="19"/>
        <v>5</v>
      </c>
      <c r="AO68" s="24">
        <f t="shared" si="20"/>
        <v>10.875</v>
      </c>
      <c r="AP68" s="25" t="str" cm="1">
        <f t="array" ref="AP6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B68="Night", IF(
            (F68="EX5600")+(F68="EX3600"),
            _xlfn.XLOOKUP(--_xlfn.TEXTAFTER($C68,{"#","/","-"},-1), --_xlfn.TEXTAFTER('Electrical Excavator'!$A$4:$A$23,{"#","/","-"},-1), _xlfn.XLOOKUP(A68,'Electrical Excavator'!$E$3:$AI$3,'Electrical Excavator'!$E$4:$AI$23)),
            _xlfn.XLOOKUP(--_xlfn.TEXTAFTER($C68,{"#","/","-"},-1), --_xlfn.REGEXEXTRACT(_xlpm.c_rng,"\d+"), _xlfn.XLOOKUP(A68, _xlpm.header_rng, _xlpm.data_rng))
        ),
        B68="Day", ""
    ),
    IFERROR(_xlpm.result, "")
)</f>
        <v/>
      </c>
      <c r="AQ68" s="26">
        <f t="shared" si="21"/>
        <v>0.90138888888888891</v>
      </c>
      <c r="AR68" s="26">
        <f t="shared" si="22"/>
        <v>0.83050847457627119</v>
      </c>
      <c r="AS68" s="26">
        <f t="shared" si="23"/>
        <v>0.83050847457627119</v>
      </c>
      <c r="AT68" s="24">
        <f t="shared" si="24"/>
        <v>0</v>
      </c>
      <c r="AU68" s="22">
        <v>720</v>
      </c>
      <c r="AV68" s="22">
        <f t="shared" si="25"/>
        <v>12</v>
      </c>
      <c r="AW68" s="22">
        <f>IF($B68="Day",_xlfn.XLOOKUP(CLEAN($C68),效率表!$B$4:$B$500,效率表!G$4:G$500,""),_xlfn.XLOOKUP(CLEAN($C68),效率表!$B$4:$B$500,效率表!G$4:G$500,"",,-1))</f>
        <v>50</v>
      </c>
      <c r="AX68" s="22">
        <f>IF($B68="Day",_xlfn.XLOOKUP(CLEAN($C68),效率表!$B$4:$B$500,效率表!H$4:H$500,""),_xlfn.XLOOKUP(CLEAN($C68),效率表!$B$4:$B$500,效率表!H$4:H$500,"",,-1))</f>
        <v>0</v>
      </c>
      <c r="AY68" s="22">
        <f>IF($B68="Day",_xlfn.XLOOKUP(CLEAN($C68),效率表!$B$4:$B$500,效率表!I$4:I$500,""),_xlfn.XLOOKUP(CLEAN($C68),效率表!$B$4:$B$500,效率表!I$4:I$500,"",,-1))</f>
        <v>0</v>
      </c>
      <c r="AZ68" s="22">
        <f>IF($B68="Day",_xlfn.XLOOKUP(CLEAN($C68),效率表!$B$4:$B$500,效率表!J$4:J$500,""),_xlfn.XLOOKUP(CLEAN($C68),效率表!$B$4:$B$500,效率表!J$4:J$500,"",,-1))</f>
        <v>0</v>
      </c>
      <c r="BA68" s="22">
        <f>IF($B68="Day",_xlfn.XLOOKUP(CLEAN($C68),效率表!$B$4:$B$500,效率表!K$4:K$500,""),_xlfn.XLOOKUP(CLEAN($C68),效率表!$B$4:$B$500,效率表!K$4:K$500,"",,-1))</f>
        <v>0</v>
      </c>
      <c r="BB68" s="22">
        <f>IF($B68="Day",_xlfn.XLOOKUP(CLEAN($C68),效率表!$B$4:$B$500,效率表!L$4:L$500,""),_xlfn.XLOOKUP(CLEAN($C68),效率表!$B$4:$B$500,效率表!L$4:L$500,"",,-1))</f>
        <v>60</v>
      </c>
      <c r="BC68" s="22">
        <f>IF($B68="Day",_xlfn.XLOOKUP(CLEAN($C68),效率表!$B$4:$B$500,效率表!M$4:M$500,""),_xlfn.XLOOKUP(CLEAN($C68),效率表!$B$4:$B$500,效率表!M$4:M$500,"",,-1))</f>
        <v>0</v>
      </c>
      <c r="BD68" s="22">
        <f>IF($B68="Day",_xlfn.XLOOKUP(CLEAN($C68),效率表!$B$4:$B$500,效率表!N$4:N$500,""),_xlfn.XLOOKUP(CLEAN($C68),效率表!$B$4:$B$500,效率表!N$4:N$500,"",,-1))</f>
        <v>0</v>
      </c>
      <c r="BE68" s="22">
        <f>IF($B68="Day",_xlfn.XLOOKUP(CLEAN($C68),效率表!$B$4:$B$500,效率表!O$4:O$500,""),_xlfn.XLOOKUP(CLEAN($C68),效率表!$B$4:$B$500,效率表!O$4:O$500,"",,-1))</f>
        <v>71</v>
      </c>
      <c r="BF68" s="22">
        <f>IF($B68="Day",_xlfn.XLOOKUP(CLEAN($C68),效率表!$B$4:$B$500,效率表!P$4:P$500,""),_xlfn.XLOOKUP(CLEAN($C68),效率表!$B$4:$B$500,效率表!P$4:P$500,"",,-1))</f>
        <v>0</v>
      </c>
      <c r="BG68" s="22">
        <f>IF($B68="Day",_xlfn.XLOOKUP(CLEAN($C68),效率表!$B$4:$B$500,效率表!Q$4:Q$500,""),_xlfn.XLOOKUP(CLEAN($C68),效率表!$B$4:$B$500,效率表!Q$4:Q$500,"",,-1))</f>
        <v>0</v>
      </c>
      <c r="BH68" s="22">
        <f>IF($B68="Day",_xlfn.XLOOKUP(CLEAN($C68),效率表!$B$4:$B$500,效率表!R$4:R$500,""),_xlfn.XLOOKUP(CLEAN($C68),效率表!$B$4:$B$500,效率表!R$4:R$500,"",,-1))</f>
        <v>0</v>
      </c>
      <c r="BI68" s="22">
        <f>IF($B68="Day",_xlfn.XLOOKUP(CLEAN($C68),效率表!$B$4:$B$500,效率表!S$4:S$500,""),_xlfn.XLOOKUP(CLEAN($C68),效率表!$B$4:$B$500,效率表!S$4:S$500,"",,-1))</f>
        <v>0</v>
      </c>
      <c r="BJ68" s="22">
        <f>IF($B68="Day",_xlfn.XLOOKUP(CLEAN($C68),效率表!$B$4:$B$500,效率表!U$4:U$500,""),_xlfn.XLOOKUP(CLEAN($C68),效率表!$B$4:$B$500,效率表!U$4:U$500,"",,-1))</f>
        <v>0</v>
      </c>
      <c r="BK68" s="22">
        <f>IF($B68="Day",_xlfn.XLOOKUP(CLEAN($C68),效率表!$B$4:$B$500,效率表!V$4:V$500,""),_xlfn.XLOOKUP(CLEAN($C68),效率表!$B$4:$B$500,效率表!V$4:V$500,"",,-1))</f>
        <v>0</v>
      </c>
      <c r="BL68" s="22">
        <f t="shared" si="26"/>
        <v>0</v>
      </c>
      <c r="BM68" s="22">
        <f t="shared" si="27"/>
        <v>110</v>
      </c>
      <c r="BN68" s="22">
        <f t="shared" si="28"/>
        <v>0</v>
      </c>
      <c r="BO68" s="27">
        <f t="shared" si="29"/>
        <v>539</v>
      </c>
      <c r="BP68" s="25">
        <f t="shared" si="30"/>
        <v>8.9833333333333325</v>
      </c>
      <c r="BQ68" s="28" t="str">
        <f>IF($B68="Day",_xlfn.XLOOKUP(CLEAN($C68),效率表!$B$4:$B$500,效率表!X$4:X$500,""),_xlfn.XLOOKUP($C68,效率表!$B$4:$B$500,效率表!X$4:X$500,"",,-1))</f>
        <v>гар удаашруулагч чөмөг мултарсан / түлшний банк гоожилттой шалгуулах</v>
      </c>
    </row>
    <row r="69" spans="1:69">
      <c r="A69" s="29">
        <f t="shared" si="33"/>
        <v>46244</v>
      </c>
      <c r="B69" s="22" t="s">
        <v>240</v>
      </c>
      <c r="C69" s="22" t="s">
        <v>150</v>
      </c>
      <c r="D69" s="23" t="str">
        <f>_xlfn.XLOOKUP(C69,辅助表Auxiliary!$A$3:$A$192,辅助表Auxiliary!$C$3:$C$192)</f>
        <v>矿用卡车/Dump Truck</v>
      </c>
      <c r="E69" s="22" t="str">
        <f>_xlfn.XLOOKUP(C69,辅助表Auxiliary!$A$3:$A$192,辅助表Auxiliary!$D$3:$D$192)</f>
        <v>TEREX TR100A</v>
      </c>
      <c r="F69" s="22" t="str">
        <f>_xlfn.XLOOKUP(C69,辅助表Auxiliary!$A$3:$A$192,辅助表Auxiliary!$E$3:$E$192)</f>
        <v>TR100</v>
      </c>
      <c r="G69" s="22" t="s">
        <v>285</v>
      </c>
      <c r="H69" s="22" t="b">
        <f t="shared" si="17"/>
        <v>1</v>
      </c>
      <c r="I69" s="22">
        <f t="shared" si="18"/>
        <v>0</v>
      </c>
      <c r="J69" s="22"/>
      <c r="K69" s="22">
        <f>_xlfn.AGGREGATE(9,4,表1[[#This Row],[Хө]:[Б.н]])+_xlfn.AGGREGATE(9,4,表1[[#This Row],[Хө土壤]:[Б.н 脏煤]],表1[[#This Row],[Ш.х 沃土]])</f>
        <v>0</v>
      </c>
      <c r="L69" s="22">
        <f>_xlfn.AGGREGATE(9,4,表1[[#This Row],[Нү]],表1[[#This Row],[Нү 煤炭]])</f>
        <v>0</v>
      </c>
      <c r="M69" s="22">
        <f>_xlfn.AGGREGATE(9,4,表1[[#This Row],[oxid]],表1[[#This Row],[oxid 氧化]])</f>
        <v>0</v>
      </c>
      <c r="N69" s="22">
        <f>_xlfn.AGGREGATE(9,4,表1[[#This Row],[И.А]],表1[[#This Row],[И.А 
工程工作]])</f>
        <v>0</v>
      </c>
      <c r="O69" s="22">
        <f>表1[[#This Row],[产量（M3）
Production(M3)]]-表1[[#This Row],[焦煤（M3）
Coking coal
Нү]]-表1[[#This Row],[动力煤（M3）
Thermal coal
oxid]]</f>
        <v>0</v>
      </c>
      <c r="P69" s="22" t="str" cm="1">
        <f t="array" ref="P69">_xlfn.LET(
_xlpm.hCond,$H69,
_xlpm.dType,$D69,
_xlpm.res_type_1,P$1,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69" s="22" t="str" cm="1">
        <f t="array" ref="Q69">_xlfn.LET(
_xlpm.hCond,$H69,
_xlpm.dType,$D69,
_xlpm.res_type_1,Q$1,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69" s="22" t="str" cm="1">
        <f t="array" ref="R69">_xlfn.LET(
_xlpm.hCond,$H69,
_xlpm.dType,$D69,
_xlpm.res_type_1,R$1,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69" s="22" t="str" cm="1">
        <f t="array" ref="S69">_xlfn.LET(
_xlpm.hCond,$H69,
_xlpm.dType,$D69,
_xlpm.res_type_1,S$1,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69" s="22" t="str" cm="1">
        <f t="array" ref="T69">_xlfn.LET(
_xlpm.hCond,$H69,
_xlpm.dType,$D69,
_xlpm.res_type_1,T$1,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69" s="22" t="str" cm="1">
        <f t="array" ref="U69">_xlfn.LET(
_xlpm.hCond,$H69,
_xlpm.dType,$D69,
_xlpm.res_type_1,U$1,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69" s="22" t="str" cm="1">
        <f t="array" ref="V69">_xlfn.LET(
_xlpm.hCond,$H69,
_xlpm.dType,$D69,
_xlpm.res_type_1,V$1,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69" s="22" cm="1">
        <f t="array" ref="W69">_xlfn.LET(
_xlpm.hCond,$H69,
_xlpm.dType,$D69,
_xlpm.res_type_1,W$1,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69" s="22" cm="1">
        <f t="array" ref="X69">_xlfn.LET(
_xlpm.hCond,$H69,
_xlpm.dType,$D69,
_xlpm.res_type_1,X$1,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69" s="22" cm="1">
        <f t="array" ref="Y69">_xlfn.LET(
_xlpm.hCond,$H69,
_xlpm.dType,$D69,
_xlpm.res_type_1,Y$1,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69" s="22" cm="1">
        <f t="array" ref="Z69">_xlfn.LET(
_xlpm.hCond,$H69,
_xlpm.dType,$D69,
_xlpm.res_type_1,Z$1,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69" s="22" cm="1">
        <f t="array" ref="AA69">_xlfn.LET(
_xlpm.hCond,$H69,
_xlpm.dType,$D69,
_xlpm.res_type_1,AA$1,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69" s="22" cm="1">
        <f t="array" ref="AB69">_xlfn.LET(
_xlpm.hCond,$H69,
_xlpm.dType,$D69,
_xlpm.res_type_1,AB$1,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69" s="22" cm="1">
        <f t="array" ref="AC69">_xlfn.LET(
_xlpm.hCond,$H69,
_xlpm.dType,$D69,
_xlpm.res_type_1,AC$1,
_xlpm.num,--_xlfn.TEXTAFTER($C69,{"#","/","-"},-1),
_xlpm.isDay,$B69="DAY",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69" s="22" cm="1">
        <f t="array" ref="AD69">_xlfn.LET(
    _xlpm.result,
    IF(
        $H69,
        _xlfn.IFS(
            $B69 = "DAY",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$B69 = "Night",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22597</v>
      </c>
      <c r="AE69" s="22" cm="1">
        <f t="array" ref="AE69">_xlfn.LET(
    _xlpm.result,
    IF(
        $H69,
        _xlfn.IFS(
            $B69 = "DAY",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$B69 = "Night",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22597</v>
      </c>
      <c r="AF69" s="22">
        <f t="shared" si="31"/>
        <v>0</v>
      </c>
      <c r="AG69" s="22" cm="1">
        <f t="array" ref="AG69">_xlfn.LET(
    _xlpm.result,
    IF(
        $H69,
        _xlfn.IFS(
            $B69 = "DAY",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$B69 = "Night",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495443</v>
      </c>
      <c r="AH69" s="22" cm="1">
        <f t="array" ref="AH69">_xlfn.LET(
    _xlpm.result,
    IF(
        $H69,
        _xlfn.IFS(
            $B69 = "DAY",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$B69 = "Night",
            _xlfn.IFS(
                $D69 = "挖掘机/Excavator",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$D69 = "矿用卡车/Dump Truck",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$D69 = "辅助设备/Auxiliary Equipment",
                _xlfn.XLOOKUP(
                     --
                        _xlfn.TEXTAFTER(
                            $C69,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495443</v>
      </c>
      <c r="AI69" s="22">
        <f t="shared" si="32"/>
        <v>0</v>
      </c>
      <c r="AJ69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6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6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6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69" s="22">
        <f t="shared" si="19"/>
        <v>0</v>
      </c>
      <c r="AO69" s="24" t="str">
        <f t="shared" si="20"/>
        <v/>
      </c>
      <c r="AP69" s="25" t="str" cm="1">
        <f t="array" ref="AP6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B69="Night", IF(
            (F69="EX5600")+(F69="EX3600"),
            _xlfn.XLOOKUP(--_xlfn.TEXTAFTER($C69,{"#","/","-"},-1), --_xlfn.TEXTAFTER('Electrical Excavator'!$A$4:$A$23,{"#","/","-"},-1), _xlfn.XLOOKUP(A69,'Electrical Excavator'!$E$3:$AI$3,'Electrical Excavator'!$E$4:$AI$23)),
            _xlfn.XLOOKUP(--_xlfn.TEXTAFTER($C69,{"#","/","-"},-1), --_xlfn.REGEXEXTRACT(_xlpm.c_rng,"\d+"), _xlfn.XLOOKUP(A69, _xlpm.header_rng, _xlpm.data_rng))
        ),
        B69="Day", ""
    ),
    IFERROR(_xlpm.result, "")
)</f>
        <v/>
      </c>
      <c r="AQ69" s="26">
        <f t="shared" si="21"/>
        <v>0</v>
      </c>
      <c r="AR69" s="26">
        <f t="shared" si="22"/>
        <v>0</v>
      </c>
      <c r="AS69" s="26" t="str">
        <f t="shared" si="23"/>
        <v/>
      </c>
      <c r="AT69" s="24" t="str">
        <f t="shared" si="24"/>
        <v/>
      </c>
      <c r="AU69" s="22">
        <v>720</v>
      </c>
      <c r="AV69" s="22">
        <f t="shared" si="25"/>
        <v>12</v>
      </c>
      <c r="AW69" s="22">
        <f>IF($B69="Day",_xlfn.XLOOKUP(CLEAN($C69),效率表!$B$4:$B$500,效率表!G$4:G$500,""),_xlfn.XLOOKUP(CLEAN($C69),效率表!$B$4:$B$500,效率表!G$4:G$500,"",,-1))</f>
        <v>0</v>
      </c>
      <c r="AX69" s="22">
        <f>IF($B69="Day",_xlfn.XLOOKUP(CLEAN($C69),效率表!$B$4:$B$500,效率表!H$4:H$500,""),_xlfn.XLOOKUP(CLEAN($C69),效率表!$B$4:$B$500,效率表!H$4:H$500,"",,-1))</f>
        <v>0</v>
      </c>
      <c r="AY69" s="22">
        <f>IF($B69="Day",_xlfn.XLOOKUP(CLEAN($C69),效率表!$B$4:$B$500,效率表!I$4:I$500,""),_xlfn.XLOOKUP(CLEAN($C69),效率表!$B$4:$B$500,效率表!I$4:I$500,"",,-1))</f>
        <v>0</v>
      </c>
      <c r="AZ69" s="22">
        <f>IF($B69="Day",_xlfn.XLOOKUP(CLEAN($C69),效率表!$B$4:$B$500,效率表!J$4:J$500,""),_xlfn.XLOOKUP(CLEAN($C69),效率表!$B$4:$B$500,效率表!J$4:J$500,"",,-1))</f>
        <v>0</v>
      </c>
      <c r="BA69" s="22">
        <f>IF($B69="Day",_xlfn.XLOOKUP(CLEAN($C69),效率表!$B$4:$B$500,效率表!K$4:K$500,""),_xlfn.XLOOKUP(CLEAN($C69),效率表!$B$4:$B$500,效率表!K$4:K$500,"",,-1))</f>
        <v>0</v>
      </c>
      <c r="BB69" s="22">
        <f>IF($B69="Day",_xlfn.XLOOKUP(CLEAN($C69),效率表!$B$4:$B$500,效率表!L$4:L$500,""),_xlfn.XLOOKUP(CLEAN($C69),效率表!$B$4:$B$500,效率表!L$4:L$500,"",,-1))</f>
        <v>0</v>
      </c>
      <c r="BC69" s="22">
        <f>IF($B69="Day",_xlfn.XLOOKUP(CLEAN($C69),效率表!$B$4:$B$500,效率表!M$4:M$500,""),_xlfn.XLOOKUP(CLEAN($C69),效率表!$B$4:$B$500,效率表!M$4:M$500,"",,-1))</f>
        <v>0</v>
      </c>
      <c r="BD69" s="22">
        <f>IF($B69="Day",_xlfn.XLOOKUP(CLEAN($C69),效率表!$B$4:$B$500,效率表!N$4:N$500,""),_xlfn.XLOOKUP(CLEAN($C69),效率表!$B$4:$B$500,效率表!N$4:N$500,"",,-1))</f>
        <v>0</v>
      </c>
      <c r="BE69" s="22">
        <f>IF($B69="Day",_xlfn.XLOOKUP(CLEAN($C69),效率表!$B$4:$B$500,效率表!O$4:O$500,""),_xlfn.XLOOKUP(CLEAN($C69),效率表!$B$4:$B$500,效率表!O$4:O$500,"",,-1))</f>
        <v>720</v>
      </c>
      <c r="BF69" s="22">
        <f>IF($B69="Day",_xlfn.XLOOKUP(CLEAN($C69),效率表!$B$4:$B$500,效率表!P$4:P$500,""),_xlfn.XLOOKUP(CLEAN($C69),效率表!$B$4:$B$500,效率表!P$4:P$500,"",,-1))</f>
        <v>0</v>
      </c>
      <c r="BG69" s="22">
        <f>IF($B69="Day",_xlfn.XLOOKUP(CLEAN($C69),效率表!$B$4:$B$500,效率表!Q$4:Q$500,""),_xlfn.XLOOKUP(CLEAN($C69),效率表!$B$4:$B$500,效率表!Q$4:Q$500,"",,-1))</f>
        <v>0</v>
      </c>
      <c r="BH69" s="22">
        <f>IF($B69="Day",_xlfn.XLOOKUP(CLEAN($C69),效率表!$B$4:$B$500,效率表!R$4:R$500,""),_xlfn.XLOOKUP(CLEAN($C69),效率表!$B$4:$B$500,效率表!R$4:R$500,"",,-1))</f>
        <v>0</v>
      </c>
      <c r="BI69" s="22">
        <f>IF($B69="Day",_xlfn.XLOOKUP(CLEAN($C69),效率表!$B$4:$B$500,效率表!S$4:S$500,""),_xlfn.XLOOKUP(CLEAN($C69),效率表!$B$4:$B$500,效率表!S$4:S$500,"",,-1))</f>
        <v>0</v>
      </c>
      <c r="BJ69" s="22">
        <f>IF($B69="Day",_xlfn.XLOOKUP(CLEAN($C69),效率表!$B$4:$B$500,效率表!U$4:U$500,""),_xlfn.XLOOKUP(CLEAN($C69),效率表!$B$4:$B$500,效率表!U$4:U$500,"",,-1))</f>
        <v>0</v>
      </c>
      <c r="BK69" s="22">
        <f>IF($B69="Day",_xlfn.XLOOKUP(CLEAN($C69),效率表!$B$4:$B$500,效率表!V$4:V$500,""),_xlfn.XLOOKUP(CLEAN($C69),效率表!$B$4:$B$500,效率表!V$4:V$500,"",,-1))</f>
        <v>0</v>
      </c>
      <c r="BL69" s="22">
        <f t="shared" si="26"/>
        <v>0</v>
      </c>
      <c r="BM69" s="22">
        <f t="shared" si="27"/>
        <v>0</v>
      </c>
      <c r="BN69" s="22">
        <f t="shared" si="28"/>
        <v>0</v>
      </c>
      <c r="BO69" s="27">
        <f t="shared" si="29"/>
        <v>0</v>
      </c>
      <c r="BP69" s="25">
        <f t="shared" si="30"/>
        <v>0</v>
      </c>
      <c r="BQ69" s="28" t="str">
        <f>IF($B69="Day",_xlfn.XLOOKUP(CLEAN($C69),效率表!$B$4:$B$500,效率表!X$4:X$500,""),_xlfn.XLOOKUP($C69,效率表!$B$4:$B$500,效率表!X$4:X$500,"",,-1))</f>
        <v>A frame хагарсан</v>
      </c>
    </row>
    <row r="70" spans="1:69">
      <c r="A70" s="29">
        <f t="shared" si="33"/>
        <v>46244</v>
      </c>
      <c r="B70" s="22" t="s">
        <v>240</v>
      </c>
      <c r="C70" s="22" t="s">
        <v>151</v>
      </c>
      <c r="D70" s="23" t="str">
        <f>_xlfn.XLOOKUP(C70,辅助表Auxiliary!$A$3:$A$192,辅助表Auxiliary!$C$3:$C$192)</f>
        <v>矿用卡车/Dump Truck</v>
      </c>
      <c r="E70" s="22" t="str">
        <f>_xlfn.XLOOKUP(C70,辅助表Auxiliary!$A$3:$A$192,辅助表Auxiliary!$D$3:$D$192)</f>
        <v>TEREX TR100A</v>
      </c>
      <c r="F70" s="22" t="str">
        <f>_xlfn.XLOOKUP(C70,辅助表Auxiliary!$A$3:$A$192,辅助表Auxiliary!$E$3:$E$192)</f>
        <v>TR100</v>
      </c>
      <c r="G70" s="22" t="s">
        <v>285</v>
      </c>
      <c r="H70" s="22" t="b">
        <f t="shared" si="17"/>
        <v>1</v>
      </c>
      <c r="I70" s="22">
        <f t="shared" si="18"/>
        <v>0</v>
      </c>
      <c r="J70" s="22"/>
      <c r="K70" s="22">
        <f>_xlfn.AGGREGATE(9,4,表1[[#This Row],[Хө]:[Б.н]])+_xlfn.AGGREGATE(9,4,表1[[#This Row],[Хө土壤]:[Б.н 脏煤]],表1[[#This Row],[Ш.х 沃土]])</f>
        <v>0</v>
      </c>
      <c r="L70" s="22">
        <f>_xlfn.AGGREGATE(9,4,表1[[#This Row],[Нү]],表1[[#This Row],[Нү 煤炭]])</f>
        <v>0</v>
      </c>
      <c r="M70" s="22">
        <f>_xlfn.AGGREGATE(9,4,表1[[#This Row],[oxid]],表1[[#This Row],[oxid 氧化]])</f>
        <v>0</v>
      </c>
      <c r="N70" s="22">
        <f>_xlfn.AGGREGATE(9,4,表1[[#This Row],[И.А]],表1[[#This Row],[И.А 
工程工作]])</f>
        <v>0</v>
      </c>
      <c r="O70" s="22">
        <f>表1[[#This Row],[产量（M3）
Production(M3)]]-表1[[#This Row],[焦煤（M3）
Coking coal
Нү]]-表1[[#This Row],[动力煤（M3）
Thermal coal
oxid]]</f>
        <v>0</v>
      </c>
      <c r="P70" s="22" t="str" cm="1">
        <f t="array" ref="P70">_xlfn.LET(
_xlpm.hCond,$H70,
_xlpm.dType,$D70,
_xlpm.res_type_1,P$1,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0" s="22" t="str" cm="1">
        <f t="array" ref="Q70">_xlfn.LET(
_xlpm.hCond,$H70,
_xlpm.dType,$D70,
_xlpm.res_type_1,Q$1,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0" s="22" t="str" cm="1">
        <f t="array" ref="R70">_xlfn.LET(
_xlpm.hCond,$H70,
_xlpm.dType,$D70,
_xlpm.res_type_1,R$1,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0" s="22" t="str" cm="1">
        <f t="array" ref="S70">_xlfn.LET(
_xlpm.hCond,$H70,
_xlpm.dType,$D70,
_xlpm.res_type_1,S$1,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0" s="22" t="str" cm="1">
        <f t="array" ref="T70">_xlfn.LET(
_xlpm.hCond,$H70,
_xlpm.dType,$D70,
_xlpm.res_type_1,T$1,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0" s="22" t="str" cm="1">
        <f t="array" ref="U70">_xlfn.LET(
_xlpm.hCond,$H70,
_xlpm.dType,$D70,
_xlpm.res_type_1,U$1,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0" s="22" t="str" cm="1">
        <f t="array" ref="V70">_xlfn.LET(
_xlpm.hCond,$H70,
_xlpm.dType,$D70,
_xlpm.res_type_1,V$1,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0" s="22" cm="1">
        <f t="array" ref="W70">_xlfn.LET(
_xlpm.hCond,$H70,
_xlpm.dType,$D70,
_xlpm.res_type_1,W$1,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70" s="22" cm="1">
        <f t="array" ref="X70">_xlfn.LET(
_xlpm.hCond,$H70,
_xlpm.dType,$D70,
_xlpm.res_type_1,X$1,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0" s="22" cm="1">
        <f t="array" ref="Y70">_xlfn.LET(
_xlpm.hCond,$H70,
_xlpm.dType,$D70,
_xlpm.res_type_1,Y$1,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0" s="22" cm="1">
        <f t="array" ref="Z70">_xlfn.LET(
_xlpm.hCond,$H70,
_xlpm.dType,$D70,
_xlpm.res_type_1,Z$1,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0" s="22" cm="1">
        <f t="array" ref="AA70">_xlfn.LET(
_xlpm.hCond,$H70,
_xlpm.dType,$D70,
_xlpm.res_type_1,AA$1,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0" s="22" cm="1">
        <f t="array" ref="AB70">_xlfn.LET(
_xlpm.hCond,$H70,
_xlpm.dType,$D70,
_xlpm.res_type_1,AB$1,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0" s="22" cm="1">
        <f t="array" ref="AC70">_xlfn.LET(
_xlpm.hCond,$H70,
_xlpm.dType,$D70,
_xlpm.res_type_1,AC$1,
_xlpm.num,--_xlfn.TEXTAFTER($C70,{"#","/","-"},-1),
_xlpm.isDay,$B70="DAY",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0" s="22" cm="1">
        <f t="array" ref="AD70">_xlfn.LET(
    _xlpm.result,
    IF(
        $H70,
        _xlfn.IFS(
            $B70 = "DAY",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$B70 = "Night",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24074</v>
      </c>
      <c r="AE70" s="22" cm="1">
        <f t="array" ref="AE70">_xlfn.LET(
    _xlpm.result,
    IF(
        $H70,
        _xlfn.IFS(
            $B70 = "DAY",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$B70 = "Night",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24074</v>
      </c>
      <c r="AF70" s="22">
        <f t="shared" si="31"/>
        <v>0</v>
      </c>
      <c r="AG70" s="22" cm="1">
        <f t="array" ref="AG70">_xlfn.LET(
    _xlpm.result,
    IF(
        $H70,
        _xlfn.IFS(
            $B70 = "DAY",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$B70 = "Night",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491096</v>
      </c>
      <c r="AH70" s="22" cm="1">
        <f t="array" ref="AH70">_xlfn.LET(
    _xlpm.result,
    IF(
        $H70,
        _xlfn.IFS(
            $B70 = "DAY",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$B70 = "Night",
            _xlfn.IFS(
                $D70 = "挖掘机/Excavator",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$D70 = "矿用卡车/Dump Truck",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$D70 = "辅助设备/Auxiliary Equipment",
                _xlfn.XLOOKUP(
                     --
                        _xlfn.TEXTAFTER(
                            $C70,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491096</v>
      </c>
      <c r="AI70" s="22">
        <f t="shared" si="32"/>
        <v>0</v>
      </c>
      <c r="AJ70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7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0" s="22">
        <f t="shared" si="19"/>
        <v>0</v>
      </c>
      <c r="AO70" s="24" t="str">
        <f t="shared" si="20"/>
        <v/>
      </c>
      <c r="AP70" s="25" t="str" cm="1">
        <f t="array" ref="AP7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B70="Night", IF(
            (F70="EX5600")+(F70="EX3600"),
            _xlfn.XLOOKUP(--_xlfn.TEXTAFTER($C70,{"#","/","-"},-1), --_xlfn.TEXTAFTER('Electrical Excavator'!$A$4:$A$23,{"#","/","-"},-1), _xlfn.XLOOKUP(A70,'Electrical Excavator'!$E$3:$AI$3,'Electrical Excavator'!$E$4:$AI$23)),
            _xlfn.XLOOKUP(--_xlfn.TEXTAFTER($C70,{"#","/","-"},-1), --_xlfn.REGEXEXTRACT(_xlpm.c_rng,"\d+"), _xlfn.XLOOKUP(A70, _xlpm.header_rng, _xlpm.data_rng))
        ),
        B70="Day", ""
    ),
    IFERROR(_xlpm.result, "")
)</f>
        <v/>
      </c>
      <c r="AQ70" s="26">
        <f t="shared" si="21"/>
        <v>0</v>
      </c>
      <c r="AR70" s="26">
        <f t="shared" si="22"/>
        <v>0</v>
      </c>
      <c r="AS70" s="26" t="str">
        <f t="shared" si="23"/>
        <v/>
      </c>
      <c r="AT70" s="24" t="str">
        <f t="shared" si="24"/>
        <v/>
      </c>
      <c r="AU70" s="22">
        <v>720</v>
      </c>
      <c r="AV70" s="22">
        <f t="shared" si="25"/>
        <v>12</v>
      </c>
      <c r="AW70" s="22">
        <f>IF($B70="Day",_xlfn.XLOOKUP(CLEAN($C70),效率表!$B$4:$B$500,效率表!G$4:G$500,""),_xlfn.XLOOKUP(CLEAN($C70),效率表!$B$4:$B$500,效率表!G$4:G$500,"",,-1))</f>
        <v>0</v>
      </c>
      <c r="AX70" s="22">
        <f>IF($B70="Day",_xlfn.XLOOKUP(CLEAN($C70),效率表!$B$4:$B$500,效率表!H$4:H$500,""),_xlfn.XLOOKUP(CLEAN($C70),效率表!$B$4:$B$500,效率表!H$4:H$500,"",,-1))</f>
        <v>0</v>
      </c>
      <c r="AY70" s="22">
        <f>IF($B70="Day",_xlfn.XLOOKUP(CLEAN($C70),效率表!$B$4:$B$500,效率表!I$4:I$500,""),_xlfn.XLOOKUP(CLEAN($C70),效率表!$B$4:$B$500,效率表!I$4:I$500,"",,-1))</f>
        <v>0</v>
      </c>
      <c r="AZ70" s="22">
        <f>IF($B70="Day",_xlfn.XLOOKUP(CLEAN($C70),效率表!$B$4:$B$500,效率表!J$4:J$500,""),_xlfn.XLOOKUP(CLEAN($C70),效率表!$B$4:$B$500,效率表!J$4:J$500,"",,-1))</f>
        <v>0</v>
      </c>
      <c r="BA70" s="22">
        <f>IF($B70="Day",_xlfn.XLOOKUP(CLEAN($C70),效率表!$B$4:$B$500,效率表!K$4:K$500,""),_xlfn.XLOOKUP(CLEAN($C70),效率表!$B$4:$B$500,效率表!K$4:K$500,"",,-1))</f>
        <v>0</v>
      </c>
      <c r="BB70" s="22">
        <f>IF($B70="Day",_xlfn.XLOOKUP(CLEAN($C70),效率表!$B$4:$B$500,效率表!L$4:L$500,""),_xlfn.XLOOKUP(CLEAN($C70),效率表!$B$4:$B$500,效率表!L$4:L$500,"",,-1))</f>
        <v>0</v>
      </c>
      <c r="BC70" s="22">
        <f>IF($B70="Day",_xlfn.XLOOKUP(CLEAN($C70),效率表!$B$4:$B$500,效率表!M$4:M$500,""),_xlfn.XLOOKUP(CLEAN($C70),效率表!$B$4:$B$500,效率表!M$4:M$500,"",,-1))</f>
        <v>0</v>
      </c>
      <c r="BD70" s="22">
        <f>IF($B70="Day",_xlfn.XLOOKUP(CLEAN($C70),效率表!$B$4:$B$500,效率表!N$4:N$500,""),_xlfn.XLOOKUP(CLEAN($C70),效率表!$B$4:$B$500,效率表!N$4:N$500,"",,-1))</f>
        <v>0</v>
      </c>
      <c r="BE70" s="22">
        <f>IF($B70="Day",_xlfn.XLOOKUP(CLEAN($C70),效率表!$B$4:$B$500,效率表!O$4:O$500,""),_xlfn.XLOOKUP(CLEAN($C70),效率表!$B$4:$B$500,效率表!O$4:O$500,"",,-1))</f>
        <v>720</v>
      </c>
      <c r="BF70" s="22">
        <f>IF($B70="Day",_xlfn.XLOOKUP(CLEAN($C70),效率表!$B$4:$B$500,效率表!P$4:P$500,""),_xlfn.XLOOKUP(CLEAN($C70),效率表!$B$4:$B$500,效率表!P$4:P$500,"",,-1))</f>
        <v>0</v>
      </c>
      <c r="BG70" s="22">
        <f>IF($B70="Day",_xlfn.XLOOKUP(CLEAN($C70),效率表!$B$4:$B$500,效率表!Q$4:Q$500,""),_xlfn.XLOOKUP(CLEAN($C70),效率表!$B$4:$B$500,效率表!Q$4:Q$500,"",,-1))</f>
        <v>0</v>
      </c>
      <c r="BH70" s="22">
        <f>IF($B70="Day",_xlfn.XLOOKUP(CLEAN($C70),效率表!$B$4:$B$500,效率表!R$4:R$500,""),_xlfn.XLOOKUP(CLEAN($C70),效率表!$B$4:$B$500,效率表!R$4:R$500,"",,-1))</f>
        <v>0</v>
      </c>
      <c r="BI70" s="22">
        <f>IF($B70="Day",_xlfn.XLOOKUP(CLEAN($C70),效率表!$B$4:$B$500,效率表!S$4:S$500,""),_xlfn.XLOOKUP(CLEAN($C70),效率表!$B$4:$B$500,效率表!S$4:S$500,"",,-1))</f>
        <v>0</v>
      </c>
      <c r="BJ70" s="22">
        <f>IF($B70="Day",_xlfn.XLOOKUP(CLEAN($C70),效率表!$B$4:$B$500,效率表!U$4:U$500,""),_xlfn.XLOOKUP(CLEAN($C70),效率表!$B$4:$B$500,效率表!U$4:U$500,"",,-1))</f>
        <v>0</v>
      </c>
      <c r="BK70" s="22">
        <f>IF($B70="Day",_xlfn.XLOOKUP(CLEAN($C70),效率表!$B$4:$B$500,效率表!V$4:V$500,""),_xlfn.XLOOKUP(CLEAN($C70),效率表!$B$4:$B$500,效率表!V$4:V$500,"",,-1))</f>
        <v>0</v>
      </c>
      <c r="BL70" s="22">
        <f t="shared" si="26"/>
        <v>0</v>
      </c>
      <c r="BM70" s="22">
        <f t="shared" si="27"/>
        <v>0</v>
      </c>
      <c r="BN70" s="22">
        <f t="shared" si="28"/>
        <v>0</v>
      </c>
      <c r="BO70" s="27">
        <f t="shared" si="29"/>
        <v>0</v>
      </c>
      <c r="BP70" s="25">
        <f t="shared" si="30"/>
        <v>0</v>
      </c>
      <c r="BQ70" s="28" t="str">
        <f>IF($B70="Day",_xlfn.XLOOKUP(CLEAN($C70),效率表!$B$4:$B$500,效率表!X$4:X$500,""),_xlfn.XLOOKUP($C70,效率表!$B$4:$B$500,效率表!X$4:X$500,"",,-1))</f>
        <v xml:space="preserve">Brake зуурсан </v>
      </c>
    </row>
    <row r="71" spans="1:69">
      <c r="A71" s="29">
        <f t="shared" si="33"/>
        <v>46244</v>
      </c>
      <c r="B71" s="22" t="s">
        <v>240</v>
      </c>
      <c r="C71" s="22" t="s">
        <v>152</v>
      </c>
      <c r="D71" s="23" t="str">
        <f>_xlfn.XLOOKUP(C71,辅助表Auxiliary!$A$3:$A$192,辅助表Auxiliary!$C$3:$C$192)</f>
        <v>矿用卡车/Dump Truck</v>
      </c>
      <c r="E71" s="22" t="str">
        <f>_xlfn.XLOOKUP(C71,辅助表Auxiliary!$A$3:$A$192,辅助表Auxiliary!$D$3:$D$192)</f>
        <v>TEREX TR100A</v>
      </c>
      <c r="F71" s="22" t="str">
        <f>_xlfn.XLOOKUP(C71,辅助表Auxiliary!$A$3:$A$192,辅助表Auxiliary!$E$3:$E$192)</f>
        <v>TR100</v>
      </c>
      <c r="G71" s="22" t="s">
        <v>285</v>
      </c>
      <c r="H71" s="22" t="b">
        <f t="shared" si="17"/>
        <v>1</v>
      </c>
      <c r="I71" s="22">
        <f t="shared" si="18"/>
        <v>1</v>
      </c>
      <c r="J71" s="22"/>
      <c r="K71" s="22">
        <f>_xlfn.AGGREGATE(9,4,表1[[#This Row],[Хө]:[Б.н]])+_xlfn.AGGREGATE(9,4,表1[[#This Row],[Хө土壤]:[Б.н 脏煤]],表1[[#This Row],[Ш.х 沃土]])</f>
        <v>350</v>
      </c>
      <c r="L71" s="22">
        <f>_xlfn.AGGREGATE(9,4,表1[[#This Row],[Нү]],表1[[#This Row],[Нү 煤炭]])</f>
        <v>35</v>
      </c>
      <c r="M71" s="22">
        <f>_xlfn.AGGREGATE(9,4,表1[[#This Row],[oxid]],表1[[#This Row],[oxid 氧化]])</f>
        <v>0</v>
      </c>
      <c r="N71" s="22">
        <f>_xlfn.AGGREGATE(9,4,表1[[#This Row],[И.А]],表1[[#This Row],[И.А 
工程工作]])</f>
        <v>0</v>
      </c>
      <c r="O71" s="22">
        <f>表1[[#This Row],[产量（M3）
Production(M3)]]-表1[[#This Row],[焦煤（M3）
Coking coal
Нү]]-表1[[#This Row],[动力煤（M3）
Thermal coal
oxid]]</f>
        <v>315</v>
      </c>
      <c r="P71" s="22" t="str" cm="1">
        <f t="array" ref="P71">_xlfn.LET(
_xlpm.hCond,$H71,
_xlpm.dType,$D71,
_xlpm.res_type_1,P$1,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1" s="22" t="str" cm="1">
        <f t="array" ref="Q71">_xlfn.LET(
_xlpm.hCond,$H71,
_xlpm.dType,$D71,
_xlpm.res_type_1,Q$1,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1" s="22" t="str" cm="1">
        <f t="array" ref="R71">_xlfn.LET(
_xlpm.hCond,$H71,
_xlpm.dType,$D71,
_xlpm.res_type_1,R$1,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1" s="22" t="str" cm="1">
        <f t="array" ref="S71">_xlfn.LET(
_xlpm.hCond,$H71,
_xlpm.dType,$D71,
_xlpm.res_type_1,S$1,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1" s="22" t="str" cm="1">
        <f t="array" ref="T71">_xlfn.LET(
_xlpm.hCond,$H71,
_xlpm.dType,$D71,
_xlpm.res_type_1,T$1,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1" s="22" t="str" cm="1">
        <f t="array" ref="U71">_xlfn.LET(
_xlpm.hCond,$H71,
_xlpm.dType,$D71,
_xlpm.res_type_1,U$1,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1" s="22" t="str" cm="1">
        <f t="array" ref="V71">_xlfn.LET(
_xlpm.hCond,$H71,
_xlpm.dType,$D71,
_xlpm.res_type_1,V$1,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1" s="22" cm="1">
        <f t="array" ref="W71">_xlfn.LET(
_xlpm.hCond,$H71,
_xlpm.dType,$D71,
_xlpm.res_type_1,W$1,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X71" s="22" cm="1">
        <f t="array" ref="X71">_xlfn.LET(
_xlpm.hCond,$H71,
_xlpm.dType,$D71,
_xlpm.res_type_1,X$1,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1" s="22" cm="1">
        <f t="array" ref="Y71">_xlfn.LET(
_xlpm.hCond,$H71,
_xlpm.dType,$D71,
_xlpm.res_type_1,Y$1,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Z71" s="22" cm="1">
        <f t="array" ref="Z71">_xlfn.LET(
_xlpm.hCond,$H71,
_xlpm.dType,$D71,
_xlpm.res_type_1,Z$1,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1" s="22" cm="1">
        <f t="array" ref="AA71">_xlfn.LET(
_xlpm.hCond,$H71,
_xlpm.dType,$D71,
_xlpm.res_type_1,AA$1,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1" s="22" cm="1">
        <f t="array" ref="AB71">_xlfn.LET(
_xlpm.hCond,$H71,
_xlpm.dType,$D71,
_xlpm.res_type_1,AB$1,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1" s="22" cm="1">
        <f t="array" ref="AC71">_xlfn.LET(
_xlpm.hCond,$H71,
_xlpm.dType,$D71,
_xlpm.res_type_1,AC$1,
_xlpm.num,--_xlfn.TEXTAFTER($C71,{"#","/","-"},-1),
_xlpm.isDay,$B71="DAY",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1" s="22" cm="1">
        <f t="array" ref="AD71">_xlfn.LET(
    _xlpm.result,
    IF(
        $H71,
        _xlfn.IFS(
            $B71 = "DAY",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$B71 = "Night",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18932</v>
      </c>
      <c r="AE71" s="22" cm="1">
        <f t="array" ref="AE71">_xlfn.LET(
    _xlpm.result,
    IF(
        $H71,
        _xlfn.IFS(
            $B71 = "DAY",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$B71 = "Night",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18941</v>
      </c>
      <c r="AF71" s="22">
        <f t="shared" si="31"/>
        <v>9</v>
      </c>
      <c r="AG71" s="22" cm="1">
        <f t="array" ref="AG71">_xlfn.LET(
    _xlpm.result,
    IF(
        $H71,
        _xlfn.IFS(
            $B71 = "DAY",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$B71 = "Night",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400665</v>
      </c>
      <c r="AH71" s="22" cm="1">
        <f t="array" ref="AH71">_xlfn.LET(
    _xlpm.result,
    IF(
        $H71,
        _xlfn.IFS(
            $B71 = "DAY",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$B71 = "Night",
            _xlfn.IFS(
                $D71 = "挖掘机/Excavator",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$D71 = "矿用卡车/Dump Truck",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$D71 = "辅助设备/Auxiliary Equipment",
                _xlfn.XLOOKUP(
                     --
                        _xlfn.TEXTAFTER(
                            $C71,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400821</v>
      </c>
      <c r="AI71" s="22">
        <f t="shared" si="32"/>
        <v>156</v>
      </c>
      <c r="AJ71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71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7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1" s="22">
        <f t="shared" si="19"/>
        <v>9</v>
      </c>
      <c r="AO71" s="24">
        <f t="shared" si="20"/>
        <v>7.8</v>
      </c>
      <c r="AP71" s="25" t="str" cm="1">
        <f t="array" ref="AP7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B71="Night", IF(
            (F71="EX5600")+(F71="EX3600"),
            _xlfn.XLOOKUP(--_xlfn.TEXTAFTER($C71,{"#","/","-"},-1), --_xlfn.TEXTAFTER('Electrical Excavator'!$A$4:$A$23,{"#","/","-"},-1), _xlfn.XLOOKUP(A71,'Electrical Excavator'!$E$3:$AI$3,'Electrical Excavator'!$E$4:$AI$23)),
            _xlfn.XLOOKUP(--_xlfn.TEXTAFTER($C71,{"#","/","-"},-1), --_xlfn.REGEXEXTRACT(_xlpm.c_rng,"\d+"), _xlfn.XLOOKUP(A71, _xlpm.header_rng, _xlpm.data_rng))
        ),
        B71="Day", ""
    ),
    IFERROR(_xlpm.result, "")
)</f>
        <v/>
      </c>
      <c r="AQ71" s="26">
        <f t="shared" si="21"/>
        <v>0.83611111111111114</v>
      </c>
      <c r="AR71" s="26">
        <f t="shared" si="22"/>
        <v>0.86710963455149503</v>
      </c>
      <c r="AS71" s="26">
        <f t="shared" si="23"/>
        <v>0.86710963455149503</v>
      </c>
      <c r="AT71" s="24">
        <f t="shared" si="24"/>
        <v>18.000000000000043</v>
      </c>
      <c r="AU71" s="22">
        <v>720</v>
      </c>
      <c r="AV71" s="22">
        <f t="shared" si="25"/>
        <v>12</v>
      </c>
      <c r="AW71" s="22">
        <f>IF($B71="Day",_xlfn.XLOOKUP(CLEAN($C71),效率表!$B$4:$B$500,效率表!G$4:G$500,""),_xlfn.XLOOKUP(CLEAN($C71),效率表!$B$4:$B$500,效率表!G$4:G$500,"",,-1))</f>
        <v>20</v>
      </c>
      <c r="AX71" s="22">
        <f>IF($B71="Day",_xlfn.XLOOKUP(CLEAN($C71),效率表!$B$4:$B$500,效率表!H$4:H$500,""),_xlfn.XLOOKUP(CLEAN($C71),效率表!$B$4:$B$500,效率表!H$4:H$500,"",,-1))</f>
        <v>0</v>
      </c>
      <c r="AY71" s="22">
        <f>IF($B71="Day",_xlfn.XLOOKUP(CLEAN($C71),效率表!$B$4:$B$500,效率表!I$4:I$500,""),_xlfn.XLOOKUP(CLEAN($C71),效率表!$B$4:$B$500,效率表!I$4:I$500,"",,-1))</f>
        <v>0</v>
      </c>
      <c r="AZ71" s="22">
        <f>IF($B71="Day",_xlfn.XLOOKUP(CLEAN($C71),效率表!$B$4:$B$500,效率表!J$4:J$500,""),_xlfn.XLOOKUP(CLEAN($C71),效率表!$B$4:$B$500,效率表!J$4:J$500,"",,-1))</f>
        <v>0</v>
      </c>
      <c r="BA71" s="22">
        <f>IF($B71="Day",_xlfn.XLOOKUP(CLEAN($C71),效率表!$B$4:$B$500,效率表!K$4:K$500,""),_xlfn.XLOOKUP(CLEAN($C71),效率表!$B$4:$B$500,效率表!K$4:K$500,"",,-1))</f>
        <v>0</v>
      </c>
      <c r="BB71" s="22">
        <f>IF($B71="Day",_xlfn.XLOOKUP(CLEAN($C71),效率表!$B$4:$B$500,效率表!L$4:L$500,""),_xlfn.XLOOKUP(CLEAN($C71),效率表!$B$4:$B$500,效率表!L$4:L$500,"",,-1))</f>
        <v>60</v>
      </c>
      <c r="BC71" s="22">
        <f>IF($B71="Day",_xlfn.XLOOKUP(CLEAN($C71),效率表!$B$4:$B$500,效率表!M$4:M$500,""),_xlfn.XLOOKUP(CLEAN($C71),效率表!$B$4:$B$500,效率表!M$4:M$500,"",,-1))</f>
        <v>0</v>
      </c>
      <c r="BD71" s="22">
        <f>IF($B71="Day",_xlfn.XLOOKUP(CLEAN($C71),效率表!$B$4:$B$500,效率表!N$4:N$500,""),_xlfn.XLOOKUP(CLEAN($C71),效率表!$B$4:$B$500,效率表!N$4:N$500,"",,-1))</f>
        <v>0</v>
      </c>
      <c r="BE71" s="22">
        <f>IF($B71="Day",_xlfn.XLOOKUP(CLEAN($C71),效率表!$B$4:$B$500,效率表!O$4:O$500,""),_xlfn.XLOOKUP(CLEAN($C71),效率表!$B$4:$B$500,效率表!O$4:O$500,"",,-1))</f>
        <v>117.99999999999999</v>
      </c>
      <c r="BF71" s="22">
        <f>IF($B71="Day",_xlfn.XLOOKUP(CLEAN($C71),效率表!$B$4:$B$500,效率表!P$4:P$500,""),_xlfn.XLOOKUP(CLEAN($C71),效率表!$B$4:$B$500,效率表!P$4:P$500,"",,-1))</f>
        <v>0</v>
      </c>
      <c r="BG71" s="22">
        <f>IF($B71="Day",_xlfn.XLOOKUP(CLEAN($C71),效率表!$B$4:$B$500,效率表!Q$4:Q$500,""),_xlfn.XLOOKUP(CLEAN($C71),效率表!$B$4:$B$500,效率表!Q$4:Q$500,"",,-1))</f>
        <v>0</v>
      </c>
      <c r="BH71" s="22">
        <f>IF($B71="Day",_xlfn.XLOOKUP(CLEAN($C71),效率表!$B$4:$B$500,效率表!R$4:R$500,""),_xlfn.XLOOKUP(CLEAN($C71),效率表!$B$4:$B$500,效率表!R$4:R$500,"",,-1))</f>
        <v>0</v>
      </c>
      <c r="BI71" s="22">
        <f>IF($B71="Day",_xlfn.XLOOKUP(CLEAN($C71),效率表!$B$4:$B$500,效率表!S$4:S$500,""),_xlfn.XLOOKUP(CLEAN($C71),效率表!$B$4:$B$500,效率表!S$4:S$500,"",,-1))</f>
        <v>0</v>
      </c>
      <c r="BJ71" s="22">
        <f>IF($B71="Day",_xlfn.XLOOKUP(CLEAN($C71),效率表!$B$4:$B$500,效率表!U$4:U$500,""),_xlfn.XLOOKUP(CLEAN($C71),效率表!$B$4:$B$500,效率表!U$4:U$500,"",,-1))</f>
        <v>0</v>
      </c>
      <c r="BK71" s="22">
        <f>IF($B71="Day",_xlfn.XLOOKUP(CLEAN($C71),效率表!$B$4:$B$500,效率表!V$4:V$500,""),_xlfn.XLOOKUP(CLEAN($C71),效率表!$B$4:$B$500,效率表!V$4:V$500,"",,-1))</f>
        <v>0</v>
      </c>
      <c r="BL71" s="22">
        <f t="shared" si="26"/>
        <v>0</v>
      </c>
      <c r="BM71" s="22">
        <f t="shared" si="27"/>
        <v>80</v>
      </c>
      <c r="BN71" s="22">
        <f t="shared" si="28"/>
        <v>0</v>
      </c>
      <c r="BO71" s="27">
        <f t="shared" si="29"/>
        <v>522</v>
      </c>
      <c r="BP71" s="25">
        <f t="shared" si="30"/>
        <v>8.6999999999999993</v>
      </c>
      <c r="BQ71" s="28" t="str">
        <f>IF($B71="Day",_xlfn.XLOOKUP(CLEAN($C71),效率表!$B$4:$B$500,效率表!X$4:X$500,""),_xlfn.XLOOKUP($C71,效率表!$B$4:$B$500,效率表!X$4:X$500,"",,-1))</f>
        <v>хөдөлгүүрийн анхааруулга ассан</v>
      </c>
    </row>
    <row r="72" spans="1:69">
      <c r="A72" s="29">
        <f t="shared" si="33"/>
        <v>46244</v>
      </c>
      <c r="B72" s="22" t="s">
        <v>240</v>
      </c>
      <c r="C72" s="22" t="s">
        <v>153</v>
      </c>
      <c r="D72" s="23" t="str">
        <f>_xlfn.XLOOKUP(C72,辅助表Auxiliary!$A$3:$A$192,辅助表Auxiliary!$C$3:$C$192)</f>
        <v>矿用卡车/Dump Truck</v>
      </c>
      <c r="E72" s="22" t="str">
        <f>_xlfn.XLOOKUP(C72,辅助表Auxiliary!$A$3:$A$192,辅助表Auxiliary!$D$3:$D$192)</f>
        <v>TEREX TR100A</v>
      </c>
      <c r="F72" s="22" t="str">
        <f>_xlfn.XLOOKUP(C72,辅助表Auxiliary!$A$3:$A$192,辅助表Auxiliary!$E$3:$E$192)</f>
        <v>TR100</v>
      </c>
      <c r="G72" s="22" t="s">
        <v>285</v>
      </c>
      <c r="H72" s="22" t="b">
        <f t="shared" si="17"/>
        <v>1</v>
      </c>
      <c r="I72" s="22">
        <f t="shared" si="18"/>
        <v>1</v>
      </c>
      <c r="J72" s="22"/>
      <c r="K72" s="22">
        <f>_xlfn.AGGREGATE(9,4,表1[[#This Row],[Хө]:[Б.н]])+_xlfn.AGGREGATE(9,4,表1[[#This Row],[Хө土壤]:[Б.н 脏煤]],表1[[#This Row],[Ш.х 沃土]])</f>
        <v>385</v>
      </c>
      <c r="L72" s="22">
        <f>_xlfn.AGGREGATE(9,4,表1[[#This Row],[Нү]],表1[[#This Row],[Нү 煤炭]])</f>
        <v>210</v>
      </c>
      <c r="M72" s="22">
        <f>_xlfn.AGGREGATE(9,4,表1[[#This Row],[oxid]],表1[[#This Row],[oxid 氧化]])</f>
        <v>0</v>
      </c>
      <c r="N72" s="22">
        <f>_xlfn.AGGREGATE(9,4,表1[[#This Row],[И.А]],表1[[#This Row],[И.А 
工程工作]])</f>
        <v>0</v>
      </c>
      <c r="O72" s="22">
        <f>表1[[#This Row],[产量（M3）
Production(M3)]]-表1[[#This Row],[焦煤（M3）
Coking coal
Нү]]-表1[[#This Row],[动力煤（M3）
Thermal coal
oxid]]</f>
        <v>175</v>
      </c>
      <c r="P72" s="22" t="str" cm="1">
        <f t="array" ref="P72">_xlfn.LET(
_xlpm.hCond,$H72,
_xlpm.dType,$D72,
_xlpm.res_type_1,P$1,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2" s="22" t="str" cm="1">
        <f t="array" ref="Q72">_xlfn.LET(
_xlpm.hCond,$H72,
_xlpm.dType,$D72,
_xlpm.res_type_1,Q$1,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2" s="22" t="str" cm="1">
        <f t="array" ref="R72">_xlfn.LET(
_xlpm.hCond,$H72,
_xlpm.dType,$D72,
_xlpm.res_type_1,R$1,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2" s="22" t="str" cm="1">
        <f t="array" ref="S72">_xlfn.LET(
_xlpm.hCond,$H72,
_xlpm.dType,$D72,
_xlpm.res_type_1,S$1,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2" s="22" t="str" cm="1">
        <f t="array" ref="T72">_xlfn.LET(
_xlpm.hCond,$H72,
_xlpm.dType,$D72,
_xlpm.res_type_1,T$1,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2" s="22" t="str" cm="1">
        <f t="array" ref="U72">_xlfn.LET(
_xlpm.hCond,$H72,
_xlpm.dType,$D72,
_xlpm.res_type_1,U$1,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2" s="22" t="str" cm="1">
        <f t="array" ref="V72">_xlfn.LET(
_xlpm.hCond,$H72,
_xlpm.dType,$D72,
_xlpm.res_type_1,V$1,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2" s="22" cm="1">
        <f t="array" ref="W72">_xlfn.LET(
_xlpm.hCond,$H72,
_xlpm.dType,$D72,
_xlpm.res_type_1,W$1,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175</v>
      </c>
      <c r="X72" s="22" cm="1">
        <f t="array" ref="X72">_xlfn.LET(
_xlpm.hCond,$H72,
_xlpm.dType,$D72,
_xlpm.res_type_1,X$1,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2" s="22" cm="1">
        <f t="array" ref="Y72">_xlfn.LET(
_xlpm.hCond,$H72,
_xlpm.dType,$D72,
_xlpm.res_type_1,Y$1,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210</v>
      </c>
      <c r="Z72" s="22" cm="1">
        <f t="array" ref="Z72">_xlfn.LET(
_xlpm.hCond,$H72,
_xlpm.dType,$D72,
_xlpm.res_type_1,Z$1,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2" s="22" cm="1">
        <f t="array" ref="AA72">_xlfn.LET(
_xlpm.hCond,$H72,
_xlpm.dType,$D72,
_xlpm.res_type_1,AA$1,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2" s="22" cm="1">
        <f t="array" ref="AB72">_xlfn.LET(
_xlpm.hCond,$H72,
_xlpm.dType,$D72,
_xlpm.res_type_1,AB$1,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2" s="22" cm="1">
        <f t="array" ref="AC72">_xlfn.LET(
_xlpm.hCond,$H72,
_xlpm.dType,$D72,
_xlpm.res_type_1,AC$1,
_xlpm.num,--_xlfn.TEXTAFTER($C72,{"#","/","-"},-1),
_xlpm.isDay,$B72="DAY",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2" s="22" cm="1">
        <f t="array" ref="AD72">_xlfn.LET(
    _xlpm.result,
    IF(
        $H72,
        _xlfn.IFS(
            $B72 = "DAY",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$B72 = "Night",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717.7</v>
      </c>
      <c r="AE72" s="22" cm="1">
        <f t="array" ref="AE72">_xlfn.LET(
    _xlpm.result,
    IF(
        $H72,
        _xlfn.IFS(
            $B72 = "DAY",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$B72 = "Night",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726.3</v>
      </c>
      <c r="AF72" s="22">
        <f t="shared" si="31"/>
        <v>8.5999999999999091</v>
      </c>
      <c r="AG72" s="22" cm="1">
        <f t="array" ref="AG72">_xlfn.LET(
    _xlpm.result,
    IF(
        $H72,
        _xlfn.IFS(
            $B72 = "DAY",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$B72 = "Night",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557181</v>
      </c>
      <c r="AH72" s="22" cm="1">
        <f t="array" ref="AH72">_xlfn.LET(
    _xlpm.result,
    IF(
        $H72,
        _xlfn.IFS(
            $B72 = "DAY",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$B72 = "Night",
            _xlfn.IFS(
                $D72 = "挖掘机/Excavator",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$D72 = "矿用卡车/Dump Truck",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$D72 = "辅助设备/Auxiliary Equipment",
                _xlfn.XLOOKUP(
                     --
                        _xlfn.TEXTAFTER(
                            $C72,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557348</v>
      </c>
      <c r="AI72" s="22">
        <f t="shared" si="32"/>
        <v>167</v>
      </c>
      <c r="AJ72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72" s="22">
        <f>_xlfn.LET(_xlpm.v,_xlfn.XLOOKUP(表1[[#This Row],[型号类型
Model Type]],辅助表Auxiliary!$P$2:$P$6,辅助表Auxiliary!$Q$2:$Q$6),_xlpm.target,_xlfn.AGGREGATE(9,4,表1[[#This Row],[Нү 煤炭]]),IFERROR(_xlpm.target/_xlpm.v,""))</f>
        <v>6</v>
      </c>
      <c r="AL7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2" s="22">
        <f t="shared" si="19"/>
        <v>5</v>
      </c>
      <c r="AO72" s="24">
        <f t="shared" si="20"/>
        <v>7.5909090909090908</v>
      </c>
      <c r="AP72" s="25" t="str" cm="1">
        <f t="array" ref="AP7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B72="Night", IF(
            (F72="EX5600")+(F72="EX3600"),
            _xlfn.XLOOKUP(--_xlfn.TEXTAFTER($C72,{"#","/","-"},-1), --_xlfn.TEXTAFTER('Electrical Excavator'!$A$4:$A$23,{"#","/","-"},-1), _xlfn.XLOOKUP(A72,'Electrical Excavator'!$E$3:$AI$3,'Electrical Excavator'!$E$4:$AI$23)),
            _xlfn.XLOOKUP(--_xlfn.TEXTAFTER($C72,{"#","/","-"},-1), --_xlfn.REGEXEXTRACT(_xlpm.c_rng,"\d+"), _xlfn.XLOOKUP(A72, _xlpm.header_rng, _xlpm.data_rng))
        ),
        B72="Day", ""
    ),
    IFERROR(_xlpm.result, "")
)</f>
        <v/>
      </c>
      <c r="AQ72" s="26">
        <f t="shared" si="21"/>
        <v>0.95833333333333337</v>
      </c>
      <c r="AR72" s="26">
        <f t="shared" si="22"/>
        <v>0.66666666666666663</v>
      </c>
      <c r="AS72" s="26">
        <f t="shared" si="23"/>
        <v>0.66666666666666663</v>
      </c>
      <c r="AT72" s="24">
        <f t="shared" si="24"/>
        <v>55.999999999994529</v>
      </c>
      <c r="AU72" s="22">
        <v>720</v>
      </c>
      <c r="AV72" s="22">
        <f t="shared" si="25"/>
        <v>12</v>
      </c>
      <c r="AW72" s="22">
        <f>IF($B72="Day",_xlfn.XLOOKUP(CLEAN($C72),效率表!$B$4:$B$500,效率表!G$4:G$500,""),_xlfn.XLOOKUP(CLEAN($C72),效率表!$B$4:$B$500,效率表!G$4:G$500,"",,-1))</f>
        <v>40</v>
      </c>
      <c r="AX72" s="22">
        <f>IF($B72="Day",_xlfn.XLOOKUP(CLEAN($C72),效率表!$B$4:$B$500,效率表!H$4:H$500,""),_xlfn.XLOOKUP(CLEAN($C72),效率表!$B$4:$B$500,效率表!H$4:H$500,"",,-1))</f>
        <v>0</v>
      </c>
      <c r="AY72" s="22">
        <f>IF($B72="Day",_xlfn.XLOOKUP(CLEAN($C72),效率表!$B$4:$B$500,效率表!I$4:I$500,""),_xlfn.XLOOKUP(CLEAN($C72),效率表!$B$4:$B$500,效率表!I$4:I$500,"",,-1))</f>
        <v>0</v>
      </c>
      <c r="AZ72" s="22">
        <f>IF($B72="Day",_xlfn.XLOOKUP(CLEAN($C72),效率表!$B$4:$B$500,效率表!J$4:J$500,""),_xlfn.XLOOKUP(CLEAN($C72),效率表!$B$4:$B$500,效率表!J$4:J$500,"",,-1))</f>
        <v>0</v>
      </c>
      <c r="BA72" s="22">
        <f>IF($B72="Day",_xlfn.XLOOKUP(CLEAN($C72),效率表!$B$4:$B$500,效率表!K$4:K$500,""),_xlfn.XLOOKUP(CLEAN($C72),效率表!$B$4:$B$500,效率表!K$4:K$500,"",,-1))</f>
        <v>0</v>
      </c>
      <c r="BB72" s="22">
        <f>IF($B72="Day",_xlfn.XLOOKUP(CLEAN($C72),效率表!$B$4:$B$500,效率表!L$4:L$500,""),_xlfn.XLOOKUP(CLEAN($C72),效率表!$B$4:$B$500,效率表!L$4:L$500,"",,-1))</f>
        <v>60</v>
      </c>
      <c r="BC72" s="22">
        <f>IF($B72="Day",_xlfn.XLOOKUP(CLEAN($C72),效率表!$B$4:$B$500,效率表!M$4:M$500,""),_xlfn.XLOOKUP(CLEAN($C72),效率表!$B$4:$B$500,效率表!M$4:M$500,"",,-1))</f>
        <v>0</v>
      </c>
      <c r="BD72" s="22">
        <f>IF($B72="Day",_xlfn.XLOOKUP(CLEAN($C72),效率表!$B$4:$B$500,效率表!N$4:N$500,""),_xlfn.XLOOKUP(CLEAN($C72),效率表!$B$4:$B$500,效率表!N$4:N$500,"",,-1))</f>
        <v>0</v>
      </c>
      <c r="BE72" s="22">
        <f>IF($B72="Day",_xlfn.XLOOKUP(CLEAN($C72),效率表!$B$4:$B$500,效率表!O$4:O$500,""),_xlfn.XLOOKUP(CLEAN($C72),效率表!$B$4:$B$500,效率表!O$4:O$500,"",,-1))</f>
        <v>29.999999999999972</v>
      </c>
      <c r="BF72" s="22">
        <f>IF($B72="Day",_xlfn.XLOOKUP(CLEAN($C72),效率表!$B$4:$B$500,效率表!P$4:P$500,""),_xlfn.XLOOKUP(CLEAN($C72),效率表!$B$4:$B$500,效率表!P$4:P$500,"",,-1))</f>
        <v>130</v>
      </c>
      <c r="BG72" s="22">
        <f>IF($B72="Day",_xlfn.XLOOKUP(CLEAN($C72),效率表!$B$4:$B$500,效率表!Q$4:Q$500,""),_xlfn.XLOOKUP(CLEAN($C72),效率表!$B$4:$B$500,效率表!Q$4:Q$500,"",,-1))</f>
        <v>0</v>
      </c>
      <c r="BH72" s="22">
        <f>IF($B72="Day",_xlfn.XLOOKUP(CLEAN($C72),效率表!$B$4:$B$500,效率表!R$4:R$500,""),_xlfn.XLOOKUP(CLEAN($C72),效率表!$B$4:$B$500,效率表!R$4:R$500,"",,-1))</f>
        <v>0</v>
      </c>
      <c r="BI72" s="22">
        <f>IF($B72="Day",_xlfn.XLOOKUP(CLEAN($C72),效率表!$B$4:$B$500,效率表!S$4:S$500,""),_xlfn.XLOOKUP(CLEAN($C72),效率表!$B$4:$B$500,效率表!S$4:S$500,"",,-1))</f>
        <v>0</v>
      </c>
      <c r="BJ72" s="22">
        <f>IF($B72="Day",_xlfn.XLOOKUP(CLEAN($C72),效率表!$B$4:$B$500,效率表!U$4:U$500,""),_xlfn.XLOOKUP(CLEAN($C72),效率表!$B$4:$B$500,效率表!U$4:U$500,"",,-1))</f>
        <v>0</v>
      </c>
      <c r="BK72" s="22">
        <f>IF($B72="Day",_xlfn.XLOOKUP(CLEAN($C72),效率表!$B$4:$B$500,效率表!V$4:V$500,""),_xlfn.XLOOKUP(CLEAN($C72),效率表!$B$4:$B$500,效率表!V$4:V$500,"",,-1))</f>
        <v>0</v>
      </c>
      <c r="BL72" s="22">
        <f t="shared" si="26"/>
        <v>0</v>
      </c>
      <c r="BM72" s="22">
        <f t="shared" si="27"/>
        <v>230</v>
      </c>
      <c r="BN72" s="22">
        <f t="shared" si="28"/>
        <v>130</v>
      </c>
      <c r="BO72" s="27">
        <f t="shared" si="29"/>
        <v>460</v>
      </c>
      <c r="BP72" s="25">
        <f t="shared" si="30"/>
        <v>7.666666666666667</v>
      </c>
      <c r="BQ72" s="28" t="str">
        <f>IF($B72="Day",_xlfn.XLOOKUP(CLEAN($C72),效率表!$B$4:$B$500,效率表!X$4:X$500,""),_xlfn.XLOOKUP($C72,效率表!$B$4:$B$500,效率表!X$4:X$500,"",,-1))</f>
        <v>торк хийх</v>
      </c>
    </row>
    <row r="73" spans="1:69">
      <c r="A73" s="29">
        <f t="shared" si="33"/>
        <v>46244</v>
      </c>
      <c r="B73" s="22" t="s">
        <v>240</v>
      </c>
      <c r="C73" s="22" t="s">
        <v>154</v>
      </c>
      <c r="D73" s="23" t="str">
        <f>_xlfn.XLOOKUP(C73,辅助表Auxiliary!$A$3:$A$192,辅助表Auxiliary!$C$3:$C$192)</f>
        <v>矿用卡车/Dump Truck</v>
      </c>
      <c r="E73" s="22" t="str">
        <f>_xlfn.XLOOKUP(C73,辅助表Auxiliary!$A$3:$A$192,辅助表Auxiliary!$D$3:$D$192)</f>
        <v>NHL NTE240AC</v>
      </c>
      <c r="F73" s="22" t="str">
        <f>_xlfn.XLOOKUP(C73,辅助表Auxiliary!$A$3:$A$192,辅助表Auxiliary!$E$3:$E$192)</f>
        <v>NTE240</v>
      </c>
      <c r="G73" s="22" t="s">
        <v>285</v>
      </c>
      <c r="H73" s="22" t="b">
        <f t="shared" si="17"/>
        <v>1</v>
      </c>
      <c r="I73" s="22">
        <f t="shared" si="18"/>
        <v>0</v>
      </c>
      <c r="J73" s="22"/>
      <c r="K73" s="22">
        <f>_xlfn.AGGREGATE(9,4,表1[[#This Row],[Хө]:[Б.н]])+_xlfn.AGGREGATE(9,4,表1[[#This Row],[Хө土壤]:[Б.н 脏煤]],表1[[#This Row],[Ш.х 沃土]])</f>
        <v>0</v>
      </c>
      <c r="L73" s="22">
        <f>_xlfn.AGGREGATE(9,4,表1[[#This Row],[Нү]],表1[[#This Row],[Нү 煤炭]])</f>
        <v>0</v>
      </c>
      <c r="M73" s="22">
        <f>_xlfn.AGGREGATE(9,4,表1[[#This Row],[oxid]],表1[[#This Row],[oxid 氧化]])</f>
        <v>0</v>
      </c>
      <c r="N73" s="22">
        <f>_xlfn.AGGREGATE(9,4,表1[[#This Row],[И.А]],表1[[#This Row],[И.А 
工程工作]])</f>
        <v>0</v>
      </c>
      <c r="O73" s="22">
        <f>表1[[#This Row],[产量（M3）
Production(M3)]]-表1[[#This Row],[焦煤（M3）
Coking coal
Нү]]-表1[[#This Row],[动力煤（M3）
Thermal coal
oxid]]</f>
        <v>0</v>
      </c>
      <c r="P73" s="22" t="str" cm="1">
        <f t="array" ref="P73">_xlfn.LET(
_xlpm.hCond,$H73,
_xlpm.dType,$D73,
_xlpm.res_type_1,P$1,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3" s="22" t="str" cm="1">
        <f t="array" ref="Q73">_xlfn.LET(
_xlpm.hCond,$H73,
_xlpm.dType,$D73,
_xlpm.res_type_1,Q$1,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3" s="22" t="str" cm="1">
        <f t="array" ref="R73">_xlfn.LET(
_xlpm.hCond,$H73,
_xlpm.dType,$D73,
_xlpm.res_type_1,R$1,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3" s="22" t="str" cm="1">
        <f t="array" ref="S73">_xlfn.LET(
_xlpm.hCond,$H73,
_xlpm.dType,$D73,
_xlpm.res_type_1,S$1,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3" s="22" t="str" cm="1">
        <f t="array" ref="T73">_xlfn.LET(
_xlpm.hCond,$H73,
_xlpm.dType,$D73,
_xlpm.res_type_1,T$1,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3" s="22" t="str" cm="1">
        <f t="array" ref="U73">_xlfn.LET(
_xlpm.hCond,$H73,
_xlpm.dType,$D73,
_xlpm.res_type_1,U$1,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3" s="22" t="str" cm="1">
        <f t="array" ref="V73">_xlfn.LET(
_xlpm.hCond,$H73,
_xlpm.dType,$D73,
_xlpm.res_type_1,V$1,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3" s="22" cm="1">
        <f t="array" ref="W73">_xlfn.LET(
_xlpm.hCond,$H73,
_xlpm.dType,$D73,
_xlpm.res_type_1,W$1,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73" s="22" cm="1">
        <f t="array" ref="X73">_xlfn.LET(
_xlpm.hCond,$H73,
_xlpm.dType,$D73,
_xlpm.res_type_1,X$1,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3" s="22" cm="1">
        <f t="array" ref="Y73">_xlfn.LET(
_xlpm.hCond,$H73,
_xlpm.dType,$D73,
_xlpm.res_type_1,Y$1,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3" s="22" cm="1">
        <f t="array" ref="Z73">_xlfn.LET(
_xlpm.hCond,$H73,
_xlpm.dType,$D73,
_xlpm.res_type_1,Z$1,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3" s="22" cm="1">
        <f t="array" ref="AA73">_xlfn.LET(
_xlpm.hCond,$H73,
_xlpm.dType,$D73,
_xlpm.res_type_1,AA$1,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3" s="22" cm="1">
        <f t="array" ref="AB73">_xlfn.LET(
_xlpm.hCond,$H73,
_xlpm.dType,$D73,
_xlpm.res_type_1,AB$1,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3" s="22" cm="1">
        <f t="array" ref="AC73">_xlfn.LET(
_xlpm.hCond,$H73,
_xlpm.dType,$D73,
_xlpm.res_type_1,AC$1,
_xlpm.num,--_xlfn.TEXTAFTER($C73,{"#","/","-"},-1),
_xlpm.isDay,$B73="DAY",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3" s="22" cm="1">
        <f t="array" ref="AD73">_xlfn.LET(
    _xlpm.result,
    IF(
        $H73,
        _xlfn.IFS(
            $B73 = "DAY",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$B73 = "Night",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28617</v>
      </c>
      <c r="AE73" s="22" cm="1">
        <f t="array" ref="AE73">_xlfn.LET(
    _xlpm.result,
    IF(
        $H73,
        _xlfn.IFS(
            $B73 = "DAY",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$B73 = "Night",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28617</v>
      </c>
      <c r="AF73" s="22">
        <f t="shared" si="31"/>
        <v>0</v>
      </c>
      <c r="AG73" s="22" cm="1">
        <f t="array" ref="AG73">_xlfn.LET(
    _xlpm.result,
    IF(
        $H73,
        _xlfn.IFS(
            $B73 = "DAY",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$B73 = "Night",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445998</v>
      </c>
      <c r="AH73" s="22" cm="1">
        <f t="array" ref="AH73">_xlfn.LET(
    _xlpm.result,
    IF(
        $H73,
        _xlfn.IFS(
            $B73 = "DAY",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$B73 = "Night",
            _xlfn.IFS(
                $D73 = "挖掘机/Excavator",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$D73 = "矿用卡车/Dump Truck",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$D73 = "辅助设备/Auxiliary Equipment",
                _xlfn.XLOOKUP(
                     --
                        _xlfn.TEXTAFTER(
                            $C73,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445998</v>
      </c>
      <c r="AI73" s="22">
        <f t="shared" si="32"/>
        <v>0</v>
      </c>
      <c r="AJ7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7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3" s="22">
        <f t="shared" si="19"/>
        <v>0</v>
      </c>
      <c r="AO73" s="24" t="str">
        <f t="shared" si="20"/>
        <v/>
      </c>
      <c r="AP73" s="25" t="str" cm="1">
        <f t="array" ref="AP7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B73="Night", IF(
            (F73="EX5600")+(F73="EX3600"),
            _xlfn.XLOOKUP(--_xlfn.TEXTAFTER($C73,{"#","/","-"},-1), --_xlfn.TEXTAFTER('Electrical Excavator'!$A$4:$A$23,{"#","/","-"},-1), _xlfn.XLOOKUP(A73,'Electrical Excavator'!$E$3:$AI$3,'Electrical Excavator'!$E$4:$AI$23)),
            _xlfn.XLOOKUP(--_xlfn.TEXTAFTER($C73,{"#","/","-"},-1), --_xlfn.REGEXEXTRACT(_xlpm.c_rng,"\d+"), _xlfn.XLOOKUP(A73, _xlpm.header_rng, _xlpm.data_rng))
        ),
        B73="Day", ""
    ),
    IFERROR(_xlpm.result, "")
)</f>
        <v/>
      </c>
      <c r="AQ73" s="26">
        <f t="shared" si="21"/>
        <v>5.4166666666666669E-2</v>
      </c>
      <c r="AR73" s="26">
        <f t="shared" si="22"/>
        <v>0</v>
      </c>
      <c r="AS73" s="26" t="str">
        <f t="shared" si="23"/>
        <v/>
      </c>
      <c r="AT73" s="24" t="str">
        <f t="shared" si="24"/>
        <v/>
      </c>
      <c r="AU73" s="22">
        <v>720</v>
      </c>
      <c r="AV73" s="22">
        <f t="shared" si="25"/>
        <v>12</v>
      </c>
      <c r="AW73" s="22">
        <f>IF($B73="Day",_xlfn.XLOOKUP(CLEAN($C73),效率表!$B$4:$B$500,效率表!G$4:G$500,""),_xlfn.XLOOKUP(CLEAN($C73),效率表!$B$4:$B$500,效率表!G$4:G$500,"",,-1))</f>
        <v>39</v>
      </c>
      <c r="AX73" s="22">
        <f>IF($B73="Day",_xlfn.XLOOKUP(CLEAN($C73),效率表!$B$4:$B$500,效率表!H$4:H$500,""),_xlfn.XLOOKUP(CLEAN($C73),效率表!$B$4:$B$500,效率表!H$4:H$500,"",,-1))</f>
        <v>0</v>
      </c>
      <c r="AY73" s="22">
        <f>IF($B73="Day",_xlfn.XLOOKUP(CLEAN($C73),效率表!$B$4:$B$500,效率表!I$4:I$500,""),_xlfn.XLOOKUP(CLEAN($C73),效率表!$B$4:$B$500,效率表!I$4:I$500,"",,-1))</f>
        <v>0</v>
      </c>
      <c r="AZ73" s="22">
        <f>IF($B73="Day",_xlfn.XLOOKUP(CLEAN($C73),效率表!$B$4:$B$500,效率表!J$4:J$500,""),_xlfn.XLOOKUP(CLEAN($C73),效率表!$B$4:$B$500,效率表!J$4:J$500,"",,-1))</f>
        <v>0</v>
      </c>
      <c r="BA73" s="22">
        <f>IF($B73="Day",_xlfn.XLOOKUP(CLEAN($C73),效率表!$B$4:$B$500,效率表!K$4:K$500,""),_xlfn.XLOOKUP(CLEAN($C73),效率表!$B$4:$B$500,效率表!K$4:K$500,"",,-1))</f>
        <v>0</v>
      </c>
      <c r="BB73" s="22">
        <f>IF($B73="Day",_xlfn.XLOOKUP(CLEAN($C73),效率表!$B$4:$B$500,效率表!L$4:L$500,""),_xlfn.XLOOKUP(CLEAN($C73),效率表!$B$4:$B$500,效率表!L$4:L$500,"",,-1))</f>
        <v>0</v>
      </c>
      <c r="BC73" s="22">
        <f>IF($B73="Day",_xlfn.XLOOKUP(CLEAN($C73),效率表!$B$4:$B$500,效率表!M$4:M$500,""),_xlfn.XLOOKUP(CLEAN($C73),效率表!$B$4:$B$500,效率表!M$4:M$500,"",,-1))</f>
        <v>0</v>
      </c>
      <c r="BD73" s="22">
        <f>IF($B73="Day",_xlfn.XLOOKUP(CLEAN($C73),效率表!$B$4:$B$500,效率表!N$4:N$500,""),_xlfn.XLOOKUP(CLEAN($C73),效率表!$B$4:$B$500,效率表!N$4:N$500,"",,-1))</f>
        <v>0</v>
      </c>
      <c r="BE73" s="22">
        <f>IF($B73="Day",_xlfn.XLOOKUP(CLEAN($C73),效率表!$B$4:$B$500,效率表!O$4:O$500,""),_xlfn.XLOOKUP(CLEAN($C73),效率表!$B$4:$B$500,效率表!O$4:O$500,"",,-1))</f>
        <v>681</v>
      </c>
      <c r="BF73" s="22">
        <f>IF($B73="Day",_xlfn.XLOOKUP(CLEAN($C73),效率表!$B$4:$B$500,效率表!P$4:P$500,""),_xlfn.XLOOKUP(CLEAN($C73),效率表!$B$4:$B$500,效率表!P$4:P$500,"",,-1))</f>
        <v>0</v>
      </c>
      <c r="BG73" s="22">
        <f>IF($B73="Day",_xlfn.XLOOKUP(CLEAN($C73),效率表!$B$4:$B$500,效率表!Q$4:Q$500,""),_xlfn.XLOOKUP(CLEAN($C73),效率表!$B$4:$B$500,效率表!Q$4:Q$500,"",,-1))</f>
        <v>0</v>
      </c>
      <c r="BH73" s="22">
        <f>IF($B73="Day",_xlfn.XLOOKUP(CLEAN($C73),效率表!$B$4:$B$500,效率表!R$4:R$500,""),_xlfn.XLOOKUP(CLEAN($C73),效率表!$B$4:$B$500,效率表!R$4:R$500,"",,-1))</f>
        <v>0</v>
      </c>
      <c r="BI73" s="22">
        <f>IF($B73="Day",_xlfn.XLOOKUP(CLEAN($C73),效率表!$B$4:$B$500,效率表!S$4:S$500,""),_xlfn.XLOOKUP(CLEAN($C73),效率表!$B$4:$B$500,效率表!S$4:S$500,"",,-1))</f>
        <v>0</v>
      </c>
      <c r="BJ73" s="22">
        <f>IF($B73="Day",_xlfn.XLOOKUP(CLEAN($C73),效率表!$B$4:$B$500,效率表!U$4:U$500,""),_xlfn.XLOOKUP(CLEAN($C73),效率表!$B$4:$B$500,效率表!U$4:U$500,"",,-1))</f>
        <v>0</v>
      </c>
      <c r="BK73" s="22">
        <f>IF($B73="Day",_xlfn.XLOOKUP(CLEAN($C73),效率表!$B$4:$B$500,效率表!V$4:V$500,""),_xlfn.XLOOKUP(CLEAN($C73),效率表!$B$4:$B$500,效率表!V$4:V$500,"",,-1))</f>
        <v>0</v>
      </c>
      <c r="BL73" s="22">
        <f t="shared" si="26"/>
        <v>0</v>
      </c>
      <c r="BM73" s="22">
        <f t="shared" si="27"/>
        <v>39</v>
      </c>
      <c r="BN73" s="22">
        <f t="shared" si="28"/>
        <v>0</v>
      </c>
      <c r="BO73" s="27">
        <f t="shared" si="29"/>
        <v>0</v>
      </c>
      <c r="BP73" s="25">
        <f t="shared" si="30"/>
        <v>0</v>
      </c>
      <c r="BQ73" s="28" t="str">
        <f>IF($B73="Day",_xlfn.XLOOKUP(CLEAN($C73),效率表!$B$4:$B$500,效率表!X$4:X$500,""),_xlfn.XLOOKUP($C73,效率表!$B$4:$B$500,效率表!X$4:X$500,"",,-1))</f>
        <v>вилл моторын анхааруулга ассан</v>
      </c>
    </row>
    <row r="74" spans="1:69">
      <c r="A74" s="29">
        <f t="shared" si="33"/>
        <v>46244</v>
      </c>
      <c r="B74" s="22" t="s">
        <v>240</v>
      </c>
      <c r="C74" s="22" t="s">
        <v>155</v>
      </c>
      <c r="D74" s="23" t="str">
        <f>_xlfn.XLOOKUP(C74,辅助表Auxiliary!$A$3:$A$192,辅助表Auxiliary!$C$3:$C$192)</f>
        <v>矿用卡车/Dump Truck</v>
      </c>
      <c r="E74" s="22" t="str">
        <f>_xlfn.XLOOKUP(C74,辅助表Auxiliary!$A$3:$A$192,辅助表Auxiliary!$D$3:$D$192)</f>
        <v>NHL NTE240AC</v>
      </c>
      <c r="F74" s="22" t="str">
        <f>_xlfn.XLOOKUP(C74,辅助表Auxiliary!$A$3:$A$192,辅助表Auxiliary!$E$3:$E$192)</f>
        <v>NTE240</v>
      </c>
      <c r="G74" s="22" t="s">
        <v>285</v>
      </c>
      <c r="H74" s="22" t="b">
        <f t="shared" si="17"/>
        <v>1</v>
      </c>
      <c r="I74" s="22">
        <f t="shared" si="18"/>
        <v>1</v>
      </c>
      <c r="J74" s="22"/>
      <c r="K74" s="22">
        <f>_xlfn.AGGREGATE(9,4,表1[[#This Row],[Хө]:[Б.н]])+_xlfn.AGGREGATE(9,4,表1[[#This Row],[Хө土壤]:[Б.н 脏煤]],表1[[#This Row],[Ш.х 沃土]])</f>
        <v>1275</v>
      </c>
      <c r="L74" s="22">
        <f>_xlfn.AGGREGATE(9,4,表1[[#This Row],[Нү]],表1[[#This Row],[Нү 煤炭]])</f>
        <v>0</v>
      </c>
      <c r="M74" s="22">
        <f>_xlfn.AGGREGATE(9,4,表1[[#This Row],[oxid]],表1[[#This Row],[oxid 氧化]])</f>
        <v>0</v>
      </c>
      <c r="N74" s="22">
        <f>_xlfn.AGGREGATE(9,4,表1[[#This Row],[И.А]],表1[[#This Row],[И.А 
工程工作]])</f>
        <v>0</v>
      </c>
      <c r="O74" s="22">
        <f>表1[[#This Row],[产量（M3）
Production(M3)]]-表1[[#This Row],[焦煤（M3）
Coking coal
Нү]]-表1[[#This Row],[动力煤（M3）
Thermal coal
oxid]]</f>
        <v>1275</v>
      </c>
      <c r="P74" s="22" t="str" cm="1">
        <f t="array" ref="P74">_xlfn.LET(
_xlpm.hCond,$H74,
_xlpm.dType,$D74,
_xlpm.res_type_1,P$1,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4" s="22" t="str" cm="1">
        <f t="array" ref="Q74">_xlfn.LET(
_xlpm.hCond,$H74,
_xlpm.dType,$D74,
_xlpm.res_type_1,Q$1,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4" s="22" t="str" cm="1">
        <f t="array" ref="R74">_xlfn.LET(
_xlpm.hCond,$H74,
_xlpm.dType,$D74,
_xlpm.res_type_1,R$1,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4" s="22" t="str" cm="1">
        <f t="array" ref="S74">_xlfn.LET(
_xlpm.hCond,$H74,
_xlpm.dType,$D74,
_xlpm.res_type_1,S$1,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4" s="22" t="str" cm="1">
        <f t="array" ref="T74">_xlfn.LET(
_xlpm.hCond,$H74,
_xlpm.dType,$D74,
_xlpm.res_type_1,T$1,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4" s="22" t="str" cm="1">
        <f t="array" ref="U74">_xlfn.LET(
_xlpm.hCond,$H74,
_xlpm.dType,$D74,
_xlpm.res_type_1,U$1,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4" s="22" t="str" cm="1">
        <f t="array" ref="V74">_xlfn.LET(
_xlpm.hCond,$H74,
_xlpm.dType,$D74,
_xlpm.res_type_1,V$1,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4" s="22" cm="1">
        <f t="array" ref="W74">_xlfn.LET(
_xlpm.hCond,$H74,
_xlpm.dType,$D74,
_xlpm.res_type_1,W$1,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1275</v>
      </c>
      <c r="X74" s="22" cm="1">
        <f t="array" ref="X74">_xlfn.LET(
_xlpm.hCond,$H74,
_xlpm.dType,$D74,
_xlpm.res_type_1,X$1,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4" s="22" cm="1">
        <f t="array" ref="Y74">_xlfn.LET(
_xlpm.hCond,$H74,
_xlpm.dType,$D74,
_xlpm.res_type_1,Y$1,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4" s="22" cm="1">
        <f t="array" ref="Z74">_xlfn.LET(
_xlpm.hCond,$H74,
_xlpm.dType,$D74,
_xlpm.res_type_1,Z$1,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4" s="22" cm="1">
        <f t="array" ref="AA74">_xlfn.LET(
_xlpm.hCond,$H74,
_xlpm.dType,$D74,
_xlpm.res_type_1,AA$1,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4" s="22" cm="1">
        <f t="array" ref="AB74">_xlfn.LET(
_xlpm.hCond,$H74,
_xlpm.dType,$D74,
_xlpm.res_type_1,AB$1,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4" s="22" cm="1">
        <f t="array" ref="AC74">_xlfn.LET(
_xlpm.hCond,$H74,
_xlpm.dType,$D74,
_xlpm.res_type_1,AC$1,
_xlpm.num,--_xlfn.TEXTAFTER($C74,{"#","/","-"},-1),
_xlpm.isDay,$B74="DAY",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4" s="22" cm="1">
        <f t="array" ref="AD74">_xlfn.LET(
    _xlpm.result,
    IF(
        $H74,
        _xlfn.IFS(
            $B74 = "DAY",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$B74 = "Night",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29823</v>
      </c>
      <c r="AE74" s="22" cm="1">
        <f t="array" ref="AE74">_xlfn.LET(
    _xlpm.result,
    IF(
        $H74,
        _xlfn.IFS(
            $B74 = "DAY",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$B74 = "Night",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29833</v>
      </c>
      <c r="AF74" s="22">
        <f t="shared" si="31"/>
        <v>10</v>
      </c>
      <c r="AG74" s="22" cm="1">
        <f t="array" ref="AG74">_xlfn.LET(
    _xlpm.result,
    IF(
        $H74,
        _xlfn.IFS(
            $B74 = "DAY",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$B74 = "Night",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465018</v>
      </c>
      <c r="AH74" s="22" cm="1">
        <f t="array" ref="AH74">_xlfn.LET(
    _xlpm.result,
    IF(
        $H74,
        _xlfn.IFS(
            $B74 = "DAY",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$B74 = "Night",
            _xlfn.IFS(
                $D74 = "挖掘机/Excavator",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$D74 = "矿用卡车/Dump Truck",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$D74 = "辅助设备/Auxiliary Equipment",
                _xlfn.XLOOKUP(
                     --
                        _xlfn.TEXTAFTER(
                            $C74,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465233</v>
      </c>
      <c r="AI74" s="22">
        <f t="shared" si="32"/>
        <v>215</v>
      </c>
      <c r="AJ74" s="22">
        <f>_xlfn.LET(_xlpm.v,_xlfn.XLOOKUP(表1[[#This Row],[型号类型
Model Type]],辅助表Auxiliary!$P$2:$P$6,辅助表Auxiliary!$Q$2:$Q$6),_xlpm.target,表1[[#This Row],[产量（M3）
Production(M3)]],IFERROR(_xlpm.target/_xlpm.v,""))</f>
        <v>15</v>
      </c>
      <c r="AK7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4" s="22">
        <f t="shared" si="19"/>
        <v>15</v>
      </c>
      <c r="AO74" s="24">
        <f t="shared" si="20"/>
        <v>7.166666666666667</v>
      </c>
      <c r="AP74" s="25" t="str" cm="1">
        <f t="array" ref="AP7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B74="Night", IF(
            (F74="EX5600")+(F74="EX3600"),
            _xlfn.XLOOKUP(--_xlfn.TEXTAFTER($C74,{"#","/","-"},-1), --_xlfn.TEXTAFTER('Electrical Excavator'!$A$4:$A$23,{"#","/","-"},-1), _xlfn.XLOOKUP(A74,'Electrical Excavator'!$E$3:$AI$3,'Electrical Excavator'!$E$4:$AI$23)),
            _xlfn.XLOOKUP(--_xlfn.TEXTAFTER($C74,{"#","/","-"},-1), --_xlfn.REGEXEXTRACT(_xlpm.c_rng,"\d+"), _xlfn.XLOOKUP(A74, _xlpm.header_rng, _xlpm.data_rng))
        ),
        B74="Day", ""
    ),
    IFERROR(_xlpm.result, "")
)</f>
        <v/>
      </c>
      <c r="AQ74" s="26">
        <f t="shared" si="21"/>
        <v>0.98888888888888871</v>
      </c>
      <c r="AR74" s="26">
        <f t="shared" si="22"/>
        <v>0.88764044943820219</v>
      </c>
      <c r="AS74" s="26">
        <f t="shared" si="23"/>
        <v>0.88764044943820219</v>
      </c>
      <c r="AT74" s="24">
        <f t="shared" si="24"/>
        <v>0</v>
      </c>
      <c r="AU74" s="22">
        <v>720</v>
      </c>
      <c r="AV74" s="22">
        <f t="shared" si="25"/>
        <v>12</v>
      </c>
      <c r="AW74" s="22">
        <f>IF($B74="Day",_xlfn.XLOOKUP(CLEAN($C74),效率表!$B$4:$B$500,效率表!G$4:G$500,""),_xlfn.XLOOKUP(CLEAN($C74),效率表!$B$4:$B$500,效率表!G$4:G$500,"",,-1))</f>
        <v>20</v>
      </c>
      <c r="AX74" s="22">
        <f>IF($B74="Day",_xlfn.XLOOKUP(CLEAN($C74),效率表!$B$4:$B$500,效率表!H$4:H$500,""),_xlfn.XLOOKUP(CLEAN($C74),效率表!$B$4:$B$500,效率表!H$4:H$500,"",,-1))</f>
        <v>0</v>
      </c>
      <c r="AY74" s="22">
        <f>IF($B74="Day",_xlfn.XLOOKUP(CLEAN($C74),效率表!$B$4:$B$500,效率表!I$4:I$500,""),_xlfn.XLOOKUP(CLEAN($C74),效率表!$B$4:$B$500,效率表!I$4:I$500,"",,-1))</f>
        <v>0</v>
      </c>
      <c r="AZ74" s="22">
        <f>IF($B74="Day",_xlfn.XLOOKUP(CLEAN($C74),效率表!$B$4:$B$500,效率表!J$4:J$500,""),_xlfn.XLOOKUP(CLEAN($C74),效率表!$B$4:$B$500,效率表!J$4:J$500,"",,-1))</f>
        <v>0</v>
      </c>
      <c r="BA74" s="22">
        <f>IF($B74="Day",_xlfn.XLOOKUP(CLEAN($C74),效率表!$B$4:$B$500,效率表!K$4:K$500,""),_xlfn.XLOOKUP(CLEAN($C74),效率表!$B$4:$B$500,效率表!K$4:K$500,"",,-1))</f>
        <v>0</v>
      </c>
      <c r="BB74" s="22">
        <f>IF($B74="Day",_xlfn.XLOOKUP(CLEAN($C74),效率表!$B$4:$B$500,效率表!L$4:L$500,""),_xlfn.XLOOKUP(CLEAN($C74),效率表!$B$4:$B$500,效率表!L$4:L$500,"",,-1))</f>
        <v>60</v>
      </c>
      <c r="BC74" s="22">
        <f>IF($B74="Day",_xlfn.XLOOKUP(CLEAN($C74),效率表!$B$4:$B$500,效率表!M$4:M$500,""),_xlfn.XLOOKUP(CLEAN($C74),效率表!$B$4:$B$500,效率表!M$4:M$500,"",,-1))</f>
        <v>0</v>
      </c>
      <c r="BD74" s="22">
        <f>IF($B74="Day",_xlfn.XLOOKUP(CLEAN($C74),效率表!$B$4:$B$500,效率表!N$4:N$500,""),_xlfn.XLOOKUP(CLEAN($C74),效率表!$B$4:$B$500,效率表!N$4:N$500,"",,-1))</f>
        <v>0</v>
      </c>
      <c r="BE74" s="22">
        <f>IF($B74="Day",_xlfn.XLOOKUP(CLEAN($C74),效率表!$B$4:$B$500,效率表!O$4:O$500,""),_xlfn.XLOOKUP(CLEAN($C74),效率表!$B$4:$B$500,效率表!O$4:O$500,"",,-1))</f>
        <v>8.0000000000001315</v>
      </c>
      <c r="BF74" s="22">
        <f>IF($B74="Day",_xlfn.XLOOKUP(CLEAN($C74),效率表!$B$4:$B$500,效率表!P$4:P$500,""),_xlfn.XLOOKUP(CLEAN($C74),效率表!$B$4:$B$500,效率表!P$4:P$500,"",,-1))</f>
        <v>0</v>
      </c>
      <c r="BG74" s="22">
        <f>IF($B74="Day",_xlfn.XLOOKUP(CLEAN($C74),效率表!$B$4:$B$500,效率表!Q$4:Q$500,""),_xlfn.XLOOKUP(CLEAN($C74),效率表!$B$4:$B$500,效率表!Q$4:Q$500,"",,-1))</f>
        <v>0</v>
      </c>
      <c r="BH74" s="22">
        <f>IF($B74="Day",_xlfn.XLOOKUP(CLEAN($C74),效率表!$B$4:$B$500,效率表!R$4:R$500,""),_xlfn.XLOOKUP(CLEAN($C74),效率表!$B$4:$B$500,效率表!R$4:R$500,"",,-1))</f>
        <v>0</v>
      </c>
      <c r="BI74" s="22">
        <f>IF($B74="Day",_xlfn.XLOOKUP(CLEAN($C74),效率表!$B$4:$B$500,效率表!S$4:S$500,""),_xlfn.XLOOKUP(CLEAN($C74),效率表!$B$4:$B$500,效率表!S$4:S$500,"",,-1))</f>
        <v>0</v>
      </c>
      <c r="BJ74" s="22">
        <f>IF($B74="Day",_xlfn.XLOOKUP(CLEAN($C74),效率表!$B$4:$B$500,效率表!U$4:U$500,""),_xlfn.XLOOKUP(CLEAN($C74),效率表!$B$4:$B$500,效率表!U$4:U$500,"",,-1))</f>
        <v>0</v>
      </c>
      <c r="BK74" s="22">
        <f>IF($B74="Day",_xlfn.XLOOKUP(CLEAN($C74),效率表!$B$4:$B$500,效率表!V$4:V$500,""),_xlfn.XLOOKUP(CLEAN($C74),效率表!$B$4:$B$500,效率表!V$4:V$500,"",,-1))</f>
        <v>0</v>
      </c>
      <c r="BL74" s="22">
        <f t="shared" si="26"/>
        <v>0</v>
      </c>
      <c r="BM74" s="22">
        <f t="shared" si="27"/>
        <v>80</v>
      </c>
      <c r="BN74" s="22">
        <f t="shared" si="28"/>
        <v>0</v>
      </c>
      <c r="BO74" s="27">
        <f t="shared" si="29"/>
        <v>631.99999999999989</v>
      </c>
      <c r="BP74" s="25">
        <f t="shared" si="30"/>
        <v>10.533333333333331</v>
      </c>
      <c r="BQ74" s="28" t="str">
        <f>IF($B74="Day",_xlfn.XLOOKUP(CLEAN($C74),效率表!$B$4:$B$500,效率表!X$4:X$500,""),_xlfn.XLOOKUP($C74,效率表!$B$4:$B$500,效率表!X$4:X$500,"",,-1))</f>
        <v>вилл мотороос гоожилттой</v>
      </c>
    </row>
    <row r="75" spans="1:69">
      <c r="A75" s="29">
        <f t="shared" si="33"/>
        <v>46244</v>
      </c>
      <c r="B75" s="22" t="s">
        <v>240</v>
      </c>
      <c r="C75" s="22" t="s">
        <v>156</v>
      </c>
      <c r="D75" s="23" t="str">
        <f>_xlfn.XLOOKUP(C75,辅助表Auxiliary!$A$3:$A$192,辅助表Auxiliary!$C$3:$C$192)</f>
        <v>矿用卡车/Dump Truck</v>
      </c>
      <c r="E75" s="22" t="str">
        <f>_xlfn.XLOOKUP(C75,辅助表Auxiliary!$A$3:$A$192,辅助表Auxiliary!$D$3:$D$192)</f>
        <v>NHL NTE240AC</v>
      </c>
      <c r="F75" s="22" t="str">
        <f>_xlfn.XLOOKUP(C75,辅助表Auxiliary!$A$3:$A$192,辅助表Auxiliary!$E$3:$E$192)</f>
        <v>NTE240</v>
      </c>
      <c r="G75" s="22" t="s">
        <v>285</v>
      </c>
      <c r="H75" s="22" t="b">
        <f t="shared" si="17"/>
        <v>1</v>
      </c>
      <c r="I75" s="22">
        <f t="shared" si="18"/>
        <v>1</v>
      </c>
      <c r="J75" s="22"/>
      <c r="K75" s="22">
        <f>_xlfn.AGGREGATE(9,4,表1[[#This Row],[Хө]:[Б.н]])+_xlfn.AGGREGATE(9,4,表1[[#This Row],[Хө土壤]:[Б.н 脏煤]],表1[[#This Row],[Ш.х 沃土]])</f>
        <v>765</v>
      </c>
      <c r="L75" s="22">
        <f>_xlfn.AGGREGATE(9,4,表1[[#This Row],[Нү]],表1[[#This Row],[Нү 煤炭]])</f>
        <v>0</v>
      </c>
      <c r="M75" s="22">
        <f>_xlfn.AGGREGATE(9,4,表1[[#This Row],[oxid]],表1[[#This Row],[oxid 氧化]])</f>
        <v>0</v>
      </c>
      <c r="N75" s="22">
        <f>_xlfn.AGGREGATE(9,4,表1[[#This Row],[И.А]],表1[[#This Row],[И.А 
工程工作]])</f>
        <v>0</v>
      </c>
      <c r="O75" s="22">
        <f>表1[[#This Row],[产量（M3）
Production(M3)]]-表1[[#This Row],[焦煤（M3）
Coking coal
Нү]]-表1[[#This Row],[动力煤（M3）
Thermal coal
oxid]]</f>
        <v>765</v>
      </c>
      <c r="P75" s="22" t="str" cm="1">
        <f t="array" ref="P75">_xlfn.LET(
_xlpm.hCond,$H75,
_xlpm.dType,$D75,
_xlpm.res_type_1,P$1,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5" s="22" t="str" cm="1">
        <f t="array" ref="Q75">_xlfn.LET(
_xlpm.hCond,$H75,
_xlpm.dType,$D75,
_xlpm.res_type_1,Q$1,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5" s="22" t="str" cm="1">
        <f t="array" ref="R75">_xlfn.LET(
_xlpm.hCond,$H75,
_xlpm.dType,$D75,
_xlpm.res_type_1,R$1,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5" s="22" t="str" cm="1">
        <f t="array" ref="S75">_xlfn.LET(
_xlpm.hCond,$H75,
_xlpm.dType,$D75,
_xlpm.res_type_1,S$1,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5" s="22" t="str" cm="1">
        <f t="array" ref="T75">_xlfn.LET(
_xlpm.hCond,$H75,
_xlpm.dType,$D75,
_xlpm.res_type_1,T$1,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5" s="22" t="str" cm="1">
        <f t="array" ref="U75">_xlfn.LET(
_xlpm.hCond,$H75,
_xlpm.dType,$D75,
_xlpm.res_type_1,U$1,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5" s="22" t="str" cm="1">
        <f t="array" ref="V75">_xlfn.LET(
_xlpm.hCond,$H75,
_xlpm.dType,$D75,
_xlpm.res_type_1,V$1,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5" s="22" cm="1">
        <f t="array" ref="W75">_xlfn.LET(
_xlpm.hCond,$H75,
_xlpm.dType,$D75,
_xlpm.res_type_1,W$1,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75" s="22" cm="1">
        <f t="array" ref="X75">_xlfn.LET(
_xlpm.hCond,$H75,
_xlpm.dType,$D75,
_xlpm.res_type_1,X$1,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5" s="22" cm="1">
        <f t="array" ref="Y75">_xlfn.LET(
_xlpm.hCond,$H75,
_xlpm.dType,$D75,
_xlpm.res_type_1,Y$1,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5" s="22" cm="1">
        <f t="array" ref="Z75">_xlfn.LET(
_xlpm.hCond,$H75,
_xlpm.dType,$D75,
_xlpm.res_type_1,Z$1,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5" s="22" cm="1">
        <f t="array" ref="AA75">_xlfn.LET(
_xlpm.hCond,$H75,
_xlpm.dType,$D75,
_xlpm.res_type_1,AA$1,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5" s="22" cm="1">
        <f t="array" ref="AB75">_xlfn.LET(
_xlpm.hCond,$H75,
_xlpm.dType,$D75,
_xlpm.res_type_1,AB$1,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5" s="22" cm="1">
        <f t="array" ref="AC75">_xlfn.LET(
_xlpm.hCond,$H75,
_xlpm.dType,$D75,
_xlpm.res_type_1,AC$1,
_xlpm.num,--_xlfn.TEXTAFTER($C75,{"#","/","-"},-1),
_xlpm.isDay,$B75="DAY",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5" s="22" cm="1">
        <f t="array" ref="AD75">_xlfn.LET(
    _xlpm.result,
    IF(
        $H75,
        _xlfn.IFS(
            $B75 = "DAY",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$B75 = "Night",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29838</v>
      </c>
      <c r="AE75" s="22" cm="1">
        <f t="array" ref="AE75">_xlfn.LET(
    _xlpm.result,
    IF(
        $H75,
        _xlfn.IFS(
            $B75 = "DAY",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$B75 = "Night",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29847</v>
      </c>
      <c r="AF75" s="22">
        <f t="shared" si="31"/>
        <v>9</v>
      </c>
      <c r="AG75" s="22" cm="1">
        <f t="array" ref="AG75">_xlfn.LET(
    _xlpm.result,
    IF(
        $H75,
        _xlfn.IFS(
            $B75 = "DAY",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$B75 = "Night",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468743</v>
      </c>
      <c r="AH75" s="22" cm="1">
        <f t="array" ref="AH75">_xlfn.LET(
    _xlpm.result,
    IF(
        $H75,
        _xlfn.IFS(
            $B75 = "DAY",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$B75 = "Night",
            _xlfn.IFS(
                $D75 = "挖掘机/Excavator",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$D75 = "矿用卡车/Dump Truck",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$D75 = "辅助设备/Auxiliary Equipment",
                _xlfn.XLOOKUP(
                     --
                        _xlfn.TEXTAFTER(
                            $C75,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468897</v>
      </c>
      <c r="AI75" s="22">
        <f t="shared" si="32"/>
        <v>154</v>
      </c>
      <c r="AJ75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7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5" s="22">
        <f t="shared" si="19"/>
        <v>9</v>
      </c>
      <c r="AO75" s="24">
        <f t="shared" si="20"/>
        <v>8.5555555555555554</v>
      </c>
      <c r="AP75" s="25" t="str" cm="1">
        <f t="array" ref="AP7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B75="Night", IF(
            (F75="EX5600")+(F75="EX3600"),
            _xlfn.XLOOKUP(--_xlfn.TEXTAFTER($C75,{"#","/","-"},-1), --_xlfn.TEXTAFTER('Electrical Excavator'!$A$4:$A$23,{"#","/","-"},-1), _xlfn.XLOOKUP(A75,'Electrical Excavator'!$E$3:$AI$3,'Electrical Excavator'!$E$4:$AI$23)),
            _xlfn.XLOOKUP(--_xlfn.TEXTAFTER($C75,{"#","/","-"},-1), --_xlfn.REGEXEXTRACT(_xlpm.c_rng,"\d+"), _xlfn.XLOOKUP(A75, _xlpm.header_rng, _xlpm.data_rng))
        ),
        B75="Day", ""
    ),
    IFERROR(_xlpm.result, "")
)</f>
        <v/>
      </c>
      <c r="AQ75" s="26">
        <f t="shared" si="21"/>
        <v>1</v>
      </c>
      <c r="AR75" s="26">
        <f t="shared" si="22"/>
        <v>0.65277777777777779</v>
      </c>
      <c r="AS75" s="26">
        <f t="shared" si="23"/>
        <v>0.65277777777777779</v>
      </c>
      <c r="AT75" s="24">
        <f t="shared" si="24"/>
        <v>70.000000000000014</v>
      </c>
      <c r="AU75" s="22">
        <v>720</v>
      </c>
      <c r="AV75" s="22">
        <f t="shared" si="25"/>
        <v>12</v>
      </c>
      <c r="AW75" s="22">
        <f>IF($B75="Day",_xlfn.XLOOKUP(CLEAN($C75),效率表!$B$4:$B$500,效率表!G$4:G$500,""),_xlfn.XLOOKUP(CLEAN($C75),效率表!$B$4:$B$500,效率表!G$4:G$500,"",,-1))</f>
        <v>40</v>
      </c>
      <c r="AX75" s="22">
        <f>IF($B75="Day",_xlfn.XLOOKUP(CLEAN($C75),效率表!$B$4:$B$500,效率表!H$4:H$500,""),_xlfn.XLOOKUP(CLEAN($C75),效率表!$B$4:$B$500,效率表!H$4:H$500,"",,-1))</f>
        <v>0</v>
      </c>
      <c r="AY75" s="22">
        <f>IF($B75="Day",_xlfn.XLOOKUP(CLEAN($C75),效率表!$B$4:$B$500,效率表!I$4:I$500,""),_xlfn.XLOOKUP(CLEAN($C75),效率表!$B$4:$B$500,效率表!I$4:I$500,"",,-1))</f>
        <v>0</v>
      </c>
      <c r="AZ75" s="22">
        <f>IF($B75="Day",_xlfn.XLOOKUP(CLEAN($C75),效率表!$B$4:$B$500,效率表!J$4:J$500,""),_xlfn.XLOOKUP(CLEAN($C75),效率表!$B$4:$B$500,效率表!J$4:J$500,"",,-1))</f>
        <v>0</v>
      </c>
      <c r="BA75" s="22">
        <f>IF($B75="Day",_xlfn.XLOOKUP(CLEAN($C75),效率表!$B$4:$B$500,效率表!K$4:K$500,""),_xlfn.XLOOKUP(CLEAN($C75),效率表!$B$4:$B$500,效率表!K$4:K$500,"",,-1))</f>
        <v>0</v>
      </c>
      <c r="BB75" s="22">
        <f>IF($B75="Day",_xlfn.XLOOKUP(CLEAN($C75),效率表!$B$4:$B$500,效率表!L$4:L$500,""),_xlfn.XLOOKUP(CLEAN($C75),效率表!$B$4:$B$500,效率表!L$4:L$500,"",,-1))</f>
        <v>50</v>
      </c>
      <c r="BC75" s="22">
        <f>IF($B75="Day",_xlfn.XLOOKUP(CLEAN($C75),效率表!$B$4:$B$500,效率表!M$4:M$500,""),_xlfn.XLOOKUP(CLEAN($C75),效率表!$B$4:$B$500,效率表!M$4:M$500,"",,-1))</f>
        <v>0</v>
      </c>
      <c r="BD75" s="22">
        <f>IF($B75="Day",_xlfn.XLOOKUP(CLEAN($C75),效率表!$B$4:$B$500,效率表!N$4:N$500,""),_xlfn.XLOOKUP(CLEAN($C75),效率表!$B$4:$B$500,效率表!N$4:N$500,"",,-1))</f>
        <v>0</v>
      </c>
      <c r="BE75" s="22">
        <f>IF($B75="Day",_xlfn.XLOOKUP(CLEAN($C75),效率表!$B$4:$B$500,效率表!O$4:O$500,""),_xlfn.XLOOKUP(CLEAN($C75),效率表!$B$4:$B$500,效率表!O$4:O$500,"",,-1))</f>
        <v>0</v>
      </c>
      <c r="BF75" s="22">
        <f>IF($B75="Day",_xlfn.XLOOKUP(CLEAN($C75),效率表!$B$4:$B$500,效率表!P$4:P$500,""),_xlfn.XLOOKUP(CLEAN($C75),效率表!$B$4:$B$500,效率表!P$4:P$500,"",,-1))</f>
        <v>160</v>
      </c>
      <c r="BG75" s="22">
        <f>IF($B75="Day",_xlfn.XLOOKUP(CLEAN($C75),效率表!$B$4:$B$500,效率表!Q$4:Q$500,""),_xlfn.XLOOKUP(CLEAN($C75),效率表!$B$4:$B$500,效率表!Q$4:Q$500,"",,-1))</f>
        <v>0</v>
      </c>
      <c r="BH75" s="22">
        <f>IF($B75="Day",_xlfn.XLOOKUP(CLEAN($C75),效率表!$B$4:$B$500,效率表!R$4:R$500,""),_xlfn.XLOOKUP(CLEAN($C75),效率表!$B$4:$B$500,效率表!R$4:R$500,"",,-1))</f>
        <v>0</v>
      </c>
      <c r="BI75" s="22">
        <f>IF($B75="Day",_xlfn.XLOOKUP(CLEAN($C75),效率表!$B$4:$B$500,效率表!S$4:S$500,""),_xlfn.XLOOKUP(CLEAN($C75),效率表!$B$4:$B$500,效率表!S$4:S$500,"",,-1))</f>
        <v>0</v>
      </c>
      <c r="BJ75" s="22">
        <f>IF($B75="Day",_xlfn.XLOOKUP(CLEAN($C75),效率表!$B$4:$B$500,效率表!U$4:U$500,""),_xlfn.XLOOKUP(CLEAN($C75),效率表!$B$4:$B$500,效率表!U$4:U$500,"",,-1))</f>
        <v>0</v>
      </c>
      <c r="BK75" s="22">
        <f>IF($B75="Day",_xlfn.XLOOKUP(CLEAN($C75),效率表!$B$4:$B$500,效率表!V$4:V$500,""),_xlfn.XLOOKUP(CLEAN($C75),效率表!$B$4:$B$500,效率表!V$4:V$500,"",,-1))</f>
        <v>0</v>
      </c>
      <c r="BL75" s="22">
        <f t="shared" si="26"/>
        <v>0</v>
      </c>
      <c r="BM75" s="22">
        <f t="shared" si="27"/>
        <v>250</v>
      </c>
      <c r="BN75" s="22">
        <f t="shared" si="28"/>
        <v>160</v>
      </c>
      <c r="BO75" s="27">
        <f t="shared" si="29"/>
        <v>470</v>
      </c>
      <c r="BP75" s="25">
        <f t="shared" si="30"/>
        <v>7.833333333333333</v>
      </c>
      <c r="BQ75" s="28">
        <f>IF($B75="Day",_xlfn.XLOOKUP(CLEAN($C75),效率表!$B$4:$B$500,效率表!X$4:X$500,""),_xlfn.XLOOKUP($C75,效率表!$B$4:$B$500,效率表!X$4:X$500,"",,-1))</f>
        <v>0</v>
      </c>
    </row>
    <row r="76" spans="1:69">
      <c r="A76" s="29">
        <f t="shared" si="33"/>
        <v>46244</v>
      </c>
      <c r="B76" s="22" t="s">
        <v>240</v>
      </c>
      <c r="C76" s="22" t="s">
        <v>157</v>
      </c>
      <c r="D76" s="23" t="str">
        <f>_xlfn.XLOOKUP(C76,辅助表Auxiliary!$A$3:$A$192,辅助表Auxiliary!$C$3:$C$192)</f>
        <v>矿用卡车/Dump Truck</v>
      </c>
      <c r="E76" s="22" t="str">
        <f>_xlfn.XLOOKUP(C76,辅助表Auxiliary!$A$3:$A$192,辅助表Auxiliary!$D$3:$D$192)</f>
        <v>NHL NTE240AC</v>
      </c>
      <c r="F76" s="22" t="str">
        <f>_xlfn.XLOOKUP(C76,辅助表Auxiliary!$A$3:$A$192,辅助表Auxiliary!$E$3:$E$192)</f>
        <v>NTE240</v>
      </c>
      <c r="G76" s="22" t="s">
        <v>285</v>
      </c>
      <c r="H76" s="22" t="b">
        <f t="shared" si="17"/>
        <v>1</v>
      </c>
      <c r="I76" s="22">
        <f t="shared" si="18"/>
        <v>1</v>
      </c>
      <c r="J76" s="22"/>
      <c r="K76" s="22">
        <f>_xlfn.AGGREGATE(9,4,表1[[#This Row],[Хө]:[Б.н]])+_xlfn.AGGREGATE(9,4,表1[[#This Row],[Хө土壤]:[Б.н 脏煤]],表1[[#This Row],[Ш.х 沃土]])</f>
        <v>1445</v>
      </c>
      <c r="L76" s="22">
        <f>_xlfn.AGGREGATE(9,4,表1[[#This Row],[Нү]],表1[[#This Row],[Нү 煤炭]])</f>
        <v>0</v>
      </c>
      <c r="M76" s="22">
        <f>_xlfn.AGGREGATE(9,4,表1[[#This Row],[oxid]],表1[[#This Row],[oxid 氧化]])</f>
        <v>0</v>
      </c>
      <c r="N76" s="22">
        <f>_xlfn.AGGREGATE(9,4,表1[[#This Row],[И.А]],表1[[#This Row],[И.А 
工程工作]])</f>
        <v>0</v>
      </c>
      <c r="O76" s="22">
        <f>表1[[#This Row],[产量（M3）
Production(M3)]]-表1[[#This Row],[焦煤（M3）
Coking coal
Нү]]-表1[[#This Row],[动力煤（M3）
Thermal coal
oxid]]</f>
        <v>1445</v>
      </c>
      <c r="P76" s="22" t="str" cm="1">
        <f t="array" ref="P76">_xlfn.LET(
_xlpm.hCond,$H76,
_xlpm.dType,$D76,
_xlpm.res_type_1,P$1,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6" s="22" t="str" cm="1">
        <f t="array" ref="Q76">_xlfn.LET(
_xlpm.hCond,$H76,
_xlpm.dType,$D76,
_xlpm.res_type_1,Q$1,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6" s="22" t="str" cm="1">
        <f t="array" ref="R76">_xlfn.LET(
_xlpm.hCond,$H76,
_xlpm.dType,$D76,
_xlpm.res_type_1,R$1,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6" s="22" t="str" cm="1">
        <f t="array" ref="S76">_xlfn.LET(
_xlpm.hCond,$H76,
_xlpm.dType,$D76,
_xlpm.res_type_1,S$1,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6" s="22" t="str" cm="1">
        <f t="array" ref="T76">_xlfn.LET(
_xlpm.hCond,$H76,
_xlpm.dType,$D76,
_xlpm.res_type_1,T$1,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6" s="22" t="str" cm="1">
        <f t="array" ref="U76">_xlfn.LET(
_xlpm.hCond,$H76,
_xlpm.dType,$D76,
_xlpm.res_type_1,U$1,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6" s="22" t="str" cm="1">
        <f t="array" ref="V76">_xlfn.LET(
_xlpm.hCond,$H76,
_xlpm.dType,$D76,
_xlpm.res_type_1,V$1,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6" s="22" cm="1">
        <f t="array" ref="W76">_xlfn.LET(
_xlpm.hCond,$H76,
_xlpm.dType,$D76,
_xlpm.res_type_1,W$1,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76" s="22" cm="1">
        <f t="array" ref="X76">_xlfn.LET(
_xlpm.hCond,$H76,
_xlpm.dType,$D76,
_xlpm.res_type_1,X$1,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6" s="22" cm="1">
        <f t="array" ref="Y76">_xlfn.LET(
_xlpm.hCond,$H76,
_xlpm.dType,$D76,
_xlpm.res_type_1,Y$1,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6" s="22" cm="1">
        <f t="array" ref="Z76">_xlfn.LET(
_xlpm.hCond,$H76,
_xlpm.dType,$D76,
_xlpm.res_type_1,Z$1,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6" s="22" cm="1">
        <f t="array" ref="AA76">_xlfn.LET(
_xlpm.hCond,$H76,
_xlpm.dType,$D76,
_xlpm.res_type_1,AA$1,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6" s="22" cm="1">
        <f t="array" ref="AB76">_xlfn.LET(
_xlpm.hCond,$H76,
_xlpm.dType,$D76,
_xlpm.res_type_1,AB$1,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6" s="22" cm="1">
        <f t="array" ref="AC76">_xlfn.LET(
_xlpm.hCond,$H76,
_xlpm.dType,$D76,
_xlpm.res_type_1,AC$1,
_xlpm.num,--_xlfn.TEXTAFTER($C76,{"#","/","-"},-1),
_xlpm.isDay,$B76="DAY",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6" s="22" cm="1">
        <f t="array" ref="AD76">_xlfn.LET(
    _xlpm.result,
    IF(
        $H76,
        _xlfn.IFS(
            $B76 = "DAY",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$B76 = "Night",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28388</v>
      </c>
      <c r="AE76" s="22" cm="1">
        <f t="array" ref="AE76">_xlfn.LET(
    _xlpm.result,
    IF(
        $H76,
        _xlfn.IFS(
            $B76 = "DAY",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$B76 = "Night",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28399</v>
      </c>
      <c r="AF76" s="22">
        <f t="shared" si="31"/>
        <v>11</v>
      </c>
      <c r="AG76" s="22" cm="1">
        <f t="array" ref="AG76">_xlfn.LET(
    _xlpm.result,
    IF(
        $H76,
        _xlfn.IFS(
            $B76 = "DAY",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$B76 = "Night",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442057</v>
      </c>
      <c r="AH76" s="22" cm="1">
        <f t="array" ref="AH76">_xlfn.LET(
    _xlpm.result,
    IF(
        $H76,
        _xlfn.IFS(
            $B76 = "DAY",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$B76 = "Night",
            _xlfn.IFS(
                $D76 = "挖掘机/Excavator",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$D76 = "矿用卡车/Dump Truck",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$D76 = "辅助设备/Auxiliary Equipment",
                _xlfn.XLOOKUP(
                     --
                        _xlfn.TEXTAFTER(
                            $C76,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442258</v>
      </c>
      <c r="AI76" s="22">
        <f t="shared" si="32"/>
        <v>201</v>
      </c>
      <c r="AJ76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7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6" s="22">
        <f t="shared" si="19"/>
        <v>17</v>
      </c>
      <c r="AO76" s="24">
        <f t="shared" si="20"/>
        <v>5.9117647058823533</v>
      </c>
      <c r="AP76" s="25" t="str" cm="1">
        <f t="array" ref="AP7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B76="Night", IF(
            (F76="EX5600")+(F76="EX3600"),
            _xlfn.XLOOKUP(--_xlfn.TEXTAFTER($C76,{"#","/","-"},-1), --_xlfn.TEXTAFTER('Electrical Excavator'!$A$4:$A$23,{"#","/","-"},-1), _xlfn.XLOOKUP(A76,'Electrical Excavator'!$E$3:$AI$3,'Electrical Excavator'!$E$4:$AI$23)),
            _xlfn.XLOOKUP(--_xlfn.TEXTAFTER($C76,{"#","/","-"},-1), --_xlfn.REGEXEXTRACT(_xlpm.c_rng,"\d+"), _xlfn.XLOOKUP(A76, _xlpm.header_rng, _xlpm.data_rng))
        ),
        B76="Day", ""
    ),
    IFERROR(_xlpm.result, "")
)</f>
        <v/>
      </c>
      <c r="AQ76" s="26">
        <f t="shared" si="21"/>
        <v>1</v>
      </c>
      <c r="AR76" s="26">
        <f t="shared" si="22"/>
        <v>0.86111111111111116</v>
      </c>
      <c r="AS76" s="26">
        <f t="shared" si="23"/>
        <v>0.86111111111111116</v>
      </c>
      <c r="AT76" s="24">
        <f t="shared" si="24"/>
        <v>39.999999999999964</v>
      </c>
      <c r="AU76" s="22">
        <v>720</v>
      </c>
      <c r="AV76" s="22">
        <f t="shared" si="25"/>
        <v>12</v>
      </c>
      <c r="AW76" s="22">
        <f>IF($B76="Day",_xlfn.XLOOKUP(CLEAN($C76),效率表!$B$4:$B$500,效率表!G$4:G$500,""),_xlfn.XLOOKUP(CLEAN($C76),效率表!$B$4:$B$500,效率表!G$4:G$500,"",,-1))</f>
        <v>40</v>
      </c>
      <c r="AX76" s="22">
        <f>IF($B76="Day",_xlfn.XLOOKUP(CLEAN($C76),效率表!$B$4:$B$500,效率表!H$4:H$500,""),_xlfn.XLOOKUP(CLEAN($C76),效率表!$B$4:$B$500,效率表!H$4:H$500,"",,-1))</f>
        <v>0</v>
      </c>
      <c r="AY76" s="22">
        <f>IF($B76="Day",_xlfn.XLOOKUP(CLEAN($C76),效率表!$B$4:$B$500,效率表!I$4:I$500,""),_xlfn.XLOOKUP(CLEAN($C76),效率表!$B$4:$B$500,效率表!I$4:I$500,"",,-1))</f>
        <v>0</v>
      </c>
      <c r="AZ76" s="22">
        <f>IF($B76="Day",_xlfn.XLOOKUP(CLEAN($C76),效率表!$B$4:$B$500,效率表!J$4:J$500,""),_xlfn.XLOOKUP(CLEAN($C76),效率表!$B$4:$B$500,效率表!J$4:J$500,"",,-1))</f>
        <v>0</v>
      </c>
      <c r="BA76" s="22">
        <f>IF($B76="Day",_xlfn.XLOOKUP(CLEAN($C76),效率表!$B$4:$B$500,效率表!K$4:K$500,""),_xlfn.XLOOKUP(CLEAN($C76),效率表!$B$4:$B$500,效率表!K$4:K$500,"",,-1))</f>
        <v>0</v>
      </c>
      <c r="BB76" s="22">
        <f>IF($B76="Day",_xlfn.XLOOKUP(CLEAN($C76),效率表!$B$4:$B$500,效率表!L$4:L$500,""),_xlfn.XLOOKUP(CLEAN($C76),效率表!$B$4:$B$500,效率表!L$4:L$500,"",,-1))</f>
        <v>60</v>
      </c>
      <c r="BC76" s="22">
        <f>IF($B76="Day",_xlfn.XLOOKUP(CLEAN($C76),效率表!$B$4:$B$500,效率表!M$4:M$500,""),_xlfn.XLOOKUP(CLEAN($C76),效率表!$B$4:$B$500,效率表!M$4:M$500,"",,-1))</f>
        <v>0</v>
      </c>
      <c r="BD76" s="22">
        <f>IF($B76="Day",_xlfn.XLOOKUP(CLEAN($C76),效率表!$B$4:$B$500,效率表!N$4:N$500,""),_xlfn.XLOOKUP(CLEAN($C76),效率表!$B$4:$B$500,效率表!N$4:N$500,"",,-1))</f>
        <v>0</v>
      </c>
      <c r="BE76" s="22">
        <f>IF($B76="Day",_xlfn.XLOOKUP(CLEAN($C76),效率表!$B$4:$B$500,效率表!O$4:O$500,""),_xlfn.XLOOKUP(CLEAN($C76),效率表!$B$4:$B$500,效率表!O$4:O$500,"",,-1))</f>
        <v>0</v>
      </c>
      <c r="BF76" s="22">
        <f>IF($B76="Day",_xlfn.XLOOKUP(CLEAN($C76),效率表!$B$4:$B$500,效率表!P$4:P$500,""),_xlfn.XLOOKUP(CLEAN($C76),效率表!$B$4:$B$500,效率表!P$4:P$500,"",,-1))</f>
        <v>0</v>
      </c>
      <c r="BG76" s="22">
        <f>IF($B76="Day",_xlfn.XLOOKUP(CLEAN($C76),效率表!$B$4:$B$500,效率表!Q$4:Q$500,""),_xlfn.XLOOKUP(CLEAN($C76),效率表!$B$4:$B$500,效率表!Q$4:Q$500,"",,-1))</f>
        <v>0</v>
      </c>
      <c r="BH76" s="22">
        <f>IF($B76="Day",_xlfn.XLOOKUP(CLEAN($C76),效率表!$B$4:$B$500,效率表!R$4:R$500,""),_xlfn.XLOOKUP(CLEAN($C76),效率表!$B$4:$B$500,效率表!R$4:R$500,"",,-1))</f>
        <v>0</v>
      </c>
      <c r="BI76" s="22">
        <f>IF($B76="Day",_xlfn.XLOOKUP(CLEAN($C76),效率表!$B$4:$B$500,效率表!S$4:S$500,""),_xlfn.XLOOKUP(CLEAN($C76),效率表!$B$4:$B$500,效率表!S$4:S$500,"",,-1))</f>
        <v>0</v>
      </c>
      <c r="BJ76" s="22">
        <f>IF($B76="Day",_xlfn.XLOOKUP(CLEAN($C76),效率表!$B$4:$B$500,效率表!U$4:U$500,""),_xlfn.XLOOKUP(CLEAN($C76),效率表!$B$4:$B$500,效率表!U$4:U$500,"",,-1))</f>
        <v>0</v>
      </c>
      <c r="BK76" s="22">
        <f>IF($B76="Day",_xlfn.XLOOKUP(CLEAN($C76),效率表!$B$4:$B$500,效率表!V$4:V$500,""),_xlfn.XLOOKUP(CLEAN($C76),效率表!$B$4:$B$500,效率表!V$4:V$500,"",,-1))</f>
        <v>0</v>
      </c>
      <c r="BL76" s="22">
        <f t="shared" si="26"/>
        <v>0</v>
      </c>
      <c r="BM76" s="22">
        <f t="shared" si="27"/>
        <v>100</v>
      </c>
      <c r="BN76" s="22">
        <f t="shared" si="28"/>
        <v>0</v>
      </c>
      <c r="BO76" s="27">
        <f t="shared" si="29"/>
        <v>620</v>
      </c>
      <c r="BP76" s="25">
        <f t="shared" si="30"/>
        <v>10.333333333333334</v>
      </c>
      <c r="BQ76" s="28">
        <f>IF($B76="Day",_xlfn.XLOOKUP(CLEAN($C76),效率表!$B$4:$B$500,效率表!X$4:X$500,""),_xlfn.XLOOKUP($C76,效率表!$B$4:$B$500,效率表!X$4:X$500,"",,-1))</f>
        <v>0</v>
      </c>
    </row>
    <row r="77" spans="1:69">
      <c r="A77" s="29">
        <f t="shared" si="33"/>
        <v>46244</v>
      </c>
      <c r="B77" s="22" t="s">
        <v>240</v>
      </c>
      <c r="C77" s="22" t="s">
        <v>158</v>
      </c>
      <c r="D77" s="23" t="str">
        <f>_xlfn.XLOOKUP(C77,辅助表Auxiliary!$A$3:$A$192,辅助表Auxiliary!$C$3:$C$192)</f>
        <v>矿用卡车/Dump Truck</v>
      </c>
      <c r="E77" s="22" t="str">
        <f>_xlfn.XLOOKUP(C77,辅助表Auxiliary!$A$3:$A$192,辅助表Auxiliary!$D$3:$D$192)</f>
        <v>NHL NTE240AC</v>
      </c>
      <c r="F77" s="22" t="str">
        <f>_xlfn.XLOOKUP(C77,辅助表Auxiliary!$A$3:$A$192,辅助表Auxiliary!$E$3:$E$192)</f>
        <v>NTE240</v>
      </c>
      <c r="G77" s="22" t="s">
        <v>285</v>
      </c>
      <c r="H77" s="22" t="b">
        <f t="shared" si="17"/>
        <v>1</v>
      </c>
      <c r="I77" s="22">
        <f t="shared" si="18"/>
        <v>0</v>
      </c>
      <c r="J77" s="22"/>
      <c r="K77" s="22">
        <f>_xlfn.AGGREGATE(9,4,表1[[#This Row],[Хө]:[Б.н]])+_xlfn.AGGREGATE(9,4,表1[[#This Row],[Хө土壤]:[Б.н 脏煤]],表1[[#This Row],[Ш.х 沃土]])</f>
        <v>0</v>
      </c>
      <c r="L77" s="22">
        <f>_xlfn.AGGREGATE(9,4,表1[[#This Row],[Нү]],表1[[#This Row],[Нү 煤炭]])</f>
        <v>0</v>
      </c>
      <c r="M77" s="22">
        <f>_xlfn.AGGREGATE(9,4,表1[[#This Row],[oxid]],表1[[#This Row],[oxid 氧化]])</f>
        <v>0</v>
      </c>
      <c r="N77" s="22">
        <f>_xlfn.AGGREGATE(9,4,表1[[#This Row],[И.А]],表1[[#This Row],[И.А 
工程工作]])</f>
        <v>0</v>
      </c>
      <c r="O77" s="22">
        <f>表1[[#This Row],[产量（M3）
Production(M3)]]-表1[[#This Row],[焦煤（M3）
Coking coal
Нү]]-表1[[#This Row],[动力煤（M3）
Thermal coal
oxid]]</f>
        <v>0</v>
      </c>
      <c r="P77" s="22" t="str" cm="1">
        <f t="array" ref="P77">_xlfn.LET(
_xlpm.hCond,$H77,
_xlpm.dType,$D77,
_xlpm.res_type_1,P$1,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7" s="22" t="str" cm="1">
        <f t="array" ref="Q77">_xlfn.LET(
_xlpm.hCond,$H77,
_xlpm.dType,$D77,
_xlpm.res_type_1,Q$1,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7" s="22" t="str" cm="1">
        <f t="array" ref="R77">_xlfn.LET(
_xlpm.hCond,$H77,
_xlpm.dType,$D77,
_xlpm.res_type_1,R$1,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7" s="22" t="str" cm="1">
        <f t="array" ref="S77">_xlfn.LET(
_xlpm.hCond,$H77,
_xlpm.dType,$D77,
_xlpm.res_type_1,S$1,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7" s="22" t="str" cm="1">
        <f t="array" ref="T77">_xlfn.LET(
_xlpm.hCond,$H77,
_xlpm.dType,$D77,
_xlpm.res_type_1,T$1,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7" s="22" t="str" cm="1">
        <f t="array" ref="U77">_xlfn.LET(
_xlpm.hCond,$H77,
_xlpm.dType,$D77,
_xlpm.res_type_1,U$1,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7" s="22" t="str" cm="1">
        <f t="array" ref="V77">_xlfn.LET(
_xlpm.hCond,$H77,
_xlpm.dType,$D77,
_xlpm.res_type_1,V$1,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7" s="22" cm="1">
        <f t="array" ref="W77">_xlfn.LET(
_xlpm.hCond,$H77,
_xlpm.dType,$D77,
_xlpm.res_type_1,W$1,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77" s="22" cm="1">
        <f t="array" ref="X77">_xlfn.LET(
_xlpm.hCond,$H77,
_xlpm.dType,$D77,
_xlpm.res_type_1,X$1,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7" s="22" cm="1">
        <f t="array" ref="Y77">_xlfn.LET(
_xlpm.hCond,$H77,
_xlpm.dType,$D77,
_xlpm.res_type_1,Y$1,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7" s="22" cm="1">
        <f t="array" ref="Z77">_xlfn.LET(
_xlpm.hCond,$H77,
_xlpm.dType,$D77,
_xlpm.res_type_1,Z$1,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7" s="22" cm="1">
        <f t="array" ref="AA77">_xlfn.LET(
_xlpm.hCond,$H77,
_xlpm.dType,$D77,
_xlpm.res_type_1,AA$1,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7" s="22" cm="1">
        <f t="array" ref="AB77">_xlfn.LET(
_xlpm.hCond,$H77,
_xlpm.dType,$D77,
_xlpm.res_type_1,AB$1,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7" s="22" cm="1">
        <f t="array" ref="AC77">_xlfn.LET(
_xlpm.hCond,$H77,
_xlpm.dType,$D77,
_xlpm.res_type_1,AC$1,
_xlpm.num,--_xlfn.TEXTAFTER($C77,{"#","/","-"},-1),
_xlpm.isDay,$B77="DAY",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7" s="22" cm="1">
        <f t="array" ref="AD77">_xlfn.LET(
    _xlpm.result,
    IF(
        $H77,
        _xlfn.IFS(
            $B77 = "DAY",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$B77 = "Night",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27062</v>
      </c>
      <c r="AE77" s="22" cm="1">
        <f t="array" ref="AE77">_xlfn.LET(
    _xlpm.result,
    IF(
        $H77,
        _xlfn.IFS(
            $B77 = "DAY",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$B77 = "Night",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27062</v>
      </c>
      <c r="AF77" s="22">
        <f t="shared" si="31"/>
        <v>0</v>
      </c>
      <c r="AG77" s="22" cm="1">
        <f t="array" ref="AG77">_xlfn.LET(
    _xlpm.result,
    IF(
        $H77,
        _xlfn.IFS(
            $B77 = "DAY",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$B77 = "Night",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420631</v>
      </c>
      <c r="AH77" s="22" cm="1">
        <f t="array" ref="AH77">_xlfn.LET(
    _xlpm.result,
    IF(
        $H77,
        _xlfn.IFS(
            $B77 = "DAY",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$B77 = "Night",
            _xlfn.IFS(
                $D77 = "挖掘机/Excavator",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$D77 = "矿用卡车/Dump Truck",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$D77 = "辅助设备/Auxiliary Equipment",
                _xlfn.XLOOKUP(
                     --
                        _xlfn.TEXTAFTER(
                            $C77,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420631</v>
      </c>
      <c r="AI77" s="22">
        <f t="shared" si="32"/>
        <v>0</v>
      </c>
      <c r="AJ77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7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7" s="22">
        <f t="shared" si="19"/>
        <v>0</v>
      </c>
      <c r="AO77" s="24" t="str">
        <f t="shared" si="20"/>
        <v/>
      </c>
      <c r="AP77" s="25" t="str" cm="1">
        <f t="array" ref="AP7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B77="Night", IF(
            (F77="EX5600")+(F77="EX3600"),
            _xlfn.XLOOKUP(--_xlfn.TEXTAFTER($C77,{"#","/","-"},-1), --_xlfn.TEXTAFTER('Electrical Excavator'!$A$4:$A$23,{"#","/","-"},-1), _xlfn.XLOOKUP(A77,'Electrical Excavator'!$E$3:$AI$3,'Electrical Excavator'!$E$4:$AI$23)),
            _xlfn.XLOOKUP(--_xlfn.TEXTAFTER($C77,{"#","/","-"},-1), --_xlfn.REGEXEXTRACT(_xlpm.c_rng,"\d+"), _xlfn.XLOOKUP(A77, _xlpm.header_rng, _xlpm.data_rng))
        ),
        B77="Day", ""
    ),
    IFERROR(_xlpm.result, "")
)</f>
        <v/>
      </c>
      <c r="AQ77" s="26">
        <f t="shared" si="21"/>
        <v>0</v>
      </c>
      <c r="AR77" s="26">
        <f t="shared" si="22"/>
        <v>0</v>
      </c>
      <c r="AS77" s="26" t="str">
        <f t="shared" si="23"/>
        <v/>
      </c>
      <c r="AT77" s="24" t="str">
        <f t="shared" si="24"/>
        <v/>
      </c>
      <c r="AU77" s="22">
        <v>720</v>
      </c>
      <c r="AV77" s="22">
        <f t="shared" si="25"/>
        <v>12</v>
      </c>
      <c r="AW77" s="22">
        <f>IF($B77="Day",_xlfn.XLOOKUP(CLEAN($C77),效率表!$B$4:$B$500,效率表!G$4:G$500,""),_xlfn.XLOOKUP(CLEAN($C77),效率表!$B$4:$B$500,效率表!G$4:G$500,"",,-1))</f>
        <v>0</v>
      </c>
      <c r="AX77" s="22">
        <f>IF($B77="Day",_xlfn.XLOOKUP(CLEAN($C77),效率表!$B$4:$B$500,效率表!H$4:H$500,""),_xlfn.XLOOKUP(CLEAN($C77),效率表!$B$4:$B$500,效率表!H$4:H$500,"",,-1))</f>
        <v>0</v>
      </c>
      <c r="AY77" s="22">
        <f>IF($B77="Day",_xlfn.XLOOKUP(CLEAN($C77),效率表!$B$4:$B$500,效率表!I$4:I$500,""),_xlfn.XLOOKUP(CLEAN($C77),效率表!$B$4:$B$500,效率表!I$4:I$500,"",,-1))</f>
        <v>0</v>
      </c>
      <c r="AZ77" s="22">
        <f>IF($B77="Day",_xlfn.XLOOKUP(CLEAN($C77),效率表!$B$4:$B$500,效率表!J$4:J$500,""),_xlfn.XLOOKUP(CLEAN($C77),效率表!$B$4:$B$500,效率表!J$4:J$500,"",,-1))</f>
        <v>0</v>
      </c>
      <c r="BA77" s="22">
        <f>IF($B77="Day",_xlfn.XLOOKUP(CLEAN($C77),效率表!$B$4:$B$500,效率表!K$4:K$500,""),_xlfn.XLOOKUP(CLEAN($C77),效率表!$B$4:$B$500,效率表!K$4:K$500,"",,-1))</f>
        <v>0</v>
      </c>
      <c r="BB77" s="22">
        <f>IF($B77="Day",_xlfn.XLOOKUP(CLEAN($C77),效率表!$B$4:$B$500,效率表!L$4:L$500,""),_xlfn.XLOOKUP(CLEAN($C77),效率表!$B$4:$B$500,效率表!L$4:L$500,"",,-1))</f>
        <v>0</v>
      </c>
      <c r="BC77" s="22">
        <f>IF($B77="Day",_xlfn.XLOOKUP(CLEAN($C77),效率表!$B$4:$B$500,效率表!M$4:M$500,""),_xlfn.XLOOKUP(CLEAN($C77),效率表!$B$4:$B$500,效率表!M$4:M$500,"",,-1))</f>
        <v>0</v>
      </c>
      <c r="BD77" s="22">
        <f>IF($B77="Day",_xlfn.XLOOKUP(CLEAN($C77),效率表!$B$4:$B$500,效率表!N$4:N$500,""),_xlfn.XLOOKUP(CLEAN($C77),效率表!$B$4:$B$500,效率表!N$4:N$500,"",,-1))</f>
        <v>0</v>
      </c>
      <c r="BE77" s="22">
        <f>IF($B77="Day",_xlfn.XLOOKUP(CLEAN($C77),效率表!$B$4:$B$500,效率表!O$4:O$500,""),_xlfn.XLOOKUP(CLEAN($C77),效率表!$B$4:$B$500,效率表!O$4:O$500,"",,-1))</f>
        <v>720</v>
      </c>
      <c r="BF77" s="22">
        <f>IF($B77="Day",_xlfn.XLOOKUP(CLEAN($C77),效率表!$B$4:$B$500,效率表!P$4:P$500,""),_xlfn.XLOOKUP(CLEAN($C77),效率表!$B$4:$B$500,效率表!P$4:P$500,"",,-1))</f>
        <v>0</v>
      </c>
      <c r="BG77" s="22">
        <f>IF($B77="Day",_xlfn.XLOOKUP(CLEAN($C77),效率表!$B$4:$B$500,效率表!Q$4:Q$500,""),_xlfn.XLOOKUP(CLEAN($C77),效率表!$B$4:$B$500,效率表!Q$4:Q$500,"",,-1))</f>
        <v>0</v>
      </c>
      <c r="BH77" s="22">
        <f>IF($B77="Day",_xlfn.XLOOKUP(CLEAN($C77),效率表!$B$4:$B$500,效率表!R$4:R$500,""),_xlfn.XLOOKUP(CLEAN($C77),效率表!$B$4:$B$500,效率表!R$4:R$500,"",,-1))</f>
        <v>0</v>
      </c>
      <c r="BI77" s="22">
        <f>IF($B77="Day",_xlfn.XLOOKUP(CLEAN($C77),效率表!$B$4:$B$500,效率表!S$4:S$500,""),_xlfn.XLOOKUP(CLEAN($C77),效率表!$B$4:$B$500,效率表!S$4:S$500,"",,-1))</f>
        <v>0</v>
      </c>
      <c r="BJ77" s="22">
        <f>IF($B77="Day",_xlfn.XLOOKUP(CLEAN($C77),效率表!$B$4:$B$500,效率表!U$4:U$500,""),_xlfn.XLOOKUP(CLEAN($C77),效率表!$B$4:$B$500,效率表!U$4:U$500,"",,-1))</f>
        <v>0</v>
      </c>
      <c r="BK77" s="22">
        <f>IF($B77="Day",_xlfn.XLOOKUP(CLEAN($C77),效率表!$B$4:$B$500,效率表!V$4:V$500,""),_xlfn.XLOOKUP(CLEAN($C77),效率表!$B$4:$B$500,效率表!V$4:V$500,"",,-1))</f>
        <v>0</v>
      </c>
      <c r="BL77" s="22">
        <f t="shared" si="26"/>
        <v>0</v>
      </c>
      <c r="BM77" s="22">
        <f t="shared" si="27"/>
        <v>0</v>
      </c>
      <c r="BN77" s="22">
        <f t="shared" si="28"/>
        <v>0</v>
      </c>
      <c r="BO77" s="27">
        <f t="shared" si="29"/>
        <v>0</v>
      </c>
      <c r="BP77" s="25">
        <f t="shared" si="30"/>
        <v>0</v>
      </c>
      <c r="BQ77" s="28" t="str">
        <f>IF($B77="Day",_xlfn.XLOOKUP(CLEAN($C77),效率表!$B$4:$B$500,效率表!X$4:X$500,""),_xlfn.XLOOKUP($C77,效率表!$B$4:$B$500,效率表!X$4:X$500,"",,-1))</f>
        <v xml:space="preserve">кабин засварлах өмчийн эвдрэл </v>
      </c>
    </row>
    <row r="78" spans="1:69">
      <c r="A78" s="29">
        <f t="shared" si="33"/>
        <v>46244</v>
      </c>
      <c r="B78" s="22" t="s">
        <v>240</v>
      </c>
      <c r="C78" s="22" t="s">
        <v>159</v>
      </c>
      <c r="D78" s="23" t="str">
        <f>_xlfn.XLOOKUP(C78,辅助表Auxiliary!$A$3:$A$192,辅助表Auxiliary!$C$3:$C$192)</f>
        <v>矿用卡车/Dump Truck</v>
      </c>
      <c r="E78" s="22" t="str">
        <f>_xlfn.XLOOKUP(C78,辅助表Auxiliary!$A$3:$A$192,辅助表Auxiliary!$D$3:$D$192)</f>
        <v>NHL NTE240AC</v>
      </c>
      <c r="F78" s="22" t="str">
        <f>_xlfn.XLOOKUP(C78,辅助表Auxiliary!$A$3:$A$192,辅助表Auxiliary!$E$3:$E$192)</f>
        <v>NTE240</v>
      </c>
      <c r="G78" s="22" t="s">
        <v>285</v>
      </c>
      <c r="H78" s="22" t="b">
        <f t="shared" si="17"/>
        <v>1</v>
      </c>
      <c r="I78" s="22">
        <f t="shared" si="18"/>
        <v>1</v>
      </c>
      <c r="J78" s="22"/>
      <c r="K78" s="22">
        <f>_xlfn.AGGREGATE(9,4,表1[[#This Row],[Хө]:[Б.н]])+_xlfn.AGGREGATE(9,4,表1[[#This Row],[Хө土壤]:[Б.н 脏煤]],表1[[#This Row],[Ш.х 沃土]])</f>
        <v>850</v>
      </c>
      <c r="L78" s="22">
        <f>_xlfn.AGGREGATE(9,4,表1[[#This Row],[Нү]],表1[[#This Row],[Нү 煤炭]])</f>
        <v>0</v>
      </c>
      <c r="M78" s="22">
        <f>_xlfn.AGGREGATE(9,4,表1[[#This Row],[oxid]],表1[[#This Row],[oxid 氧化]])</f>
        <v>0</v>
      </c>
      <c r="N78" s="22">
        <f>_xlfn.AGGREGATE(9,4,表1[[#This Row],[И.А]],表1[[#This Row],[И.А 
工程工作]])</f>
        <v>0</v>
      </c>
      <c r="O78" s="22">
        <f>表1[[#This Row],[产量（M3）
Production(M3)]]-表1[[#This Row],[焦煤（M3）
Coking coal
Нү]]-表1[[#This Row],[动力煤（M3）
Thermal coal
oxid]]</f>
        <v>850</v>
      </c>
      <c r="P78" s="22" t="str" cm="1">
        <f t="array" ref="P78">_xlfn.LET(
_xlpm.hCond,$H78,
_xlpm.dType,$D78,
_xlpm.res_type_1,P$1,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8" s="22" t="str" cm="1">
        <f t="array" ref="Q78">_xlfn.LET(
_xlpm.hCond,$H78,
_xlpm.dType,$D78,
_xlpm.res_type_1,Q$1,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8" s="22" t="str" cm="1">
        <f t="array" ref="R78">_xlfn.LET(
_xlpm.hCond,$H78,
_xlpm.dType,$D78,
_xlpm.res_type_1,R$1,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8" s="22" t="str" cm="1">
        <f t="array" ref="S78">_xlfn.LET(
_xlpm.hCond,$H78,
_xlpm.dType,$D78,
_xlpm.res_type_1,S$1,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8" s="22" t="str" cm="1">
        <f t="array" ref="T78">_xlfn.LET(
_xlpm.hCond,$H78,
_xlpm.dType,$D78,
_xlpm.res_type_1,T$1,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8" s="22" t="str" cm="1">
        <f t="array" ref="U78">_xlfn.LET(
_xlpm.hCond,$H78,
_xlpm.dType,$D78,
_xlpm.res_type_1,U$1,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8" s="22" t="str" cm="1">
        <f t="array" ref="V78">_xlfn.LET(
_xlpm.hCond,$H78,
_xlpm.dType,$D78,
_xlpm.res_type_1,V$1,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8" s="22" cm="1">
        <f t="array" ref="W78">_xlfn.LET(
_xlpm.hCond,$H78,
_xlpm.dType,$D78,
_xlpm.res_type_1,W$1,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78" s="22" cm="1">
        <f t="array" ref="X78">_xlfn.LET(
_xlpm.hCond,$H78,
_xlpm.dType,$D78,
_xlpm.res_type_1,X$1,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8" s="22" cm="1">
        <f t="array" ref="Y78">_xlfn.LET(
_xlpm.hCond,$H78,
_xlpm.dType,$D78,
_xlpm.res_type_1,Y$1,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8" s="22" cm="1">
        <f t="array" ref="Z78">_xlfn.LET(
_xlpm.hCond,$H78,
_xlpm.dType,$D78,
_xlpm.res_type_1,Z$1,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8" s="22" cm="1">
        <f t="array" ref="AA78">_xlfn.LET(
_xlpm.hCond,$H78,
_xlpm.dType,$D78,
_xlpm.res_type_1,AA$1,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8" s="22" cm="1">
        <f t="array" ref="AB78">_xlfn.LET(
_xlpm.hCond,$H78,
_xlpm.dType,$D78,
_xlpm.res_type_1,AB$1,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8" s="22" cm="1">
        <f t="array" ref="AC78">_xlfn.LET(
_xlpm.hCond,$H78,
_xlpm.dType,$D78,
_xlpm.res_type_1,AC$1,
_xlpm.num,--_xlfn.TEXTAFTER($C78,{"#","/","-"},-1),
_xlpm.isDay,$B78="DAY",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8" s="22" cm="1">
        <f t="array" ref="AD78">_xlfn.LET(
    _xlpm.result,
    IF(
        $H78,
        _xlfn.IFS(
            $B78 = "DAY",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$B78 = "Night",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20614</v>
      </c>
      <c r="AE78" s="22" cm="1">
        <f t="array" ref="AE78">_xlfn.LET(
    _xlpm.result,
    IF(
        $H78,
        _xlfn.IFS(
            $B78 = "DAY",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$B78 = "Night",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20624</v>
      </c>
      <c r="AF78" s="22">
        <f t="shared" si="31"/>
        <v>10</v>
      </c>
      <c r="AG78" s="22" cm="1">
        <f t="array" ref="AG78">_xlfn.LET(
    _xlpm.result,
    IF(
        $H78,
        _xlfn.IFS(
            $B78 = "DAY",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$B78 = "Night",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320261</v>
      </c>
      <c r="AH78" s="22" cm="1">
        <f t="array" ref="AH78">_xlfn.LET(
    _xlpm.result,
    IF(
        $H78,
        _xlfn.IFS(
            $B78 = "DAY",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$B78 = "Night",
            _xlfn.IFS(
                $D78 = "挖掘机/Excavator",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$D78 = "矿用卡车/Dump Truck",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$D78 = "辅助设备/Auxiliary Equipment",
                _xlfn.XLOOKUP(
                     --
                        _xlfn.TEXTAFTER(
                            $C78,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320436</v>
      </c>
      <c r="AI78" s="22">
        <f t="shared" si="32"/>
        <v>175</v>
      </c>
      <c r="AJ78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7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8" s="22">
        <f t="shared" si="19"/>
        <v>10</v>
      </c>
      <c r="AO78" s="24">
        <f t="shared" si="20"/>
        <v>8.75</v>
      </c>
      <c r="AP78" s="25" t="str" cm="1">
        <f t="array" ref="AP7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B78="Night", IF(
            (F78="EX5600")+(F78="EX3600"),
            _xlfn.XLOOKUP(--_xlfn.TEXTAFTER($C78,{"#","/","-"},-1), --_xlfn.TEXTAFTER('Electrical Excavator'!$A$4:$A$23,{"#","/","-"},-1), _xlfn.XLOOKUP(A78,'Electrical Excavator'!$E$3:$AI$3,'Electrical Excavator'!$E$4:$AI$23)),
            _xlfn.XLOOKUP(--_xlfn.TEXTAFTER($C78,{"#","/","-"},-1), --_xlfn.REGEXEXTRACT(_xlpm.c_rng,"\d+"), _xlfn.XLOOKUP(A78, _xlpm.header_rng, _xlpm.data_rng))
        ),
        B78="Day", ""
    ),
    IFERROR(_xlpm.result, "")
)</f>
        <v/>
      </c>
      <c r="AQ78" s="26">
        <f t="shared" si="21"/>
        <v>1</v>
      </c>
      <c r="AR78" s="26">
        <f t="shared" si="22"/>
        <v>0.83333333333333337</v>
      </c>
      <c r="AS78" s="26">
        <f t="shared" si="23"/>
        <v>0.83333333333333337</v>
      </c>
      <c r="AT78" s="24">
        <f t="shared" si="24"/>
        <v>0</v>
      </c>
      <c r="AU78" s="22">
        <v>720</v>
      </c>
      <c r="AV78" s="22">
        <f t="shared" si="25"/>
        <v>12</v>
      </c>
      <c r="AW78" s="22">
        <f>IF($B78="Day",_xlfn.XLOOKUP(CLEAN($C78),效率表!$B$4:$B$500,效率表!G$4:G$500,""),_xlfn.XLOOKUP(CLEAN($C78),效率表!$B$4:$B$500,效率表!G$4:G$500,"",,-1))</f>
        <v>40</v>
      </c>
      <c r="AX78" s="22">
        <f>IF($B78="Day",_xlfn.XLOOKUP(CLEAN($C78),效率表!$B$4:$B$500,效率表!H$4:H$500,""),_xlfn.XLOOKUP(CLEAN($C78),效率表!$B$4:$B$500,效率表!H$4:H$500,"",,-1))</f>
        <v>0</v>
      </c>
      <c r="AY78" s="22">
        <f>IF($B78="Day",_xlfn.XLOOKUP(CLEAN($C78),效率表!$B$4:$B$500,效率表!I$4:I$500,""),_xlfn.XLOOKUP(CLEAN($C78),效率表!$B$4:$B$500,效率表!I$4:I$500,"",,-1))</f>
        <v>0</v>
      </c>
      <c r="AZ78" s="22">
        <f>IF($B78="Day",_xlfn.XLOOKUP(CLEAN($C78),效率表!$B$4:$B$500,效率表!J$4:J$500,""),_xlfn.XLOOKUP(CLEAN($C78),效率表!$B$4:$B$500,效率表!J$4:J$500,"",,-1))</f>
        <v>0</v>
      </c>
      <c r="BA78" s="22">
        <f>IF($B78="Day",_xlfn.XLOOKUP(CLEAN($C78),效率表!$B$4:$B$500,效率表!K$4:K$500,""),_xlfn.XLOOKUP(CLEAN($C78),效率表!$B$4:$B$500,效率表!K$4:K$500,"",,-1))</f>
        <v>0</v>
      </c>
      <c r="BB78" s="22">
        <f>IF($B78="Day",_xlfn.XLOOKUP(CLEAN($C78),效率表!$B$4:$B$500,效率表!L$4:L$500,""),_xlfn.XLOOKUP(CLEAN($C78),效率表!$B$4:$B$500,效率表!L$4:L$500,"",,-1))</f>
        <v>50</v>
      </c>
      <c r="BC78" s="22">
        <f>IF($B78="Day",_xlfn.XLOOKUP(CLEAN($C78),效率表!$B$4:$B$500,效率表!M$4:M$500,""),_xlfn.XLOOKUP(CLEAN($C78),效率表!$B$4:$B$500,效率表!M$4:M$500,"",,-1))</f>
        <v>0</v>
      </c>
      <c r="BD78" s="22">
        <f>IF($B78="Day",_xlfn.XLOOKUP(CLEAN($C78),效率表!$B$4:$B$500,效率表!N$4:N$500,""),_xlfn.XLOOKUP(CLEAN($C78),效率表!$B$4:$B$500,效率表!N$4:N$500,"",,-1))</f>
        <v>0</v>
      </c>
      <c r="BE78" s="22">
        <f>IF($B78="Day",_xlfn.XLOOKUP(CLEAN($C78),效率表!$B$4:$B$500,效率表!O$4:O$500,""),_xlfn.XLOOKUP(CLEAN($C78),效率表!$B$4:$B$500,效率表!O$4:O$500,"",,-1))</f>
        <v>0</v>
      </c>
      <c r="BF78" s="22">
        <f>IF($B78="Day",_xlfn.XLOOKUP(CLEAN($C78),效率表!$B$4:$B$500,效率表!P$4:P$500,""),_xlfn.XLOOKUP(CLEAN($C78),效率表!$B$4:$B$500,效率表!P$4:P$500,"",,-1))</f>
        <v>30</v>
      </c>
      <c r="BG78" s="22">
        <f>IF($B78="Day",_xlfn.XLOOKUP(CLEAN($C78),效率表!$B$4:$B$500,效率表!Q$4:Q$500,""),_xlfn.XLOOKUP(CLEAN($C78),效率表!$B$4:$B$500,效率表!Q$4:Q$500,"",,-1))</f>
        <v>0</v>
      </c>
      <c r="BH78" s="22">
        <f>IF($B78="Day",_xlfn.XLOOKUP(CLEAN($C78),效率表!$B$4:$B$500,效率表!R$4:R$500,""),_xlfn.XLOOKUP(CLEAN($C78),效率表!$B$4:$B$500,效率表!R$4:R$500,"",,-1))</f>
        <v>0</v>
      </c>
      <c r="BI78" s="22">
        <f>IF($B78="Day",_xlfn.XLOOKUP(CLEAN($C78),效率表!$B$4:$B$500,效率表!S$4:S$500,""),_xlfn.XLOOKUP(CLEAN($C78),效率表!$B$4:$B$500,效率表!S$4:S$500,"",,-1))</f>
        <v>0</v>
      </c>
      <c r="BJ78" s="22">
        <f>IF($B78="Day",_xlfn.XLOOKUP(CLEAN($C78),效率表!$B$4:$B$500,效率表!U$4:U$500,""),_xlfn.XLOOKUP(CLEAN($C78),效率表!$B$4:$B$500,效率表!U$4:U$500,"",,-1))</f>
        <v>0</v>
      </c>
      <c r="BK78" s="22">
        <f>IF($B78="Day",_xlfn.XLOOKUP(CLEAN($C78),效率表!$B$4:$B$500,效率表!V$4:V$500,""),_xlfn.XLOOKUP(CLEAN($C78),效率表!$B$4:$B$500,效率表!V$4:V$500,"",,-1))</f>
        <v>0</v>
      </c>
      <c r="BL78" s="22">
        <f t="shared" si="26"/>
        <v>0</v>
      </c>
      <c r="BM78" s="22">
        <f t="shared" si="27"/>
        <v>120</v>
      </c>
      <c r="BN78" s="22">
        <f t="shared" si="28"/>
        <v>30</v>
      </c>
      <c r="BO78" s="27">
        <f t="shared" si="29"/>
        <v>600</v>
      </c>
      <c r="BP78" s="25">
        <f t="shared" si="30"/>
        <v>10</v>
      </c>
      <c r="BQ78" s="28">
        <f>IF($B78="Day",_xlfn.XLOOKUP(CLEAN($C78),效率表!$B$4:$B$500,效率表!X$4:X$500,""),_xlfn.XLOOKUP($C78,效率表!$B$4:$B$500,效率表!X$4:X$500,"",,-1))</f>
        <v>0</v>
      </c>
    </row>
    <row r="79" spans="1:69">
      <c r="A79" s="29">
        <f t="shared" si="33"/>
        <v>46244</v>
      </c>
      <c r="B79" s="22" t="s">
        <v>240</v>
      </c>
      <c r="C79" s="22" t="s">
        <v>160</v>
      </c>
      <c r="D79" s="23" t="str">
        <f>_xlfn.XLOOKUP(C79,辅助表Auxiliary!$A$3:$A$192,辅助表Auxiliary!$C$3:$C$192)</f>
        <v>矿用卡车/Dump Truck</v>
      </c>
      <c r="E79" s="22" t="str">
        <f>_xlfn.XLOOKUP(C79,辅助表Auxiliary!$A$3:$A$192,辅助表Auxiliary!$D$3:$D$192)</f>
        <v>NHL NTE240AC</v>
      </c>
      <c r="F79" s="22" t="str">
        <f>_xlfn.XLOOKUP(C79,辅助表Auxiliary!$A$3:$A$192,辅助表Auxiliary!$E$3:$E$192)</f>
        <v>NTE240</v>
      </c>
      <c r="G79" s="22" t="s">
        <v>285</v>
      </c>
      <c r="H79" s="22" t="b">
        <f t="shared" si="17"/>
        <v>1</v>
      </c>
      <c r="I79" s="22">
        <f t="shared" si="18"/>
        <v>1</v>
      </c>
      <c r="J79" s="22"/>
      <c r="K79" s="22">
        <f>_xlfn.AGGREGATE(9,4,表1[[#This Row],[Хө]:[Б.н]])+_xlfn.AGGREGATE(9,4,表1[[#This Row],[Хө土壤]:[Б.н 脏煤]],表1[[#This Row],[Ш.х 沃土]])</f>
        <v>1275</v>
      </c>
      <c r="L79" s="22">
        <f>_xlfn.AGGREGATE(9,4,表1[[#This Row],[Нү]],表1[[#This Row],[Нү 煤炭]])</f>
        <v>0</v>
      </c>
      <c r="M79" s="22">
        <f>_xlfn.AGGREGATE(9,4,表1[[#This Row],[oxid]],表1[[#This Row],[oxid 氧化]])</f>
        <v>0</v>
      </c>
      <c r="N79" s="22">
        <f>_xlfn.AGGREGATE(9,4,表1[[#This Row],[И.А]],表1[[#This Row],[И.А 
工程工作]])</f>
        <v>0</v>
      </c>
      <c r="O79" s="22">
        <f>表1[[#This Row],[产量（M3）
Production(M3)]]-表1[[#This Row],[焦煤（M3）
Coking coal
Нү]]-表1[[#This Row],[动力煤（M3）
Thermal coal
oxid]]</f>
        <v>1275</v>
      </c>
      <c r="P79" s="22" t="str" cm="1">
        <f t="array" ref="P79">_xlfn.LET(
_xlpm.hCond,$H79,
_xlpm.dType,$D79,
_xlpm.res_type_1,P$1,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79" s="22" t="str" cm="1">
        <f t="array" ref="Q79">_xlfn.LET(
_xlpm.hCond,$H79,
_xlpm.dType,$D79,
_xlpm.res_type_1,Q$1,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79" s="22" t="str" cm="1">
        <f t="array" ref="R79">_xlfn.LET(
_xlpm.hCond,$H79,
_xlpm.dType,$D79,
_xlpm.res_type_1,R$1,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79" s="22" t="str" cm="1">
        <f t="array" ref="S79">_xlfn.LET(
_xlpm.hCond,$H79,
_xlpm.dType,$D79,
_xlpm.res_type_1,S$1,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79" s="22" t="str" cm="1">
        <f t="array" ref="T79">_xlfn.LET(
_xlpm.hCond,$H79,
_xlpm.dType,$D79,
_xlpm.res_type_1,T$1,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79" s="22" t="str" cm="1">
        <f t="array" ref="U79">_xlfn.LET(
_xlpm.hCond,$H79,
_xlpm.dType,$D79,
_xlpm.res_type_1,U$1,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79" s="22" t="str" cm="1">
        <f t="array" ref="V79">_xlfn.LET(
_xlpm.hCond,$H79,
_xlpm.dType,$D79,
_xlpm.res_type_1,V$1,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79" s="22" cm="1">
        <f t="array" ref="W79">_xlfn.LET(
_xlpm.hCond,$H79,
_xlpm.dType,$D79,
_xlpm.res_type_1,W$1,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1275</v>
      </c>
      <c r="X79" s="22" cm="1">
        <f t="array" ref="X79">_xlfn.LET(
_xlpm.hCond,$H79,
_xlpm.dType,$D79,
_xlpm.res_type_1,X$1,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79" s="22" cm="1">
        <f t="array" ref="Y79">_xlfn.LET(
_xlpm.hCond,$H79,
_xlpm.dType,$D79,
_xlpm.res_type_1,Y$1,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79" s="22" cm="1">
        <f t="array" ref="Z79">_xlfn.LET(
_xlpm.hCond,$H79,
_xlpm.dType,$D79,
_xlpm.res_type_1,Z$1,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79" s="22" cm="1">
        <f t="array" ref="AA79">_xlfn.LET(
_xlpm.hCond,$H79,
_xlpm.dType,$D79,
_xlpm.res_type_1,AA$1,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79" s="22" cm="1">
        <f t="array" ref="AB79">_xlfn.LET(
_xlpm.hCond,$H79,
_xlpm.dType,$D79,
_xlpm.res_type_1,AB$1,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79" s="22" cm="1">
        <f t="array" ref="AC79">_xlfn.LET(
_xlpm.hCond,$H79,
_xlpm.dType,$D79,
_xlpm.res_type_1,AC$1,
_xlpm.num,--_xlfn.TEXTAFTER($C79,{"#","/","-"},-1),
_xlpm.isDay,$B79="DAY",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79" s="22" cm="1">
        <f t="array" ref="AD79">_xlfn.LET(
    _xlpm.result,
    IF(
        $H79,
        _xlfn.IFS(
            $B79 = "DAY",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$B79 = "Night",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30561</v>
      </c>
      <c r="AE79" s="22" cm="1">
        <f t="array" ref="AE79">_xlfn.LET(
    _xlpm.result,
    IF(
        $H79,
        _xlfn.IFS(
            $B79 = "DAY",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$B79 = "Night",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30572</v>
      </c>
      <c r="AF79" s="22">
        <f t="shared" si="31"/>
        <v>11</v>
      </c>
      <c r="AG79" s="22" cm="1">
        <f t="array" ref="AG79">_xlfn.LET(
    _xlpm.result,
    IF(
        $H79,
        _xlfn.IFS(
            $B79 = "DAY",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$B79 = "Night",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473386</v>
      </c>
      <c r="AH79" s="22" cm="1">
        <f t="array" ref="AH79">_xlfn.LET(
    _xlpm.result,
    IF(
        $H79,
        _xlfn.IFS(
            $B79 = "DAY",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$B79 = "Night",
            _xlfn.IFS(
                $D79 = "挖掘机/Excavator",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$D79 = "矿用卡车/Dump Truck",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$D79 = "辅助设备/Auxiliary Equipment",
                _xlfn.XLOOKUP(
                     --
                        _xlfn.TEXTAFTER(
                            $C79,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473604</v>
      </c>
      <c r="AI79" s="22">
        <f t="shared" si="32"/>
        <v>218</v>
      </c>
      <c r="AJ79" s="22">
        <f>_xlfn.LET(_xlpm.v,_xlfn.XLOOKUP(表1[[#This Row],[型号类型
Model Type]],辅助表Auxiliary!$P$2:$P$6,辅助表Auxiliary!$Q$2:$Q$6),_xlpm.target,表1[[#This Row],[产量（M3）
Production(M3)]],IFERROR(_xlpm.target/_xlpm.v,""))</f>
        <v>15</v>
      </c>
      <c r="AK7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7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7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79" s="22">
        <f t="shared" si="19"/>
        <v>15</v>
      </c>
      <c r="AO79" s="24">
        <f t="shared" si="20"/>
        <v>7.2666666666666666</v>
      </c>
      <c r="AP79" s="25" t="str" cm="1">
        <f t="array" ref="AP7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B79="Night", IF(
            (F79="EX5600")+(F79="EX3600"),
            _xlfn.XLOOKUP(--_xlfn.TEXTAFTER($C79,{"#","/","-"},-1), --_xlfn.TEXTAFTER('Electrical Excavator'!$A$4:$A$23,{"#","/","-"},-1), _xlfn.XLOOKUP(A79,'Electrical Excavator'!$E$3:$AI$3,'Electrical Excavator'!$E$4:$AI$23)),
            _xlfn.XLOOKUP(--_xlfn.TEXTAFTER($C79,{"#","/","-"},-1), --_xlfn.REGEXEXTRACT(_xlpm.c_rng,"\d+"), _xlfn.XLOOKUP(A79, _xlpm.header_rng, _xlpm.data_rng))
        ),
        B79="Day", ""
    ),
    IFERROR(_xlpm.result, "")
)</f>
        <v/>
      </c>
      <c r="AQ79" s="26">
        <f t="shared" si="21"/>
        <v>1</v>
      </c>
      <c r="AR79" s="26">
        <f t="shared" si="22"/>
        <v>0.875</v>
      </c>
      <c r="AS79" s="26">
        <f t="shared" si="23"/>
        <v>0.875</v>
      </c>
      <c r="AT79" s="24">
        <f t="shared" si="24"/>
        <v>30</v>
      </c>
      <c r="AU79" s="22">
        <v>720</v>
      </c>
      <c r="AV79" s="22">
        <f t="shared" si="25"/>
        <v>12</v>
      </c>
      <c r="AW79" s="22">
        <f>IF($B79="Day",_xlfn.XLOOKUP(CLEAN($C79),效率表!$B$4:$B$500,效率表!G$4:G$500,""),_xlfn.XLOOKUP(CLEAN($C79),效率表!$B$4:$B$500,效率表!G$4:G$500,"",,-1))</f>
        <v>20</v>
      </c>
      <c r="AX79" s="22">
        <f>IF($B79="Day",_xlfn.XLOOKUP(CLEAN($C79),效率表!$B$4:$B$500,效率表!H$4:H$500,""),_xlfn.XLOOKUP(CLEAN($C79),效率表!$B$4:$B$500,效率表!H$4:H$500,"",,-1))</f>
        <v>0</v>
      </c>
      <c r="AY79" s="22">
        <f>IF($B79="Day",_xlfn.XLOOKUP(CLEAN($C79),效率表!$B$4:$B$500,效率表!I$4:I$500,""),_xlfn.XLOOKUP(CLEAN($C79),效率表!$B$4:$B$500,效率表!I$4:I$500,"",,-1))</f>
        <v>0</v>
      </c>
      <c r="AZ79" s="22">
        <f>IF($B79="Day",_xlfn.XLOOKUP(CLEAN($C79),效率表!$B$4:$B$500,效率表!J$4:J$500,""),_xlfn.XLOOKUP(CLEAN($C79),效率表!$B$4:$B$500,效率表!J$4:J$500,"",,-1))</f>
        <v>0</v>
      </c>
      <c r="BA79" s="22">
        <f>IF($B79="Day",_xlfn.XLOOKUP(CLEAN($C79),效率表!$B$4:$B$500,效率表!K$4:K$500,""),_xlfn.XLOOKUP(CLEAN($C79),效率表!$B$4:$B$500,效率表!K$4:K$500,"",,-1))</f>
        <v>0</v>
      </c>
      <c r="BB79" s="22">
        <f>IF($B79="Day",_xlfn.XLOOKUP(CLEAN($C79),效率表!$B$4:$B$500,效率表!L$4:L$500,""),_xlfn.XLOOKUP(CLEAN($C79),效率表!$B$4:$B$500,效率表!L$4:L$500,"",,-1))</f>
        <v>60</v>
      </c>
      <c r="BC79" s="22">
        <f>IF($B79="Day",_xlfn.XLOOKUP(CLEAN($C79),效率表!$B$4:$B$500,效率表!M$4:M$500,""),_xlfn.XLOOKUP(CLEAN($C79),效率表!$B$4:$B$500,效率表!M$4:M$500,"",,-1))</f>
        <v>10</v>
      </c>
      <c r="BD79" s="22">
        <f>IF($B79="Day",_xlfn.XLOOKUP(CLEAN($C79),效率表!$B$4:$B$500,效率表!N$4:N$500,""),_xlfn.XLOOKUP(CLEAN($C79),效率表!$B$4:$B$500,效率表!N$4:N$500,"",,-1))</f>
        <v>0</v>
      </c>
      <c r="BE79" s="22">
        <f>IF($B79="Day",_xlfn.XLOOKUP(CLEAN($C79),效率表!$B$4:$B$500,效率表!O$4:O$500,""),_xlfn.XLOOKUP(CLEAN($C79),效率表!$B$4:$B$500,效率表!O$4:O$500,"",,-1))</f>
        <v>0</v>
      </c>
      <c r="BF79" s="22">
        <f>IF($B79="Day",_xlfn.XLOOKUP(CLEAN($C79),效率表!$B$4:$B$500,效率表!P$4:P$500,""),_xlfn.XLOOKUP(CLEAN($C79),效率表!$B$4:$B$500,效率表!P$4:P$500,"",,-1))</f>
        <v>0</v>
      </c>
      <c r="BG79" s="22">
        <f>IF($B79="Day",_xlfn.XLOOKUP(CLEAN($C79),效率表!$B$4:$B$500,效率表!Q$4:Q$500,""),_xlfn.XLOOKUP(CLEAN($C79),效率表!$B$4:$B$500,效率表!Q$4:Q$500,"",,-1))</f>
        <v>0</v>
      </c>
      <c r="BH79" s="22">
        <f>IF($B79="Day",_xlfn.XLOOKUP(CLEAN($C79),效率表!$B$4:$B$500,效率表!R$4:R$500,""),_xlfn.XLOOKUP(CLEAN($C79),效率表!$B$4:$B$500,效率表!R$4:R$500,"",,-1))</f>
        <v>0</v>
      </c>
      <c r="BI79" s="22">
        <f>IF($B79="Day",_xlfn.XLOOKUP(CLEAN($C79),效率表!$B$4:$B$500,效率表!S$4:S$500,""),_xlfn.XLOOKUP(CLEAN($C79),效率表!$B$4:$B$500,效率表!S$4:S$500,"",,-1))</f>
        <v>0</v>
      </c>
      <c r="BJ79" s="22">
        <f>IF($B79="Day",_xlfn.XLOOKUP(CLEAN($C79),效率表!$B$4:$B$500,效率表!U$4:U$500,""),_xlfn.XLOOKUP(CLEAN($C79),效率表!$B$4:$B$500,效率表!U$4:U$500,"",,-1))</f>
        <v>0</v>
      </c>
      <c r="BK79" s="22">
        <f>IF($B79="Day",_xlfn.XLOOKUP(CLEAN($C79),效率表!$B$4:$B$500,效率表!V$4:V$500,""),_xlfn.XLOOKUP(CLEAN($C79),效率表!$B$4:$B$500,效率表!V$4:V$500,"",,-1))</f>
        <v>0</v>
      </c>
      <c r="BL79" s="22">
        <f t="shared" si="26"/>
        <v>0</v>
      </c>
      <c r="BM79" s="22">
        <f t="shared" si="27"/>
        <v>90</v>
      </c>
      <c r="BN79" s="22">
        <f t="shared" si="28"/>
        <v>10</v>
      </c>
      <c r="BO79" s="27">
        <f t="shared" si="29"/>
        <v>630</v>
      </c>
      <c r="BP79" s="25">
        <f t="shared" si="30"/>
        <v>10.5</v>
      </c>
      <c r="BQ79" s="28">
        <f>IF($B79="Day",_xlfn.XLOOKUP(CLEAN($C79),效率表!$B$4:$B$500,效率表!X$4:X$500,""),_xlfn.XLOOKUP($C79,效率表!$B$4:$B$500,效率表!X$4:X$500,"",,-1))</f>
        <v>0</v>
      </c>
    </row>
    <row r="80" spans="1:69">
      <c r="A80" s="29">
        <f t="shared" si="33"/>
        <v>46244</v>
      </c>
      <c r="B80" s="22" t="s">
        <v>240</v>
      </c>
      <c r="C80" s="22" t="s">
        <v>161</v>
      </c>
      <c r="D80" s="23" t="str">
        <f>_xlfn.XLOOKUP(C80,辅助表Auxiliary!$A$3:$A$192,辅助表Auxiliary!$C$3:$C$192)</f>
        <v>矿用卡车/Dump Truck</v>
      </c>
      <c r="E80" s="22" t="str">
        <f>_xlfn.XLOOKUP(C80,辅助表Auxiliary!$A$3:$A$192,辅助表Auxiliary!$D$3:$D$192)</f>
        <v>NHL NTE240AC</v>
      </c>
      <c r="F80" s="22" t="str">
        <f>_xlfn.XLOOKUP(C80,辅助表Auxiliary!$A$3:$A$192,辅助表Auxiliary!$E$3:$E$192)</f>
        <v>NTE240</v>
      </c>
      <c r="G80" s="22" t="s">
        <v>285</v>
      </c>
      <c r="H80" s="22" t="b">
        <f t="shared" si="17"/>
        <v>1</v>
      </c>
      <c r="I80" s="22">
        <f t="shared" si="18"/>
        <v>1</v>
      </c>
      <c r="J80" s="22"/>
      <c r="K80" s="22">
        <f>_xlfn.AGGREGATE(9,4,表1[[#This Row],[Хө]:[Б.н]])+_xlfn.AGGREGATE(9,4,表1[[#This Row],[Хө土壤]:[Б.н 脏煤]],表1[[#This Row],[Ш.х 沃土]])</f>
        <v>1020</v>
      </c>
      <c r="L80" s="22">
        <f>_xlfn.AGGREGATE(9,4,表1[[#This Row],[Нү]],表1[[#This Row],[Нү 煤炭]])</f>
        <v>0</v>
      </c>
      <c r="M80" s="22">
        <f>_xlfn.AGGREGATE(9,4,表1[[#This Row],[oxid]],表1[[#This Row],[oxid 氧化]])</f>
        <v>0</v>
      </c>
      <c r="N80" s="22">
        <f>_xlfn.AGGREGATE(9,4,表1[[#This Row],[И.А]],表1[[#This Row],[И.А 
工程工作]])</f>
        <v>0</v>
      </c>
      <c r="O80" s="22">
        <f>表1[[#This Row],[产量（M3）
Production(M3)]]-表1[[#This Row],[焦煤（M3）
Coking coal
Нү]]-表1[[#This Row],[动力煤（M3）
Thermal coal
oxid]]</f>
        <v>1020</v>
      </c>
      <c r="P80" s="22" t="str" cm="1">
        <f t="array" ref="P80">_xlfn.LET(
_xlpm.hCond,$H80,
_xlpm.dType,$D80,
_xlpm.res_type_1,P$1,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0" s="22" t="str" cm="1">
        <f t="array" ref="Q80">_xlfn.LET(
_xlpm.hCond,$H80,
_xlpm.dType,$D80,
_xlpm.res_type_1,Q$1,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0" s="22" t="str" cm="1">
        <f t="array" ref="R80">_xlfn.LET(
_xlpm.hCond,$H80,
_xlpm.dType,$D80,
_xlpm.res_type_1,R$1,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0" s="22" t="str" cm="1">
        <f t="array" ref="S80">_xlfn.LET(
_xlpm.hCond,$H80,
_xlpm.dType,$D80,
_xlpm.res_type_1,S$1,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0" s="22" t="str" cm="1">
        <f t="array" ref="T80">_xlfn.LET(
_xlpm.hCond,$H80,
_xlpm.dType,$D80,
_xlpm.res_type_1,T$1,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0" s="22" t="str" cm="1">
        <f t="array" ref="U80">_xlfn.LET(
_xlpm.hCond,$H80,
_xlpm.dType,$D80,
_xlpm.res_type_1,U$1,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0" s="22" t="str" cm="1">
        <f t="array" ref="V80">_xlfn.LET(
_xlpm.hCond,$H80,
_xlpm.dType,$D80,
_xlpm.res_type_1,V$1,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0" s="22" cm="1">
        <f t="array" ref="W80">_xlfn.LET(
_xlpm.hCond,$H80,
_xlpm.dType,$D80,
_xlpm.res_type_1,W$1,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80" s="22" cm="1">
        <f t="array" ref="X80">_xlfn.LET(
_xlpm.hCond,$H80,
_xlpm.dType,$D80,
_xlpm.res_type_1,X$1,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0" s="22" cm="1">
        <f t="array" ref="Y80">_xlfn.LET(
_xlpm.hCond,$H80,
_xlpm.dType,$D80,
_xlpm.res_type_1,Y$1,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0" s="22" cm="1">
        <f t="array" ref="Z80">_xlfn.LET(
_xlpm.hCond,$H80,
_xlpm.dType,$D80,
_xlpm.res_type_1,Z$1,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0" s="22" cm="1">
        <f t="array" ref="AA80">_xlfn.LET(
_xlpm.hCond,$H80,
_xlpm.dType,$D80,
_xlpm.res_type_1,AA$1,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0" s="22" cm="1">
        <f t="array" ref="AB80">_xlfn.LET(
_xlpm.hCond,$H80,
_xlpm.dType,$D80,
_xlpm.res_type_1,AB$1,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0" s="22" cm="1">
        <f t="array" ref="AC80">_xlfn.LET(
_xlpm.hCond,$H80,
_xlpm.dType,$D80,
_xlpm.res_type_1,AC$1,
_xlpm.num,--_xlfn.TEXTAFTER($C80,{"#","/","-"},-1),
_xlpm.isDay,$B80="DAY",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0" s="22" cm="1">
        <f t="array" ref="AD80">_xlfn.LET(
    _xlpm.result,
    IF(
        $H80,
        _xlfn.IFS(
            $B80 = "DAY",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$B80 = "Night",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28975</v>
      </c>
      <c r="AE80" s="22" cm="1">
        <f t="array" ref="AE80">_xlfn.LET(
    _xlpm.result,
    IF(
        $H80,
        _xlfn.IFS(
            $B80 = "DAY",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$B80 = "Night",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28986</v>
      </c>
      <c r="AF80" s="22">
        <f t="shared" si="31"/>
        <v>11</v>
      </c>
      <c r="AG80" s="22" cm="1">
        <f t="array" ref="AG80">_xlfn.LET(
    _xlpm.result,
    IF(
        $H80,
        _xlfn.IFS(
            $B80 = "DAY",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$B80 = "Night",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441287</v>
      </c>
      <c r="AH80" s="22" cm="1">
        <f t="array" ref="AH80">_xlfn.LET(
    _xlpm.result,
    IF(
        $H80,
        _xlfn.IFS(
            $B80 = "DAY",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$B80 = "Night",
            _xlfn.IFS(
                $D80 = "挖掘机/Excavator",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$D80 = "矿用卡车/Dump Truck",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$D80 = "辅助设备/Auxiliary Equipment",
                _xlfn.XLOOKUP(
                     --
                        _xlfn.TEXTAFTER(
                            $C80,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441470</v>
      </c>
      <c r="AI80" s="22">
        <f t="shared" si="32"/>
        <v>183</v>
      </c>
      <c r="AJ80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8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0" s="22">
        <f t="shared" si="19"/>
        <v>12</v>
      </c>
      <c r="AO80" s="24">
        <f t="shared" si="20"/>
        <v>7.625</v>
      </c>
      <c r="AP80" s="25" t="str" cm="1">
        <f t="array" ref="AP8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B80="Night", IF(
            (F80="EX5600")+(F80="EX3600"),
            _xlfn.XLOOKUP(--_xlfn.TEXTAFTER($C80,{"#","/","-"},-1), --_xlfn.TEXTAFTER('Electrical Excavator'!$A$4:$A$23,{"#","/","-"},-1), _xlfn.XLOOKUP(A80,'Electrical Excavator'!$E$3:$AI$3,'Electrical Excavator'!$E$4:$AI$23)),
            _xlfn.XLOOKUP(--_xlfn.TEXTAFTER($C80,{"#","/","-"},-1), --_xlfn.REGEXEXTRACT(_xlpm.c_rng,"\d+"), _xlfn.XLOOKUP(A80, _xlpm.header_rng, _xlpm.data_rng))
        ),
        B80="Day", ""
    ),
    IFERROR(_xlpm.result, "")
)</f>
        <v/>
      </c>
      <c r="AQ80" s="26">
        <f t="shared" si="21"/>
        <v>1</v>
      </c>
      <c r="AR80" s="26">
        <f t="shared" si="22"/>
        <v>0.81944444444444442</v>
      </c>
      <c r="AS80" s="26">
        <f t="shared" si="23"/>
        <v>0.77777777777777779</v>
      </c>
      <c r="AT80" s="24">
        <f t="shared" si="24"/>
        <v>99.999999999999972</v>
      </c>
      <c r="AU80" s="22">
        <v>720</v>
      </c>
      <c r="AV80" s="22">
        <f t="shared" si="25"/>
        <v>12</v>
      </c>
      <c r="AW80" s="22">
        <f>IF($B80="Day",_xlfn.XLOOKUP(CLEAN($C80),效率表!$B$4:$B$500,效率表!G$4:G$500,""),_xlfn.XLOOKUP(CLEAN($C80),效率表!$B$4:$B$500,效率表!G$4:G$500,"",,-1))</f>
        <v>70</v>
      </c>
      <c r="AX80" s="22">
        <f>IF($B80="Day",_xlfn.XLOOKUP(CLEAN($C80),效率表!$B$4:$B$500,效率表!H$4:H$500,""),_xlfn.XLOOKUP(CLEAN($C80),效率表!$B$4:$B$500,效率表!H$4:H$500,"",,-1))</f>
        <v>0</v>
      </c>
      <c r="AY80" s="22">
        <f>IF($B80="Day",_xlfn.XLOOKUP(CLEAN($C80),效率表!$B$4:$B$500,效率表!I$4:I$500,""),_xlfn.XLOOKUP(CLEAN($C80),效率表!$B$4:$B$500,效率表!I$4:I$500,"",,-1))</f>
        <v>30</v>
      </c>
      <c r="AZ80" s="22">
        <f>IF($B80="Day",_xlfn.XLOOKUP(CLEAN($C80),效率表!$B$4:$B$500,效率表!J$4:J$500,""),_xlfn.XLOOKUP(CLEAN($C80),效率表!$B$4:$B$500,效率表!J$4:J$500,"",,-1))</f>
        <v>0</v>
      </c>
      <c r="BA80" s="22">
        <f>IF($B80="Day",_xlfn.XLOOKUP(CLEAN($C80),效率表!$B$4:$B$500,效率表!K$4:K$500,""),_xlfn.XLOOKUP(CLEAN($C80),效率表!$B$4:$B$500,效率表!K$4:K$500,"",,-1))</f>
        <v>0</v>
      </c>
      <c r="BB80" s="22">
        <f>IF($B80="Day",_xlfn.XLOOKUP(CLEAN($C80),效率表!$B$4:$B$500,效率表!L$4:L$500,""),_xlfn.XLOOKUP(CLEAN($C80),效率表!$B$4:$B$500,效率表!L$4:L$500,"",,-1))</f>
        <v>60</v>
      </c>
      <c r="BC80" s="22">
        <f>IF($B80="Day",_xlfn.XLOOKUP(CLEAN($C80),效率表!$B$4:$B$500,效率表!M$4:M$500,""),_xlfn.XLOOKUP(CLEAN($C80),效率表!$B$4:$B$500,效率表!M$4:M$500,"",,-1))</f>
        <v>0</v>
      </c>
      <c r="BD80" s="22">
        <f>IF($B80="Day",_xlfn.XLOOKUP(CLEAN($C80),效率表!$B$4:$B$500,效率表!N$4:N$500,""),_xlfn.XLOOKUP(CLEAN($C80),效率表!$B$4:$B$500,效率表!N$4:N$500,"",,-1))</f>
        <v>0</v>
      </c>
      <c r="BE80" s="22">
        <f>IF($B80="Day",_xlfn.XLOOKUP(CLEAN($C80),效率表!$B$4:$B$500,效率表!O$4:O$500,""),_xlfn.XLOOKUP(CLEAN($C80),效率表!$B$4:$B$500,效率表!O$4:O$500,"",,-1))</f>
        <v>0</v>
      </c>
      <c r="BF80" s="22">
        <f>IF($B80="Day",_xlfn.XLOOKUP(CLEAN($C80),效率表!$B$4:$B$500,效率表!P$4:P$500,""),_xlfn.XLOOKUP(CLEAN($C80),效率表!$B$4:$B$500,效率表!P$4:P$500,"",,-1))</f>
        <v>0</v>
      </c>
      <c r="BG80" s="22">
        <f>IF($B80="Day",_xlfn.XLOOKUP(CLEAN($C80),效率表!$B$4:$B$500,效率表!Q$4:Q$500,""),_xlfn.XLOOKUP(CLEAN($C80),效率表!$B$4:$B$500,效率表!Q$4:Q$500,"",,-1))</f>
        <v>0</v>
      </c>
      <c r="BH80" s="22">
        <f>IF($B80="Day",_xlfn.XLOOKUP(CLEAN($C80),效率表!$B$4:$B$500,效率表!R$4:R$500,""),_xlfn.XLOOKUP(CLEAN($C80),效率表!$B$4:$B$500,效率表!R$4:R$500,"",,-1))</f>
        <v>0</v>
      </c>
      <c r="BI80" s="22">
        <f>IF($B80="Day",_xlfn.XLOOKUP(CLEAN($C80),效率表!$B$4:$B$500,效率表!S$4:S$500,""),_xlfn.XLOOKUP(CLEAN($C80),效率表!$B$4:$B$500,效率表!S$4:S$500,"",,-1))</f>
        <v>0</v>
      </c>
      <c r="BJ80" s="22">
        <f>IF($B80="Day",_xlfn.XLOOKUP(CLEAN($C80),效率表!$B$4:$B$500,效率表!U$4:U$500,""),_xlfn.XLOOKUP(CLEAN($C80),效率表!$B$4:$B$500,效率表!U$4:U$500,"",,-1))</f>
        <v>0</v>
      </c>
      <c r="BK80" s="22">
        <f>IF($B80="Day",_xlfn.XLOOKUP(CLEAN($C80),效率表!$B$4:$B$500,效率表!V$4:V$500,""),_xlfn.XLOOKUP(CLEAN($C80),效率表!$B$4:$B$500,效率表!V$4:V$500,"",,-1))</f>
        <v>0</v>
      </c>
      <c r="BL80" s="22">
        <f t="shared" si="26"/>
        <v>30</v>
      </c>
      <c r="BM80" s="22">
        <f t="shared" si="27"/>
        <v>130</v>
      </c>
      <c r="BN80" s="22">
        <f t="shared" si="28"/>
        <v>0</v>
      </c>
      <c r="BO80" s="27">
        <f t="shared" si="29"/>
        <v>560</v>
      </c>
      <c r="BP80" s="25">
        <f t="shared" si="30"/>
        <v>9.3333333333333339</v>
      </c>
      <c r="BQ80" s="28">
        <f>IF($B80="Day",_xlfn.XLOOKUP(CLEAN($C80),效率表!$B$4:$B$500,效率表!X$4:X$500,""),_xlfn.XLOOKUP($C80,效率表!$B$4:$B$500,效率表!X$4:X$500,"",,-1))</f>
        <v>0</v>
      </c>
    </row>
    <row r="81" spans="1:69">
      <c r="A81" s="29">
        <f t="shared" si="33"/>
        <v>46244</v>
      </c>
      <c r="B81" s="22" t="s">
        <v>240</v>
      </c>
      <c r="C81" s="22" t="s">
        <v>162</v>
      </c>
      <c r="D81" s="23" t="str">
        <f>_xlfn.XLOOKUP(C81,辅助表Auxiliary!$A$3:$A$192,辅助表Auxiliary!$C$3:$C$192)</f>
        <v>矿用卡车/Dump Truck</v>
      </c>
      <c r="E81" s="22" t="str">
        <f>_xlfn.XLOOKUP(C81,辅助表Auxiliary!$A$3:$A$192,辅助表Auxiliary!$D$3:$D$192)</f>
        <v>NHL NTE240AC</v>
      </c>
      <c r="F81" s="22" t="str">
        <f>_xlfn.XLOOKUP(C81,辅助表Auxiliary!$A$3:$A$192,辅助表Auxiliary!$E$3:$E$192)</f>
        <v>NTE240</v>
      </c>
      <c r="G81" s="22" t="s">
        <v>285</v>
      </c>
      <c r="H81" s="22" t="b">
        <f t="shared" si="17"/>
        <v>1</v>
      </c>
      <c r="I81" s="22">
        <f t="shared" si="18"/>
        <v>1</v>
      </c>
      <c r="J81" s="22"/>
      <c r="K81" s="22">
        <f>_xlfn.AGGREGATE(9,4,表1[[#This Row],[Хө]:[Б.н]])+_xlfn.AGGREGATE(9,4,表1[[#This Row],[Хө土壤]:[Б.н 脏煤]],表1[[#This Row],[Ш.х 沃土]])</f>
        <v>1190</v>
      </c>
      <c r="L81" s="22">
        <f>_xlfn.AGGREGATE(9,4,表1[[#This Row],[Нү]],表1[[#This Row],[Нү 煤炭]])</f>
        <v>0</v>
      </c>
      <c r="M81" s="22">
        <f>_xlfn.AGGREGATE(9,4,表1[[#This Row],[oxid]],表1[[#This Row],[oxid 氧化]])</f>
        <v>0</v>
      </c>
      <c r="N81" s="22">
        <f>_xlfn.AGGREGATE(9,4,表1[[#This Row],[И.А]],表1[[#This Row],[И.А 
工程工作]])</f>
        <v>0</v>
      </c>
      <c r="O81" s="22">
        <f>表1[[#This Row],[产量（M3）
Production(M3)]]-表1[[#This Row],[焦煤（M3）
Coking coal
Нү]]-表1[[#This Row],[动力煤（M3）
Thermal coal
oxid]]</f>
        <v>1190</v>
      </c>
      <c r="P81" s="22" t="str" cm="1">
        <f t="array" ref="P81">_xlfn.LET(
_xlpm.hCond,$H81,
_xlpm.dType,$D81,
_xlpm.res_type_1,P$1,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1" s="22" t="str" cm="1">
        <f t="array" ref="Q81">_xlfn.LET(
_xlpm.hCond,$H81,
_xlpm.dType,$D81,
_xlpm.res_type_1,Q$1,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1" s="22" t="str" cm="1">
        <f t="array" ref="R81">_xlfn.LET(
_xlpm.hCond,$H81,
_xlpm.dType,$D81,
_xlpm.res_type_1,R$1,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1" s="22" t="str" cm="1">
        <f t="array" ref="S81">_xlfn.LET(
_xlpm.hCond,$H81,
_xlpm.dType,$D81,
_xlpm.res_type_1,S$1,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1" s="22" t="str" cm="1">
        <f t="array" ref="T81">_xlfn.LET(
_xlpm.hCond,$H81,
_xlpm.dType,$D81,
_xlpm.res_type_1,T$1,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1" s="22" t="str" cm="1">
        <f t="array" ref="U81">_xlfn.LET(
_xlpm.hCond,$H81,
_xlpm.dType,$D81,
_xlpm.res_type_1,U$1,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1" s="22" t="str" cm="1">
        <f t="array" ref="V81">_xlfn.LET(
_xlpm.hCond,$H81,
_xlpm.dType,$D81,
_xlpm.res_type_1,V$1,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1" s="22" cm="1">
        <f t="array" ref="W81">_xlfn.LET(
_xlpm.hCond,$H81,
_xlpm.dType,$D81,
_xlpm.res_type_1,W$1,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1190</v>
      </c>
      <c r="X81" s="22" cm="1">
        <f t="array" ref="X81">_xlfn.LET(
_xlpm.hCond,$H81,
_xlpm.dType,$D81,
_xlpm.res_type_1,X$1,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1" s="22" cm="1">
        <f t="array" ref="Y81">_xlfn.LET(
_xlpm.hCond,$H81,
_xlpm.dType,$D81,
_xlpm.res_type_1,Y$1,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1" s="22" cm="1">
        <f t="array" ref="Z81">_xlfn.LET(
_xlpm.hCond,$H81,
_xlpm.dType,$D81,
_xlpm.res_type_1,Z$1,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1" s="22" cm="1">
        <f t="array" ref="AA81">_xlfn.LET(
_xlpm.hCond,$H81,
_xlpm.dType,$D81,
_xlpm.res_type_1,AA$1,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1" s="22" cm="1">
        <f t="array" ref="AB81">_xlfn.LET(
_xlpm.hCond,$H81,
_xlpm.dType,$D81,
_xlpm.res_type_1,AB$1,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1" s="22" cm="1">
        <f t="array" ref="AC81">_xlfn.LET(
_xlpm.hCond,$H81,
_xlpm.dType,$D81,
_xlpm.res_type_1,AC$1,
_xlpm.num,--_xlfn.TEXTAFTER($C81,{"#","/","-"},-1),
_xlpm.isDay,$B81="DAY",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1" s="22" cm="1">
        <f t="array" ref="AD81">_xlfn.LET(
    _xlpm.result,
    IF(
        $H81,
        _xlfn.IFS(
            $B81 = "DAY",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$B81 = "Night",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27294</v>
      </c>
      <c r="AE81" s="22" cm="1">
        <f t="array" ref="AE81">_xlfn.LET(
    _xlpm.result,
    IF(
        $H81,
        _xlfn.IFS(
            $B81 = "DAY",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$B81 = "Night",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27304</v>
      </c>
      <c r="AF81" s="22">
        <f t="shared" si="31"/>
        <v>10</v>
      </c>
      <c r="AG81" s="22" cm="1">
        <f t="array" ref="AG81">_xlfn.LET(
    _xlpm.result,
    IF(
        $H81,
        _xlfn.IFS(
            $B81 = "DAY",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$B81 = "Night",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420024</v>
      </c>
      <c r="AH81" s="22" cm="1">
        <f t="array" ref="AH81">_xlfn.LET(
    _xlpm.result,
    IF(
        $H81,
        _xlfn.IFS(
            $B81 = "DAY",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$B81 = "Night",
            _xlfn.IFS(
                $D81 = "挖掘机/Excavator",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$D81 = "矿用卡车/Dump Truck",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$D81 = "辅助设备/Auxiliary Equipment",
                _xlfn.XLOOKUP(
                     --
                        _xlfn.TEXTAFTER(
                            $C81,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420230</v>
      </c>
      <c r="AI81" s="22">
        <f t="shared" si="32"/>
        <v>206</v>
      </c>
      <c r="AJ81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8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1" s="22">
        <f t="shared" si="19"/>
        <v>14</v>
      </c>
      <c r="AO81" s="24">
        <f t="shared" si="20"/>
        <v>7.3571428571428568</v>
      </c>
      <c r="AP81" s="25" t="str" cm="1">
        <f t="array" ref="AP8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B81="Night", IF(
            (F81="EX5600")+(F81="EX3600"),
            _xlfn.XLOOKUP(--_xlfn.TEXTAFTER($C81,{"#","/","-"},-1), --_xlfn.TEXTAFTER('Electrical Excavator'!$A$4:$A$23,{"#","/","-"},-1), _xlfn.XLOOKUP(A81,'Electrical Excavator'!$E$3:$AI$3,'Electrical Excavator'!$E$4:$AI$23)),
            _xlfn.XLOOKUP(--_xlfn.TEXTAFTER($C81,{"#","/","-"},-1), --_xlfn.REGEXEXTRACT(_xlpm.c_rng,"\d+"), _xlfn.XLOOKUP(A81, _xlpm.header_rng, _xlpm.data_rng))
        ),
        B81="Day", ""
    ),
    IFERROR(_xlpm.result, "")
)</f>
        <v/>
      </c>
      <c r="AQ81" s="26">
        <f t="shared" si="21"/>
        <v>1</v>
      </c>
      <c r="AR81" s="26">
        <f t="shared" si="22"/>
        <v>0.86111111111111116</v>
      </c>
      <c r="AS81" s="26">
        <f t="shared" si="23"/>
        <v>0.86111111111111116</v>
      </c>
      <c r="AT81" s="24">
        <f t="shared" si="24"/>
        <v>0</v>
      </c>
      <c r="AU81" s="22">
        <v>720</v>
      </c>
      <c r="AV81" s="22">
        <f t="shared" si="25"/>
        <v>12</v>
      </c>
      <c r="AW81" s="22">
        <f>IF($B81="Day",_xlfn.XLOOKUP(CLEAN($C81),效率表!$B$4:$B$500,效率表!G$4:G$500,""),_xlfn.XLOOKUP(CLEAN($C81),效率表!$B$4:$B$500,效率表!G$4:G$500,"",,-1))</f>
        <v>40</v>
      </c>
      <c r="AX81" s="22">
        <f>IF($B81="Day",_xlfn.XLOOKUP(CLEAN($C81),效率表!$B$4:$B$500,效率表!H$4:H$500,""),_xlfn.XLOOKUP(CLEAN($C81),效率表!$B$4:$B$500,效率表!H$4:H$500,"",,-1))</f>
        <v>0</v>
      </c>
      <c r="AY81" s="22">
        <f>IF($B81="Day",_xlfn.XLOOKUP(CLEAN($C81),效率表!$B$4:$B$500,效率表!I$4:I$500,""),_xlfn.XLOOKUP(CLEAN($C81),效率表!$B$4:$B$500,效率表!I$4:I$500,"",,-1))</f>
        <v>0</v>
      </c>
      <c r="AZ81" s="22">
        <f>IF($B81="Day",_xlfn.XLOOKUP(CLEAN($C81),效率表!$B$4:$B$500,效率表!J$4:J$500,""),_xlfn.XLOOKUP(CLEAN($C81),效率表!$B$4:$B$500,效率表!J$4:J$500,"",,-1))</f>
        <v>0</v>
      </c>
      <c r="BA81" s="22">
        <f>IF($B81="Day",_xlfn.XLOOKUP(CLEAN($C81),效率表!$B$4:$B$500,效率表!K$4:K$500,""),_xlfn.XLOOKUP(CLEAN($C81),效率表!$B$4:$B$500,效率表!K$4:K$500,"",,-1))</f>
        <v>0</v>
      </c>
      <c r="BB81" s="22">
        <f>IF($B81="Day",_xlfn.XLOOKUP(CLEAN($C81),效率表!$B$4:$B$500,效率表!L$4:L$500,""),_xlfn.XLOOKUP(CLEAN($C81),效率表!$B$4:$B$500,效率表!L$4:L$500,"",,-1))</f>
        <v>60</v>
      </c>
      <c r="BC81" s="22">
        <f>IF($B81="Day",_xlfn.XLOOKUP(CLEAN($C81),效率表!$B$4:$B$500,效率表!M$4:M$500,""),_xlfn.XLOOKUP(CLEAN($C81),效率表!$B$4:$B$500,效率表!M$4:M$500,"",,-1))</f>
        <v>0</v>
      </c>
      <c r="BD81" s="22">
        <f>IF($B81="Day",_xlfn.XLOOKUP(CLEAN($C81),效率表!$B$4:$B$500,效率表!N$4:N$500,""),_xlfn.XLOOKUP(CLEAN($C81),效率表!$B$4:$B$500,效率表!N$4:N$500,"",,-1))</f>
        <v>0</v>
      </c>
      <c r="BE81" s="22">
        <f>IF($B81="Day",_xlfn.XLOOKUP(CLEAN($C81),效率表!$B$4:$B$500,效率表!O$4:O$500,""),_xlfn.XLOOKUP(CLEAN($C81),效率表!$B$4:$B$500,效率表!O$4:O$500,"",,-1))</f>
        <v>0</v>
      </c>
      <c r="BF81" s="22">
        <f>IF($B81="Day",_xlfn.XLOOKUP(CLEAN($C81),效率表!$B$4:$B$500,效率表!P$4:P$500,""),_xlfn.XLOOKUP(CLEAN($C81),效率表!$B$4:$B$500,效率表!P$4:P$500,"",,-1))</f>
        <v>0</v>
      </c>
      <c r="BG81" s="22">
        <f>IF($B81="Day",_xlfn.XLOOKUP(CLEAN($C81),效率表!$B$4:$B$500,效率表!Q$4:Q$500,""),_xlfn.XLOOKUP(CLEAN($C81),效率表!$B$4:$B$500,效率表!Q$4:Q$500,"",,-1))</f>
        <v>0</v>
      </c>
      <c r="BH81" s="22">
        <f>IF($B81="Day",_xlfn.XLOOKUP(CLEAN($C81),效率表!$B$4:$B$500,效率表!R$4:R$500,""),_xlfn.XLOOKUP(CLEAN($C81),效率表!$B$4:$B$500,效率表!R$4:R$500,"",,-1))</f>
        <v>0</v>
      </c>
      <c r="BI81" s="22">
        <f>IF($B81="Day",_xlfn.XLOOKUP(CLEAN($C81),效率表!$B$4:$B$500,效率表!S$4:S$500,""),_xlfn.XLOOKUP(CLEAN($C81),效率表!$B$4:$B$500,效率表!S$4:S$500,"",,-1))</f>
        <v>0</v>
      </c>
      <c r="BJ81" s="22">
        <f>IF($B81="Day",_xlfn.XLOOKUP(CLEAN($C81),效率表!$B$4:$B$500,效率表!U$4:U$500,""),_xlfn.XLOOKUP(CLEAN($C81),效率表!$B$4:$B$500,效率表!U$4:U$500,"",,-1))</f>
        <v>0</v>
      </c>
      <c r="BK81" s="22">
        <f>IF($B81="Day",_xlfn.XLOOKUP(CLEAN($C81),效率表!$B$4:$B$500,效率表!V$4:V$500,""),_xlfn.XLOOKUP(CLEAN($C81),效率表!$B$4:$B$500,效率表!V$4:V$500,"",,-1))</f>
        <v>0</v>
      </c>
      <c r="BL81" s="22">
        <f t="shared" si="26"/>
        <v>0</v>
      </c>
      <c r="BM81" s="22">
        <f t="shared" si="27"/>
        <v>100</v>
      </c>
      <c r="BN81" s="22">
        <f t="shared" si="28"/>
        <v>0</v>
      </c>
      <c r="BO81" s="27">
        <f t="shared" si="29"/>
        <v>620</v>
      </c>
      <c r="BP81" s="25">
        <f t="shared" si="30"/>
        <v>10.333333333333334</v>
      </c>
      <c r="BQ81" s="28">
        <f>IF($B81="Day",_xlfn.XLOOKUP(CLEAN($C81),效率表!$B$4:$B$500,效率表!X$4:X$500,""),_xlfn.XLOOKUP($C81,效率表!$B$4:$B$500,效率表!X$4:X$500,"",,-1))</f>
        <v>0</v>
      </c>
    </row>
    <row r="82" spans="1:69">
      <c r="A82" s="29">
        <f t="shared" si="33"/>
        <v>46244</v>
      </c>
      <c r="B82" s="22" t="s">
        <v>240</v>
      </c>
      <c r="C82" s="22" t="s">
        <v>163</v>
      </c>
      <c r="D82" s="23" t="str">
        <f>_xlfn.XLOOKUP(C82,辅助表Auxiliary!$A$3:$A$192,辅助表Auxiliary!$C$3:$C$192)</f>
        <v>矿用卡车/Dump Truck</v>
      </c>
      <c r="E82" s="22" t="str">
        <f>_xlfn.XLOOKUP(C82,辅助表Auxiliary!$A$3:$A$192,辅助表Auxiliary!$D$3:$D$192)</f>
        <v>NHL NTE240AC</v>
      </c>
      <c r="F82" s="22" t="str">
        <f>_xlfn.XLOOKUP(C82,辅助表Auxiliary!$A$3:$A$192,辅助表Auxiliary!$E$3:$E$192)</f>
        <v>NTE240</v>
      </c>
      <c r="G82" s="22" t="s">
        <v>285</v>
      </c>
      <c r="H82" s="22" t="b">
        <f t="shared" si="17"/>
        <v>1</v>
      </c>
      <c r="I82" s="22">
        <f t="shared" si="18"/>
        <v>1</v>
      </c>
      <c r="J82" s="22"/>
      <c r="K82" s="22">
        <f>_xlfn.AGGREGATE(9,4,表1[[#This Row],[Хө]:[Б.н]])+_xlfn.AGGREGATE(9,4,表1[[#This Row],[Хө土壤]:[Б.н 脏煤]],表1[[#This Row],[Ш.х 沃土]])</f>
        <v>680</v>
      </c>
      <c r="L82" s="22">
        <f>_xlfn.AGGREGATE(9,4,表1[[#This Row],[Нү]],表1[[#This Row],[Нү 煤炭]])</f>
        <v>0</v>
      </c>
      <c r="M82" s="22">
        <f>_xlfn.AGGREGATE(9,4,表1[[#This Row],[oxid]],表1[[#This Row],[oxid 氧化]])</f>
        <v>0</v>
      </c>
      <c r="N82" s="22">
        <f>_xlfn.AGGREGATE(9,4,表1[[#This Row],[И.А]],表1[[#This Row],[И.А 
工程工作]])</f>
        <v>0</v>
      </c>
      <c r="O82" s="22">
        <f>表1[[#This Row],[产量（M3）
Production(M3)]]-表1[[#This Row],[焦煤（M3）
Coking coal
Нү]]-表1[[#This Row],[动力煤（M3）
Thermal coal
oxid]]</f>
        <v>680</v>
      </c>
      <c r="P82" s="22" t="str" cm="1">
        <f t="array" ref="P82">_xlfn.LET(
_xlpm.hCond,$H82,
_xlpm.dType,$D82,
_xlpm.res_type_1,P$1,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2" s="22" t="str" cm="1">
        <f t="array" ref="Q82">_xlfn.LET(
_xlpm.hCond,$H82,
_xlpm.dType,$D82,
_xlpm.res_type_1,Q$1,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2" s="22" t="str" cm="1">
        <f t="array" ref="R82">_xlfn.LET(
_xlpm.hCond,$H82,
_xlpm.dType,$D82,
_xlpm.res_type_1,R$1,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2" s="22" t="str" cm="1">
        <f t="array" ref="S82">_xlfn.LET(
_xlpm.hCond,$H82,
_xlpm.dType,$D82,
_xlpm.res_type_1,S$1,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2" s="22" t="str" cm="1">
        <f t="array" ref="T82">_xlfn.LET(
_xlpm.hCond,$H82,
_xlpm.dType,$D82,
_xlpm.res_type_1,T$1,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2" s="22" t="str" cm="1">
        <f t="array" ref="U82">_xlfn.LET(
_xlpm.hCond,$H82,
_xlpm.dType,$D82,
_xlpm.res_type_1,U$1,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2" s="22" t="str" cm="1">
        <f t="array" ref="V82">_xlfn.LET(
_xlpm.hCond,$H82,
_xlpm.dType,$D82,
_xlpm.res_type_1,V$1,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2" s="22" cm="1">
        <f t="array" ref="W82">_xlfn.LET(
_xlpm.hCond,$H82,
_xlpm.dType,$D82,
_xlpm.res_type_1,W$1,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82" s="22" cm="1">
        <f t="array" ref="X82">_xlfn.LET(
_xlpm.hCond,$H82,
_xlpm.dType,$D82,
_xlpm.res_type_1,X$1,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2" s="22" cm="1">
        <f t="array" ref="Y82">_xlfn.LET(
_xlpm.hCond,$H82,
_xlpm.dType,$D82,
_xlpm.res_type_1,Y$1,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2" s="22" cm="1">
        <f t="array" ref="Z82">_xlfn.LET(
_xlpm.hCond,$H82,
_xlpm.dType,$D82,
_xlpm.res_type_1,Z$1,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2" s="22" cm="1">
        <f t="array" ref="AA82">_xlfn.LET(
_xlpm.hCond,$H82,
_xlpm.dType,$D82,
_xlpm.res_type_1,AA$1,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2" s="22" cm="1">
        <f t="array" ref="AB82">_xlfn.LET(
_xlpm.hCond,$H82,
_xlpm.dType,$D82,
_xlpm.res_type_1,AB$1,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2" s="22" cm="1">
        <f t="array" ref="AC82">_xlfn.LET(
_xlpm.hCond,$H82,
_xlpm.dType,$D82,
_xlpm.res_type_1,AC$1,
_xlpm.num,--_xlfn.TEXTAFTER($C82,{"#","/","-"},-1),
_xlpm.isDay,$B82="DAY",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2" s="22" cm="1">
        <f t="array" ref="AD82">_xlfn.LET(
    _xlpm.result,
    IF(
        $H82,
        _xlfn.IFS(
            $B82 = "DAY",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$B82 = "Night",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29097</v>
      </c>
      <c r="AE82" s="22" cm="1">
        <f t="array" ref="AE82">_xlfn.LET(
    _xlpm.result,
    IF(
        $H82,
        _xlfn.IFS(
            $B82 = "DAY",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$B82 = "Night",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29107</v>
      </c>
      <c r="AF82" s="22">
        <f t="shared" si="31"/>
        <v>10</v>
      </c>
      <c r="AG82" s="22" cm="1">
        <f t="array" ref="AG82">_xlfn.LET(
    _xlpm.result,
    IF(
        $H82,
        _xlfn.IFS(
            $B82 = "DAY",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$B82 = "Night",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455868</v>
      </c>
      <c r="AH82" s="22" cm="1">
        <f t="array" ref="AH82">_xlfn.LET(
    _xlpm.result,
    IF(
        $H82,
        _xlfn.IFS(
            $B82 = "DAY",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$B82 = "Night",
            _xlfn.IFS(
                $D82 = "挖掘机/Excavator",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$D82 = "矿用卡车/Dump Truck",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$D82 = "辅助设备/Auxiliary Equipment",
                _xlfn.XLOOKUP(
                     --
                        _xlfn.TEXTAFTER(
                            $C82,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455992</v>
      </c>
      <c r="AI82" s="22">
        <f t="shared" si="32"/>
        <v>124</v>
      </c>
      <c r="AJ82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8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2" s="22">
        <f t="shared" si="19"/>
        <v>8</v>
      </c>
      <c r="AO82" s="24">
        <f t="shared" si="20"/>
        <v>7.75</v>
      </c>
      <c r="AP82" s="25" t="str" cm="1">
        <f t="array" ref="AP8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B82="Night", IF(
            (F82="EX5600")+(F82="EX3600"),
            _xlfn.XLOOKUP(--_xlfn.TEXTAFTER($C82,{"#","/","-"},-1), --_xlfn.TEXTAFTER('Electrical Excavator'!$A$4:$A$23,{"#","/","-"},-1), _xlfn.XLOOKUP(A82,'Electrical Excavator'!$E$3:$AI$3,'Electrical Excavator'!$E$4:$AI$23)),
            _xlfn.XLOOKUP(--_xlfn.TEXTAFTER($C82,{"#","/","-"},-1), --_xlfn.REGEXEXTRACT(_xlpm.c_rng,"\d+"), _xlfn.XLOOKUP(A82, _xlpm.header_rng, _xlpm.data_rng))
        ),
        B82="Day", ""
    ),
    IFERROR(_xlpm.result, "")
)</f>
        <v/>
      </c>
      <c r="AQ82" s="26">
        <f t="shared" si="21"/>
        <v>0.93472222222222223</v>
      </c>
      <c r="AR82" s="26">
        <f t="shared" si="22"/>
        <v>0.6210995542347697</v>
      </c>
      <c r="AS82" s="26">
        <f t="shared" si="23"/>
        <v>0.50222882615156017</v>
      </c>
      <c r="AT82" s="24">
        <f t="shared" si="24"/>
        <v>262</v>
      </c>
      <c r="AU82" s="22">
        <v>720</v>
      </c>
      <c r="AV82" s="22">
        <f t="shared" si="25"/>
        <v>12</v>
      </c>
      <c r="AW82" s="22">
        <f>IF($B82="Day",_xlfn.XLOOKUP(CLEAN($C82),效率表!$B$4:$B$500,效率表!G$4:G$500,""),_xlfn.XLOOKUP(CLEAN($C82),效率表!$B$4:$B$500,效率表!G$4:G$500,"",,-1))</f>
        <v>20</v>
      </c>
      <c r="AX82" s="22">
        <f>IF($B82="Day",_xlfn.XLOOKUP(CLEAN($C82),效率表!$B$4:$B$500,效率表!H$4:H$500,""),_xlfn.XLOOKUP(CLEAN($C82),效率表!$B$4:$B$500,效率表!H$4:H$500,"",,-1))</f>
        <v>0</v>
      </c>
      <c r="AY82" s="22">
        <f>IF($B82="Day",_xlfn.XLOOKUP(CLEAN($C82),效率表!$B$4:$B$500,效率表!I$4:I$500,""),_xlfn.XLOOKUP(CLEAN($C82),效率表!$B$4:$B$500,效率表!I$4:I$500,"",,-1))</f>
        <v>0</v>
      </c>
      <c r="AZ82" s="22">
        <f>IF($B82="Day",_xlfn.XLOOKUP(CLEAN($C82),效率表!$B$4:$B$500,效率表!J$4:J$500,""),_xlfn.XLOOKUP(CLEAN($C82),效率表!$B$4:$B$500,效率表!J$4:J$500,"",,-1))</f>
        <v>80</v>
      </c>
      <c r="BA82" s="22">
        <f>IF($B82="Day",_xlfn.XLOOKUP(CLEAN($C82),效率表!$B$4:$B$500,效率表!K$4:K$500,""),_xlfn.XLOOKUP(CLEAN($C82),效率表!$B$4:$B$500,效率表!K$4:K$500,"",,-1))</f>
        <v>0</v>
      </c>
      <c r="BB82" s="22">
        <f>IF($B82="Day",_xlfn.XLOOKUP(CLEAN($C82),效率表!$B$4:$B$500,效率表!L$4:L$500,""),_xlfn.XLOOKUP(CLEAN($C82),效率表!$B$4:$B$500,效率表!L$4:L$500,"",,-1))</f>
        <v>60</v>
      </c>
      <c r="BC82" s="22">
        <f>IF($B82="Day",_xlfn.XLOOKUP(CLEAN($C82),效率表!$B$4:$B$500,效率表!M$4:M$500,""),_xlfn.XLOOKUP(CLEAN($C82),效率表!$B$4:$B$500,效率表!M$4:M$500,"",,-1))</f>
        <v>0</v>
      </c>
      <c r="BD82" s="22">
        <f>IF($B82="Day",_xlfn.XLOOKUP(CLEAN($C82),效率表!$B$4:$B$500,效率表!N$4:N$500,""),_xlfn.XLOOKUP(CLEAN($C82),效率表!$B$4:$B$500,效率表!N$4:N$500,"",,-1))</f>
        <v>0</v>
      </c>
      <c r="BE82" s="22">
        <f>IF($B82="Day",_xlfn.XLOOKUP(CLEAN($C82),效率表!$B$4:$B$500,效率表!O$4:O$500,""),_xlfn.XLOOKUP(CLEAN($C82),效率表!$B$4:$B$500,效率表!O$4:O$500,"",,-1))</f>
        <v>46.999999999999993</v>
      </c>
      <c r="BF82" s="22">
        <f>IF($B82="Day",_xlfn.XLOOKUP(CLEAN($C82),效率表!$B$4:$B$500,效率表!P$4:P$500,""),_xlfn.XLOOKUP(CLEAN($C82),效率表!$B$4:$B$500,效率表!P$4:P$500,"",,-1))</f>
        <v>175</v>
      </c>
      <c r="BG82" s="22">
        <f>IF($B82="Day",_xlfn.XLOOKUP(CLEAN($C82),效率表!$B$4:$B$500,效率表!Q$4:Q$500,""),_xlfn.XLOOKUP(CLEAN($C82),效率表!$B$4:$B$500,效率表!Q$4:Q$500,"",,-1))</f>
        <v>0</v>
      </c>
      <c r="BH82" s="22">
        <f>IF($B82="Day",_xlfn.XLOOKUP(CLEAN($C82),效率表!$B$4:$B$500,效率表!R$4:R$500,""),_xlfn.XLOOKUP(CLEAN($C82),效率表!$B$4:$B$500,效率表!R$4:R$500,"",,-1))</f>
        <v>0</v>
      </c>
      <c r="BI82" s="22">
        <f>IF($B82="Day",_xlfn.XLOOKUP(CLEAN($C82),效率表!$B$4:$B$500,效率表!S$4:S$500,""),_xlfn.XLOOKUP(CLEAN($C82),效率表!$B$4:$B$500,效率表!S$4:S$500,"",,-1))</f>
        <v>0</v>
      </c>
      <c r="BJ82" s="22">
        <f>IF($B82="Day",_xlfn.XLOOKUP(CLEAN($C82),效率表!$B$4:$B$500,效率表!U$4:U$500,""),_xlfn.XLOOKUP(CLEAN($C82),效率表!$B$4:$B$500,效率表!U$4:U$500,"",,-1))</f>
        <v>0</v>
      </c>
      <c r="BK82" s="22">
        <f>IF($B82="Day",_xlfn.XLOOKUP(CLEAN($C82),效率表!$B$4:$B$500,效率表!V$4:V$500,""),_xlfn.XLOOKUP(CLEAN($C82),效率表!$B$4:$B$500,效率表!V$4:V$500,"",,-1))</f>
        <v>0</v>
      </c>
      <c r="BL82" s="22">
        <f t="shared" si="26"/>
        <v>80</v>
      </c>
      <c r="BM82" s="22">
        <f t="shared" si="27"/>
        <v>255</v>
      </c>
      <c r="BN82" s="22">
        <f t="shared" si="28"/>
        <v>175</v>
      </c>
      <c r="BO82" s="27">
        <f t="shared" si="29"/>
        <v>338</v>
      </c>
      <c r="BP82" s="25">
        <f t="shared" si="30"/>
        <v>5.6333333333333337</v>
      </c>
      <c r="BQ82" s="28" t="str">
        <f>IF($B82="Day",_xlfn.XLOOKUP(CLEAN($C82),效率表!$B$4:$B$500,效率表!X$4:X$500,""),_xlfn.XLOOKUP($C82,效率表!$B$4:$B$500,效率表!X$4:X$500,"",,-1))</f>
        <v xml:space="preserve">асахгүй </v>
      </c>
    </row>
    <row r="83" spans="1:69">
      <c r="A83" s="29">
        <f t="shared" si="33"/>
        <v>46244</v>
      </c>
      <c r="B83" s="22" t="s">
        <v>240</v>
      </c>
      <c r="C83" s="22" t="s">
        <v>164</v>
      </c>
      <c r="D83" s="23" t="str">
        <f>_xlfn.XLOOKUP(C83,辅助表Auxiliary!$A$3:$A$192,辅助表Auxiliary!$C$3:$C$192)</f>
        <v>矿用卡车/Dump Truck</v>
      </c>
      <c r="E83" s="22" t="str">
        <f>_xlfn.XLOOKUP(C83,辅助表Auxiliary!$A$3:$A$192,辅助表Auxiliary!$D$3:$D$192)</f>
        <v>NHL NTE240AC</v>
      </c>
      <c r="F83" s="22" t="str">
        <f>_xlfn.XLOOKUP(C83,辅助表Auxiliary!$A$3:$A$192,辅助表Auxiliary!$E$3:$E$192)</f>
        <v>NTE240</v>
      </c>
      <c r="G83" s="22" t="s">
        <v>285</v>
      </c>
      <c r="H83" s="22" t="b">
        <f t="shared" si="17"/>
        <v>1</v>
      </c>
      <c r="I83" s="22">
        <f t="shared" si="18"/>
        <v>1</v>
      </c>
      <c r="J83" s="22"/>
      <c r="K83" s="22">
        <f>_xlfn.AGGREGATE(9,4,表1[[#This Row],[Хө]:[Б.н]])+_xlfn.AGGREGATE(9,4,表1[[#This Row],[Хө土壤]:[Б.н 脏煤]],表1[[#This Row],[Ш.х 沃土]])</f>
        <v>1020</v>
      </c>
      <c r="L83" s="22">
        <f>_xlfn.AGGREGATE(9,4,表1[[#This Row],[Нү]],表1[[#This Row],[Нү 煤炭]])</f>
        <v>0</v>
      </c>
      <c r="M83" s="22">
        <f>_xlfn.AGGREGATE(9,4,表1[[#This Row],[oxid]],表1[[#This Row],[oxid 氧化]])</f>
        <v>0</v>
      </c>
      <c r="N83" s="22">
        <f>_xlfn.AGGREGATE(9,4,表1[[#This Row],[И.А]],表1[[#This Row],[И.А 
工程工作]])</f>
        <v>0</v>
      </c>
      <c r="O83" s="22">
        <f>表1[[#This Row],[产量（M3）
Production(M3)]]-表1[[#This Row],[焦煤（M3）
Coking coal
Нү]]-表1[[#This Row],[动力煤（M3）
Thermal coal
oxid]]</f>
        <v>1020</v>
      </c>
      <c r="P83" s="22" t="str" cm="1">
        <f t="array" ref="P83">_xlfn.LET(
_xlpm.hCond,$H83,
_xlpm.dType,$D83,
_xlpm.res_type_1,P$1,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3" s="22" t="str" cm="1">
        <f t="array" ref="Q83">_xlfn.LET(
_xlpm.hCond,$H83,
_xlpm.dType,$D83,
_xlpm.res_type_1,Q$1,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3" s="22" t="str" cm="1">
        <f t="array" ref="R83">_xlfn.LET(
_xlpm.hCond,$H83,
_xlpm.dType,$D83,
_xlpm.res_type_1,R$1,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3" s="22" t="str" cm="1">
        <f t="array" ref="S83">_xlfn.LET(
_xlpm.hCond,$H83,
_xlpm.dType,$D83,
_xlpm.res_type_1,S$1,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3" s="22" t="str" cm="1">
        <f t="array" ref="T83">_xlfn.LET(
_xlpm.hCond,$H83,
_xlpm.dType,$D83,
_xlpm.res_type_1,T$1,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3" s="22" t="str" cm="1">
        <f t="array" ref="U83">_xlfn.LET(
_xlpm.hCond,$H83,
_xlpm.dType,$D83,
_xlpm.res_type_1,U$1,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3" s="22" t="str" cm="1">
        <f t="array" ref="V83">_xlfn.LET(
_xlpm.hCond,$H83,
_xlpm.dType,$D83,
_xlpm.res_type_1,V$1,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3" s="22" cm="1">
        <f t="array" ref="W83">_xlfn.LET(
_xlpm.hCond,$H83,
_xlpm.dType,$D83,
_xlpm.res_type_1,W$1,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83" s="22" cm="1">
        <f t="array" ref="X83">_xlfn.LET(
_xlpm.hCond,$H83,
_xlpm.dType,$D83,
_xlpm.res_type_1,X$1,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3" s="22" cm="1">
        <f t="array" ref="Y83">_xlfn.LET(
_xlpm.hCond,$H83,
_xlpm.dType,$D83,
_xlpm.res_type_1,Y$1,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3" s="22" cm="1">
        <f t="array" ref="Z83">_xlfn.LET(
_xlpm.hCond,$H83,
_xlpm.dType,$D83,
_xlpm.res_type_1,Z$1,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3" s="22" cm="1">
        <f t="array" ref="AA83">_xlfn.LET(
_xlpm.hCond,$H83,
_xlpm.dType,$D83,
_xlpm.res_type_1,AA$1,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3" s="22" cm="1">
        <f t="array" ref="AB83">_xlfn.LET(
_xlpm.hCond,$H83,
_xlpm.dType,$D83,
_xlpm.res_type_1,AB$1,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3" s="22" cm="1">
        <f t="array" ref="AC83">_xlfn.LET(
_xlpm.hCond,$H83,
_xlpm.dType,$D83,
_xlpm.res_type_1,AC$1,
_xlpm.num,--_xlfn.TEXTAFTER($C83,{"#","/","-"},-1),
_xlpm.isDay,$B83="DAY",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3" s="22" cm="1">
        <f t="array" ref="AD83">_xlfn.LET(
    _xlpm.result,
    IF(
        $H83,
        _xlfn.IFS(
            $B83 = "DAY",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$B83 = "Night",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29072</v>
      </c>
      <c r="AE83" s="22" cm="1">
        <f t="array" ref="AE83">_xlfn.LET(
    _xlpm.result,
    IF(
        $H83,
        _xlfn.IFS(
            $B83 = "DAY",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$B83 = "Night",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29081</v>
      </c>
      <c r="AF83" s="22">
        <f t="shared" si="31"/>
        <v>9</v>
      </c>
      <c r="AG83" s="22" cm="1">
        <f t="array" ref="AG83">_xlfn.LET(
    _xlpm.result,
    IF(
        $H83,
        _xlfn.IFS(
            $B83 = "DAY",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$B83 = "Night",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441259</v>
      </c>
      <c r="AH83" s="22" cm="1">
        <f t="array" ref="AH83">_xlfn.LET(
    _xlpm.result,
    IF(
        $H83,
        _xlfn.IFS(
            $B83 = "DAY",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$B83 = "Night",
            _xlfn.IFS(
                $D83 = "挖掘机/Excavator",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$D83 = "矿用卡车/Dump Truck",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$D83 = "辅助设备/Auxiliary Equipment",
                _xlfn.XLOOKUP(
                     --
                        _xlfn.TEXTAFTER(
                            $C83,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441427</v>
      </c>
      <c r="AI83" s="22">
        <f t="shared" si="32"/>
        <v>168</v>
      </c>
      <c r="AJ83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8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3" s="22">
        <f t="shared" si="19"/>
        <v>12</v>
      </c>
      <c r="AO83" s="24">
        <f t="shared" si="20"/>
        <v>7</v>
      </c>
      <c r="AP83" s="25" t="str" cm="1">
        <f t="array" ref="AP8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B83="Night", IF(
            (F83="EX5600")+(F83="EX3600"),
            _xlfn.XLOOKUP(--_xlfn.TEXTAFTER($C83,{"#","/","-"},-1), --_xlfn.TEXTAFTER('Electrical Excavator'!$A$4:$A$23,{"#","/","-"},-1), _xlfn.XLOOKUP(A83,'Electrical Excavator'!$E$3:$AI$3,'Electrical Excavator'!$E$4:$AI$23)),
            _xlfn.XLOOKUP(--_xlfn.TEXTAFTER($C83,{"#","/","-"},-1), --_xlfn.REGEXEXTRACT(_xlpm.c_rng,"\d+"), _xlfn.XLOOKUP(A83, _xlpm.header_rng, _xlpm.data_rng))
        ),
        B83="Day", ""
    ),
    IFERROR(_xlpm.result, "")
)</f>
        <v/>
      </c>
      <c r="AQ83" s="26">
        <f t="shared" si="21"/>
        <v>1</v>
      </c>
      <c r="AR83" s="26">
        <f t="shared" si="22"/>
        <v>0.73611111111111116</v>
      </c>
      <c r="AS83" s="26">
        <f t="shared" si="23"/>
        <v>0.73611111111111116</v>
      </c>
      <c r="AT83" s="24">
        <f t="shared" si="24"/>
        <v>9.9999999999999645</v>
      </c>
      <c r="AU83" s="22">
        <v>720</v>
      </c>
      <c r="AV83" s="22">
        <f t="shared" si="25"/>
        <v>12</v>
      </c>
      <c r="AW83" s="22">
        <f>IF($B83="Day",_xlfn.XLOOKUP(CLEAN($C83),效率表!$B$4:$B$500,效率表!G$4:G$500,""),_xlfn.XLOOKUP(CLEAN($C83),效率表!$B$4:$B$500,效率表!G$4:G$500,"",,-1))</f>
        <v>20</v>
      </c>
      <c r="AX83" s="22">
        <f>IF($B83="Day",_xlfn.XLOOKUP(CLEAN($C83),效率表!$B$4:$B$500,效率表!H$4:H$500,""),_xlfn.XLOOKUP(CLEAN($C83),效率表!$B$4:$B$500,效率表!H$4:H$500,"",,-1))</f>
        <v>0</v>
      </c>
      <c r="AY83" s="22">
        <f>IF($B83="Day",_xlfn.XLOOKUP(CLEAN($C83),效率表!$B$4:$B$500,效率表!I$4:I$500,""),_xlfn.XLOOKUP(CLEAN($C83),效率表!$B$4:$B$500,效率表!I$4:I$500,"",,-1))</f>
        <v>0</v>
      </c>
      <c r="AZ83" s="22">
        <f>IF($B83="Day",_xlfn.XLOOKUP(CLEAN($C83),效率表!$B$4:$B$500,效率表!J$4:J$500,""),_xlfn.XLOOKUP(CLEAN($C83),效率表!$B$4:$B$500,效率表!J$4:J$500,"",,-1))</f>
        <v>0</v>
      </c>
      <c r="BA83" s="22">
        <f>IF($B83="Day",_xlfn.XLOOKUP(CLEAN($C83),效率表!$B$4:$B$500,效率表!K$4:K$500,""),_xlfn.XLOOKUP(CLEAN($C83),效率表!$B$4:$B$500,效率表!K$4:K$500,"",,-1))</f>
        <v>0</v>
      </c>
      <c r="BB83" s="22">
        <f>IF($B83="Day",_xlfn.XLOOKUP(CLEAN($C83),效率表!$B$4:$B$500,效率表!L$4:L$500,""),_xlfn.XLOOKUP(CLEAN($C83),效率表!$B$4:$B$500,效率表!L$4:L$500,"",,-1))</f>
        <v>40</v>
      </c>
      <c r="BC83" s="22">
        <f>IF($B83="Day",_xlfn.XLOOKUP(CLEAN($C83),效率表!$B$4:$B$500,效率表!M$4:M$500,""),_xlfn.XLOOKUP(CLEAN($C83),效率表!$B$4:$B$500,效率表!M$4:M$500,"",,-1))</f>
        <v>0</v>
      </c>
      <c r="BD83" s="22">
        <f>IF($B83="Day",_xlfn.XLOOKUP(CLEAN($C83),效率表!$B$4:$B$500,效率表!N$4:N$500,""),_xlfn.XLOOKUP(CLEAN($C83),效率表!$B$4:$B$500,效率表!N$4:N$500,"",,-1))</f>
        <v>0</v>
      </c>
      <c r="BE83" s="22">
        <f>IF($B83="Day",_xlfn.XLOOKUP(CLEAN($C83),效率表!$B$4:$B$500,效率表!O$4:O$500,""),_xlfn.XLOOKUP(CLEAN($C83),效率表!$B$4:$B$500,效率表!O$4:O$500,"",,-1))</f>
        <v>0</v>
      </c>
      <c r="BF83" s="22">
        <f>IF($B83="Day",_xlfn.XLOOKUP(CLEAN($C83),效率表!$B$4:$B$500,效率表!P$4:P$500,""),_xlfn.XLOOKUP(CLEAN($C83),效率表!$B$4:$B$500,效率表!P$4:P$500,"",,-1))</f>
        <v>130</v>
      </c>
      <c r="BG83" s="22">
        <f>IF($B83="Day",_xlfn.XLOOKUP(CLEAN($C83),效率表!$B$4:$B$500,效率表!Q$4:Q$500,""),_xlfn.XLOOKUP(CLEAN($C83),效率表!$B$4:$B$500,效率表!Q$4:Q$500,"",,-1))</f>
        <v>0</v>
      </c>
      <c r="BH83" s="22">
        <f>IF($B83="Day",_xlfn.XLOOKUP(CLEAN($C83),效率表!$B$4:$B$500,效率表!R$4:R$500,""),_xlfn.XLOOKUP(CLEAN($C83),效率表!$B$4:$B$500,效率表!R$4:R$500,"",,-1))</f>
        <v>0</v>
      </c>
      <c r="BI83" s="22">
        <f>IF($B83="Day",_xlfn.XLOOKUP(CLEAN($C83),效率表!$B$4:$B$500,效率表!S$4:S$500,""),_xlfn.XLOOKUP(CLEAN($C83),效率表!$B$4:$B$500,效率表!S$4:S$500,"",,-1))</f>
        <v>0</v>
      </c>
      <c r="BJ83" s="22">
        <f>IF($B83="Day",_xlfn.XLOOKUP(CLEAN($C83),效率表!$B$4:$B$500,效率表!U$4:U$500,""),_xlfn.XLOOKUP(CLEAN($C83),效率表!$B$4:$B$500,效率表!U$4:U$500,"",,-1))</f>
        <v>0</v>
      </c>
      <c r="BK83" s="22">
        <f>IF($B83="Day",_xlfn.XLOOKUP(CLEAN($C83),效率表!$B$4:$B$500,效率表!V$4:V$500,""),_xlfn.XLOOKUP(CLEAN($C83),效率表!$B$4:$B$500,效率表!V$4:V$500,"",,-1))</f>
        <v>0</v>
      </c>
      <c r="BL83" s="22">
        <f t="shared" si="26"/>
        <v>0</v>
      </c>
      <c r="BM83" s="22">
        <f t="shared" si="27"/>
        <v>190</v>
      </c>
      <c r="BN83" s="22">
        <f t="shared" si="28"/>
        <v>130</v>
      </c>
      <c r="BO83" s="27">
        <f t="shared" si="29"/>
        <v>530</v>
      </c>
      <c r="BP83" s="25">
        <f t="shared" si="30"/>
        <v>8.8333333333333339</v>
      </c>
      <c r="BQ83" s="28" t="str">
        <f>IF($B83="Day",_xlfn.XLOOKUP(CLEAN($C83),效率表!$B$4:$B$500,效率表!X$4:X$500,""),_xlfn.XLOOKUP($C83,效率表!$B$4:$B$500,效率表!X$4:X$500,"",,-1))</f>
        <v>тосолгоо хийлгэх</v>
      </c>
    </row>
    <row r="84" spans="1:69">
      <c r="A84" s="29">
        <f t="shared" si="33"/>
        <v>46244</v>
      </c>
      <c r="B84" s="22" t="s">
        <v>240</v>
      </c>
      <c r="C84" s="22" t="s">
        <v>165</v>
      </c>
      <c r="D84" s="23" t="str">
        <f>_xlfn.XLOOKUP(C84,辅助表Auxiliary!$A$3:$A$192,辅助表Auxiliary!$C$3:$C$192)</f>
        <v>矿用卡车/Dump Truck</v>
      </c>
      <c r="E84" s="22" t="str">
        <f>_xlfn.XLOOKUP(C84,辅助表Auxiliary!$A$3:$A$192,辅助表Auxiliary!$D$3:$D$192)</f>
        <v>HITACHI EH4000AC-3</v>
      </c>
      <c r="F84" s="22" t="str">
        <f>_xlfn.XLOOKUP(C84,辅助表Auxiliary!$A$3:$A$192,辅助表Auxiliary!$E$3:$E$192)</f>
        <v>EH4000</v>
      </c>
      <c r="G84" s="22" t="s">
        <v>285</v>
      </c>
      <c r="H84" s="22" t="b">
        <f t="shared" si="17"/>
        <v>1</v>
      </c>
      <c r="I84" s="22">
        <f t="shared" si="18"/>
        <v>1</v>
      </c>
      <c r="J84" s="22"/>
      <c r="K84" s="22">
        <f>_xlfn.AGGREGATE(9,4,表1[[#This Row],[Хө]:[Б.н]])+_xlfn.AGGREGATE(9,4,表1[[#This Row],[Хө土壤]:[Б.н 脏煤]],表1[[#This Row],[Ш.х 沃土]])</f>
        <v>1105</v>
      </c>
      <c r="L84" s="22">
        <f>_xlfn.AGGREGATE(9,4,表1[[#This Row],[Нү]],表1[[#This Row],[Нү 煤炭]])</f>
        <v>935</v>
      </c>
      <c r="M84" s="22">
        <f>_xlfn.AGGREGATE(9,4,表1[[#This Row],[oxid]],表1[[#This Row],[oxid 氧化]])</f>
        <v>0</v>
      </c>
      <c r="N84" s="22">
        <f>_xlfn.AGGREGATE(9,4,表1[[#This Row],[И.А]],表1[[#This Row],[И.А 
工程工作]])</f>
        <v>0</v>
      </c>
      <c r="O84" s="22">
        <f>表1[[#This Row],[产量（M3）
Production(M3)]]-表1[[#This Row],[焦煤（M3）
Coking coal
Нү]]-表1[[#This Row],[动力煤（M3）
Thermal coal
oxid]]</f>
        <v>170</v>
      </c>
      <c r="P84" s="22" t="str" cm="1">
        <f t="array" ref="P84">_xlfn.LET(
_xlpm.hCond,$H84,
_xlpm.dType,$D84,
_xlpm.res_type_1,P$1,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4" s="22" t="str" cm="1">
        <f t="array" ref="Q84">_xlfn.LET(
_xlpm.hCond,$H84,
_xlpm.dType,$D84,
_xlpm.res_type_1,Q$1,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4" s="22" t="str" cm="1">
        <f t="array" ref="R84">_xlfn.LET(
_xlpm.hCond,$H84,
_xlpm.dType,$D84,
_xlpm.res_type_1,R$1,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4" s="22" t="str" cm="1">
        <f t="array" ref="S84">_xlfn.LET(
_xlpm.hCond,$H84,
_xlpm.dType,$D84,
_xlpm.res_type_1,S$1,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4" s="22" t="str" cm="1">
        <f t="array" ref="T84">_xlfn.LET(
_xlpm.hCond,$H84,
_xlpm.dType,$D84,
_xlpm.res_type_1,T$1,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4" s="22" t="str" cm="1">
        <f t="array" ref="U84">_xlfn.LET(
_xlpm.hCond,$H84,
_xlpm.dType,$D84,
_xlpm.res_type_1,U$1,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4" s="22" t="str" cm="1">
        <f t="array" ref="V84">_xlfn.LET(
_xlpm.hCond,$H84,
_xlpm.dType,$D84,
_xlpm.res_type_1,V$1,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4" s="22" cm="1">
        <f t="array" ref="W84">_xlfn.LET(
_xlpm.hCond,$H84,
_xlpm.dType,$D84,
_xlpm.res_type_1,W$1,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X84" s="22" cm="1">
        <f t="array" ref="X84">_xlfn.LET(
_xlpm.hCond,$H84,
_xlpm.dType,$D84,
_xlpm.res_type_1,X$1,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4" s="22" cm="1">
        <f t="array" ref="Y84">_xlfn.LET(
_xlpm.hCond,$H84,
_xlpm.dType,$D84,
_xlpm.res_type_1,Y$1,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Z84" s="22" cm="1">
        <f t="array" ref="Z84">_xlfn.LET(
_xlpm.hCond,$H84,
_xlpm.dType,$D84,
_xlpm.res_type_1,Z$1,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4" s="22" cm="1">
        <f t="array" ref="AA84">_xlfn.LET(
_xlpm.hCond,$H84,
_xlpm.dType,$D84,
_xlpm.res_type_1,AA$1,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4" s="22" cm="1">
        <f t="array" ref="AB84">_xlfn.LET(
_xlpm.hCond,$H84,
_xlpm.dType,$D84,
_xlpm.res_type_1,AB$1,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4" s="22" cm="1">
        <f t="array" ref="AC84">_xlfn.LET(
_xlpm.hCond,$H84,
_xlpm.dType,$D84,
_xlpm.res_type_1,AC$1,
_xlpm.num,--_xlfn.TEXTAFTER($C84,{"#","/","-"},-1),
_xlpm.isDay,$B84="DAY",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4" s="22" cm="1">
        <f t="array" ref="AD84">_xlfn.LET(
    _xlpm.result,
    IF(
        $H84,
        _xlfn.IFS(
            $B84 = "DAY",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$B84 = "Night",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25503</v>
      </c>
      <c r="AE84" s="22" cm="1">
        <f t="array" ref="AE84">_xlfn.LET(
    _xlpm.result,
    IF(
        $H84,
        _xlfn.IFS(
            $B84 = "DAY",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$B84 = "Night",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25514</v>
      </c>
      <c r="AF84" s="22">
        <f t="shared" si="31"/>
        <v>11</v>
      </c>
      <c r="AG84" s="22" cm="1">
        <f t="array" ref="AG84">_xlfn.LET(
    _xlpm.result,
    IF(
        $H84,
        _xlfn.IFS(
            $B84 = "DAY",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$B84 = "Night",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398593</v>
      </c>
      <c r="AH84" s="22" cm="1">
        <f t="array" ref="AH84">_xlfn.LET(
    _xlpm.result,
    IF(
        $H84,
        _xlfn.IFS(
            $B84 = "DAY",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$B84 = "Night",
            _xlfn.IFS(
                $D84 = "挖掘机/Excavator",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$D84 = "矿用卡车/Dump Truck",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$D84 = "辅助设备/Auxiliary Equipment",
                _xlfn.XLOOKUP(
                     --
                        _xlfn.TEXTAFTER(
                            $C84,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398757</v>
      </c>
      <c r="AI84" s="22">
        <f t="shared" si="32"/>
        <v>164</v>
      </c>
      <c r="AJ84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84" s="22">
        <f>_xlfn.LET(_xlpm.v,_xlfn.XLOOKUP(表1[[#This Row],[型号类型
Model Type]],辅助表Auxiliary!$P$2:$P$6,辅助表Auxiliary!$Q$2:$Q$6),_xlpm.target,_xlfn.AGGREGATE(9,4,表1[[#This Row],[Нү 煤炭]]),IFERROR(_xlpm.target/_xlpm.v,""))</f>
        <v>11</v>
      </c>
      <c r="AL8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4" s="22">
        <f t="shared" si="19"/>
        <v>2</v>
      </c>
      <c r="AO84" s="24">
        <f t="shared" si="20"/>
        <v>6.3076923076923075</v>
      </c>
      <c r="AP84" s="25" t="str" cm="1">
        <f t="array" ref="AP8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B84="Night", IF(
            (F84="EX5600")+(F84="EX3600"),
            _xlfn.XLOOKUP(--_xlfn.TEXTAFTER($C84,{"#","/","-"},-1), --_xlfn.TEXTAFTER('Electrical Excavator'!$A$4:$A$23,{"#","/","-"},-1), _xlfn.XLOOKUP(A84,'Electrical Excavator'!$E$3:$AI$3,'Electrical Excavator'!$E$4:$AI$23)),
            _xlfn.XLOOKUP(--_xlfn.TEXTAFTER($C84,{"#","/","-"},-1), --_xlfn.REGEXEXTRACT(_xlpm.c_rng,"\d+"), _xlfn.XLOOKUP(A84, _xlpm.header_rng, _xlpm.data_rng))
        ),
        B84="Day", ""
    ),
    IFERROR(_xlpm.result, "")
)</f>
        <v/>
      </c>
      <c r="AQ84" s="26">
        <f t="shared" si="21"/>
        <v>1</v>
      </c>
      <c r="AR84" s="26">
        <f t="shared" si="22"/>
        <v>0.875</v>
      </c>
      <c r="AS84" s="26">
        <f t="shared" si="23"/>
        <v>0.875</v>
      </c>
      <c r="AT84" s="24">
        <f t="shared" si="24"/>
        <v>30</v>
      </c>
      <c r="AU84" s="22">
        <v>720</v>
      </c>
      <c r="AV84" s="22">
        <f t="shared" si="25"/>
        <v>12</v>
      </c>
      <c r="AW84" s="22">
        <f>IF($B84="Day",_xlfn.XLOOKUP(CLEAN($C84),效率表!$B$4:$B$500,效率表!G$4:G$500,""),_xlfn.XLOOKUP(CLEAN($C84),效率表!$B$4:$B$500,效率表!G$4:G$500,"",,-1))</f>
        <v>30</v>
      </c>
      <c r="AX84" s="22">
        <f>IF($B84="Day",_xlfn.XLOOKUP(CLEAN($C84),效率表!$B$4:$B$500,效率表!H$4:H$500,""),_xlfn.XLOOKUP(CLEAN($C84),效率表!$B$4:$B$500,效率表!H$4:H$500,"",,-1))</f>
        <v>0</v>
      </c>
      <c r="AY84" s="22">
        <f>IF($B84="Day",_xlfn.XLOOKUP(CLEAN($C84),效率表!$B$4:$B$500,效率表!I$4:I$500,""),_xlfn.XLOOKUP(CLEAN($C84),效率表!$B$4:$B$500,效率表!I$4:I$500,"",,-1))</f>
        <v>0</v>
      </c>
      <c r="AZ84" s="22">
        <f>IF($B84="Day",_xlfn.XLOOKUP(CLEAN($C84),效率表!$B$4:$B$500,效率表!J$4:J$500,""),_xlfn.XLOOKUP(CLEAN($C84),效率表!$B$4:$B$500,效率表!J$4:J$500,"",,-1))</f>
        <v>0</v>
      </c>
      <c r="BA84" s="22">
        <f>IF($B84="Day",_xlfn.XLOOKUP(CLEAN($C84),效率表!$B$4:$B$500,效率表!K$4:K$500,""),_xlfn.XLOOKUP(CLEAN($C84),效率表!$B$4:$B$500,效率表!K$4:K$500,"",,-1))</f>
        <v>0</v>
      </c>
      <c r="BB84" s="22">
        <f>IF($B84="Day",_xlfn.XLOOKUP(CLEAN($C84),效率表!$B$4:$B$500,效率表!L$4:L$500,""),_xlfn.XLOOKUP(CLEAN($C84),效率表!$B$4:$B$500,效率表!L$4:L$500,"",,-1))</f>
        <v>60</v>
      </c>
      <c r="BC84" s="22">
        <f>IF($B84="Day",_xlfn.XLOOKUP(CLEAN($C84),效率表!$B$4:$B$500,效率表!M$4:M$500,""),_xlfn.XLOOKUP(CLEAN($C84),效率表!$B$4:$B$500,效率表!M$4:M$500,"",,-1))</f>
        <v>0</v>
      </c>
      <c r="BD84" s="22">
        <f>IF($B84="Day",_xlfn.XLOOKUP(CLEAN($C84),效率表!$B$4:$B$500,效率表!N$4:N$500,""),_xlfn.XLOOKUP(CLEAN($C84),效率表!$B$4:$B$500,效率表!N$4:N$500,"",,-1))</f>
        <v>0</v>
      </c>
      <c r="BE84" s="22">
        <f>IF($B84="Day",_xlfn.XLOOKUP(CLEAN($C84),效率表!$B$4:$B$500,效率表!O$4:O$500,""),_xlfn.XLOOKUP(CLEAN($C84),效率表!$B$4:$B$500,效率表!O$4:O$500,"",,-1))</f>
        <v>0</v>
      </c>
      <c r="BF84" s="22">
        <f>IF($B84="Day",_xlfn.XLOOKUP(CLEAN($C84),效率表!$B$4:$B$500,效率表!P$4:P$500,""),_xlfn.XLOOKUP(CLEAN($C84),效率表!$B$4:$B$500,效率表!P$4:P$500,"",,-1))</f>
        <v>0</v>
      </c>
      <c r="BG84" s="22">
        <f>IF($B84="Day",_xlfn.XLOOKUP(CLEAN($C84),效率表!$B$4:$B$500,效率表!Q$4:Q$500,""),_xlfn.XLOOKUP(CLEAN($C84),效率表!$B$4:$B$500,效率表!Q$4:Q$500,"",,-1))</f>
        <v>0</v>
      </c>
      <c r="BH84" s="22">
        <f>IF($B84="Day",_xlfn.XLOOKUP(CLEAN($C84),效率表!$B$4:$B$500,效率表!R$4:R$500,""),_xlfn.XLOOKUP(CLEAN($C84),效率表!$B$4:$B$500,效率表!R$4:R$500,"",,-1))</f>
        <v>0</v>
      </c>
      <c r="BI84" s="22">
        <f>IF($B84="Day",_xlfn.XLOOKUP(CLEAN($C84),效率表!$B$4:$B$500,效率表!S$4:S$500,""),_xlfn.XLOOKUP(CLEAN($C84),效率表!$B$4:$B$500,效率表!S$4:S$500,"",,-1))</f>
        <v>0</v>
      </c>
      <c r="BJ84" s="22">
        <f>IF($B84="Day",_xlfn.XLOOKUP(CLEAN($C84),效率表!$B$4:$B$500,效率表!U$4:U$500,""),_xlfn.XLOOKUP(CLEAN($C84),效率表!$B$4:$B$500,效率表!U$4:U$500,"",,-1))</f>
        <v>0</v>
      </c>
      <c r="BK84" s="22">
        <f>IF($B84="Day",_xlfn.XLOOKUP(CLEAN($C84),效率表!$B$4:$B$500,效率表!V$4:V$500,""),_xlfn.XLOOKUP(CLEAN($C84),效率表!$B$4:$B$500,效率表!V$4:V$500,"",,-1))</f>
        <v>0</v>
      </c>
      <c r="BL84" s="22">
        <f t="shared" si="26"/>
        <v>0</v>
      </c>
      <c r="BM84" s="22">
        <f t="shared" si="27"/>
        <v>90</v>
      </c>
      <c r="BN84" s="22">
        <f t="shared" si="28"/>
        <v>0</v>
      </c>
      <c r="BO84" s="27">
        <f t="shared" si="29"/>
        <v>630</v>
      </c>
      <c r="BP84" s="25">
        <f t="shared" si="30"/>
        <v>10.5</v>
      </c>
      <c r="BQ84" s="28">
        <f>IF($B84="Day",_xlfn.XLOOKUP(CLEAN($C84),效率表!$B$4:$B$500,效率表!X$4:X$500,""),_xlfn.XLOOKUP($C84,效率表!$B$4:$B$500,效率表!X$4:X$500,"",,-1))</f>
        <v>0</v>
      </c>
    </row>
    <row r="85" spans="1:69">
      <c r="A85" s="29">
        <f t="shared" si="33"/>
        <v>46244</v>
      </c>
      <c r="B85" s="22" t="s">
        <v>240</v>
      </c>
      <c r="C85" s="22" t="s">
        <v>166</v>
      </c>
      <c r="D85" s="23" t="str">
        <f>_xlfn.XLOOKUP(C85,辅助表Auxiliary!$A$3:$A$192,辅助表Auxiliary!$C$3:$C$192)</f>
        <v>矿用卡车/Dump Truck</v>
      </c>
      <c r="E85" s="22" t="str">
        <f>_xlfn.XLOOKUP(C85,辅助表Auxiliary!$A$3:$A$192,辅助表Auxiliary!$D$3:$D$192)</f>
        <v>HITACHI EH4000AC-3</v>
      </c>
      <c r="F85" s="22" t="str">
        <f>_xlfn.XLOOKUP(C85,辅助表Auxiliary!$A$3:$A$192,辅助表Auxiliary!$E$3:$E$192)</f>
        <v>EH4000</v>
      </c>
      <c r="G85" s="22" t="s">
        <v>285</v>
      </c>
      <c r="H85" s="22" t="b">
        <f t="shared" si="17"/>
        <v>1</v>
      </c>
      <c r="I85" s="22">
        <f t="shared" si="18"/>
        <v>1</v>
      </c>
      <c r="J85" s="22"/>
      <c r="K85" s="22">
        <f>_xlfn.AGGREGATE(9,4,表1[[#This Row],[Хө]:[Б.н]])+_xlfn.AGGREGATE(9,4,表1[[#This Row],[Хө土壤]:[Б.н 脏煤]],表1[[#This Row],[Ш.х 沃土]])</f>
        <v>1020</v>
      </c>
      <c r="L85" s="22">
        <f>_xlfn.AGGREGATE(9,4,表1[[#This Row],[Нү]],表1[[#This Row],[Нү 煤炭]])</f>
        <v>680</v>
      </c>
      <c r="M85" s="22">
        <f>_xlfn.AGGREGATE(9,4,表1[[#This Row],[oxid]],表1[[#This Row],[oxid 氧化]])</f>
        <v>0</v>
      </c>
      <c r="N85" s="22">
        <f>_xlfn.AGGREGATE(9,4,表1[[#This Row],[И.А]],表1[[#This Row],[И.А 
工程工作]])</f>
        <v>0</v>
      </c>
      <c r="O85" s="22">
        <f>表1[[#This Row],[产量（M3）
Production(M3)]]-表1[[#This Row],[焦煤（M3）
Coking coal
Нү]]-表1[[#This Row],[动力煤（M3）
Thermal coal
oxid]]</f>
        <v>340</v>
      </c>
      <c r="P85" s="22" t="str" cm="1">
        <f t="array" ref="P85">_xlfn.LET(
_xlpm.hCond,$H85,
_xlpm.dType,$D85,
_xlpm.res_type_1,P$1,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5" s="22" t="str" cm="1">
        <f t="array" ref="Q85">_xlfn.LET(
_xlpm.hCond,$H85,
_xlpm.dType,$D85,
_xlpm.res_type_1,Q$1,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5" s="22" t="str" cm="1">
        <f t="array" ref="R85">_xlfn.LET(
_xlpm.hCond,$H85,
_xlpm.dType,$D85,
_xlpm.res_type_1,R$1,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5" s="22" t="str" cm="1">
        <f t="array" ref="S85">_xlfn.LET(
_xlpm.hCond,$H85,
_xlpm.dType,$D85,
_xlpm.res_type_1,S$1,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5" s="22" t="str" cm="1">
        <f t="array" ref="T85">_xlfn.LET(
_xlpm.hCond,$H85,
_xlpm.dType,$D85,
_xlpm.res_type_1,T$1,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5" s="22" t="str" cm="1">
        <f t="array" ref="U85">_xlfn.LET(
_xlpm.hCond,$H85,
_xlpm.dType,$D85,
_xlpm.res_type_1,U$1,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5" s="22" t="str" cm="1">
        <f t="array" ref="V85">_xlfn.LET(
_xlpm.hCond,$H85,
_xlpm.dType,$D85,
_xlpm.res_type_1,V$1,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5" s="22" cm="1">
        <f t="array" ref="W85">_xlfn.LET(
_xlpm.hCond,$H85,
_xlpm.dType,$D85,
_xlpm.res_type_1,W$1,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X85" s="22" cm="1">
        <f t="array" ref="X85">_xlfn.LET(
_xlpm.hCond,$H85,
_xlpm.dType,$D85,
_xlpm.res_type_1,X$1,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5" s="22" cm="1">
        <f t="array" ref="Y85">_xlfn.LET(
_xlpm.hCond,$H85,
_xlpm.dType,$D85,
_xlpm.res_type_1,Y$1,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Z85" s="22" cm="1">
        <f t="array" ref="Z85">_xlfn.LET(
_xlpm.hCond,$H85,
_xlpm.dType,$D85,
_xlpm.res_type_1,Z$1,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5" s="22" cm="1">
        <f t="array" ref="AA85">_xlfn.LET(
_xlpm.hCond,$H85,
_xlpm.dType,$D85,
_xlpm.res_type_1,AA$1,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5" s="22" cm="1">
        <f t="array" ref="AB85">_xlfn.LET(
_xlpm.hCond,$H85,
_xlpm.dType,$D85,
_xlpm.res_type_1,AB$1,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5" s="22" cm="1">
        <f t="array" ref="AC85">_xlfn.LET(
_xlpm.hCond,$H85,
_xlpm.dType,$D85,
_xlpm.res_type_1,AC$1,
_xlpm.num,--_xlfn.TEXTAFTER($C85,{"#","/","-"},-1),
_xlpm.isDay,$B85="DAY",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5" s="22" cm="1">
        <f t="array" ref="AD85">_xlfn.LET(
    _xlpm.result,
    IF(
        $H85,
        _xlfn.IFS(
            $B85 = "DAY",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$B85 = "Night",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25832.400000000001</v>
      </c>
      <c r="AE85" s="22" cm="1">
        <f t="array" ref="AE85">_xlfn.LET(
    _xlpm.result,
    IF(
        $H85,
        _xlfn.IFS(
            $B85 = "DAY",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$B85 = "Night",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25842.9</v>
      </c>
      <c r="AF85" s="22">
        <f t="shared" si="31"/>
        <v>10.5</v>
      </c>
      <c r="AG85" s="22" cm="1">
        <f t="array" ref="AG85">_xlfn.LET(
    _xlpm.result,
    IF(
        $H85,
        _xlfn.IFS(
            $B85 = "DAY",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$B85 = "Night",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394357</v>
      </c>
      <c r="AH85" s="22" cm="1">
        <f t="array" ref="AH85">_xlfn.LET(
    _xlpm.result,
    IF(
        $H85,
        _xlfn.IFS(
            $B85 = "DAY",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$B85 = "Night",
            _xlfn.IFS(
                $D85 = "挖掘机/Excavator",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$D85 = "矿用卡车/Dump Truck",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$D85 = "辅助设备/Auxiliary Equipment",
                _xlfn.XLOOKUP(
                     --
                        _xlfn.TEXTAFTER(
                            $C85,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394524</v>
      </c>
      <c r="AI85" s="22">
        <f t="shared" si="32"/>
        <v>167</v>
      </c>
      <c r="AJ85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85" s="22">
        <f>_xlfn.LET(_xlpm.v,_xlfn.XLOOKUP(表1[[#This Row],[型号类型
Model Type]],辅助表Auxiliary!$P$2:$P$6,辅助表Auxiliary!$Q$2:$Q$6),_xlpm.target,_xlfn.AGGREGATE(9,4,表1[[#This Row],[Нү 煤炭]]),IFERROR(_xlpm.target/_xlpm.v,""))</f>
        <v>8</v>
      </c>
      <c r="AL8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5" s="22">
        <f t="shared" si="19"/>
        <v>4</v>
      </c>
      <c r="AO85" s="24">
        <f t="shared" si="20"/>
        <v>6.958333333333333</v>
      </c>
      <c r="AP85" s="25" t="str" cm="1">
        <f t="array" ref="AP8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B85="Night", IF(
            (F85="EX5600")+(F85="EX3600"),
            _xlfn.XLOOKUP(--_xlfn.TEXTAFTER($C85,{"#","/","-"},-1), --_xlfn.TEXTAFTER('Electrical Excavator'!$A$4:$A$23,{"#","/","-"},-1), _xlfn.XLOOKUP(A85,'Electrical Excavator'!$E$3:$AI$3,'Electrical Excavator'!$E$4:$AI$23)),
            _xlfn.XLOOKUP(--_xlfn.TEXTAFTER($C85,{"#","/","-"},-1), --_xlfn.REGEXEXTRACT(_xlpm.c_rng,"\d+"), _xlfn.XLOOKUP(A85, _xlpm.header_rng, _xlpm.data_rng))
        ),
        B85="Day", ""
    ),
    IFERROR(_xlpm.result, "")
)</f>
        <v/>
      </c>
      <c r="AQ85" s="26">
        <f t="shared" si="21"/>
        <v>0.95833333333333337</v>
      </c>
      <c r="AR85" s="26">
        <f t="shared" si="22"/>
        <v>0.82608695652173914</v>
      </c>
      <c r="AS85" s="26">
        <f t="shared" si="23"/>
        <v>0.82608695652173914</v>
      </c>
      <c r="AT85" s="24">
        <f t="shared" si="24"/>
        <v>60</v>
      </c>
      <c r="AU85" s="22">
        <v>720</v>
      </c>
      <c r="AV85" s="22">
        <f t="shared" si="25"/>
        <v>12</v>
      </c>
      <c r="AW85" s="22">
        <f>IF($B85="Day",_xlfn.XLOOKUP(CLEAN($C85),效率表!$B$4:$B$500,效率表!G$4:G$500,""),_xlfn.XLOOKUP(CLEAN($C85),效率表!$B$4:$B$500,效率表!G$4:G$500,"",,-1))</f>
        <v>60</v>
      </c>
      <c r="AX85" s="22">
        <f>IF($B85="Day",_xlfn.XLOOKUP(CLEAN($C85),效率表!$B$4:$B$500,效率表!H$4:H$500,""),_xlfn.XLOOKUP(CLEAN($C85),效率表!$B$4:$B$500,效率表!H$4:H$500,"",,-1))</f>
        <v>0</v>
      </c>
      <c r="AY85" s="22">
        <f>IF($B85="Day",_xlfn.XLOOKUP(CLEAN($C85),效率表!$B$4:$B$500,效率表!I$4:I$500,""),_xlfn.XLOOKUP(CLEAN($C85),效率表!$B$4:$B$500,效率表!I$4:I$500,"",,-1))</f>
        <v>0</v>
      </c>
      <c r="AZ85" s="22">
        <f>IF($B85="Day",_xlfn.XLOOKUP(CLEAN($C85),效率表!$B$4:$B$500,效率表!J$4:J$500,""),_xlfn.XLOOKUP(CLEAN($C85),效率表!$B$4:$B$500,效率表!J$4:J$500,"",,-1))</f>
        <v>0</v>
      </c>
      <c r="BA85" s="22">
        <f>IF($B85="Day",_xlfn.XLOOKUP(CLEAN($C85),效率表!$B$4:$B$500,效率表!K$4:K$500,""),_xlfn.XLOOKUP(CLEAN($C85),效率表!$B$4:$B$500,效率表!K$4:K$500,"",,-1))</f>
        <v>0</v>
      </c>
      <c r="BB85" s="22">
        <f>IF($B85="Day",_xlfn.XLOOKUP(CLEAN($C85),效率表!$B$4:$B$500,效率表!L$4:L$500,""),_xlfn.XLOOKUP(CLEAN($C85),效率表!$B$4:$B$500,效率表!L$4:L$500,"",,-1))</f>
        <v>60</v>
      </c>
      <c r="BC85" s="22">
        <f>IF($B85="Day",_xlfn.XLOOKUP(CLEAN($C85),效率表!$B$4:$B$500,效率表!M$4:M$500,""),_xlfn.XLOOKUP(CLEAN($C85),效率表!$B$4:$B$500,效率表!M$4:M$500,"",,-1))</f>
        <v>0</v>
      </c>
      <c r="BD85" s="22">
        <f>IF($B85="Day",_xlfn.XLOOKUP(CLEAN($C85),效率表!$B$4:$B$500,效率表!N$4:N$500,""),_xlfn.XLOOKUP(CLEAN($C85),效率表!$B$4:$B$500,效率表!N$4:N$500,"",,-1))</f>
        <v>0</v>
      </c>
      <c r="BE85" s="22">
        <f>IF($B85="Day",_xlfn.XLOOKUP(CLEAN($C85),效率表!$B$4:$B$500,效率表!O$4:O$500,""),_xlfn.XLOOKUP(CLEAN($C85),效率表!$B$4:$B$500,效率表!O$4:O$500,"",,-1))</f>
        <v>30</v>
      </c>
      <c r="BF85" s="22">
        <f>IF($B85="Day",_xlfn.XLOOKUP(CLEAN($C85),效率表!$B$4:$B$500,效率表!P$4:P$500,""),_xlfn.XLOOKUP(CLEAN($C85),效率表!$B$4:$B$500,效率表!P$4:P$500,"",,-1))</f>
        <v>0</v>
      </c>
      <c r="BG85" s="22">
        <f>IF($B85="Day",_xlfn.XLOOKUP(CLEAN($C85),效率表!$B$4:$B$500,效率表!Q$4:Q$500,""),_xlfn.XLOOKUP(CLEAN($C85),效率表!$B$4:$B$500,效率表!Q$4:Q$500,"",,-1))</f>
        <v>0</v>
      </c>
      <c r="BH85" s="22">
        <f>IF($B85="Day",_xlfn.XLOOKUP(CLEAN($C85),效率表!$B$4:$B$500,效率表!R$4:R$500,""),_xlfn.XLOOKUP(CLEAN($C85),效率表!$B$4:$B$500,效率表!R$4:R$500,"",,-1))</f>
        <v>0</v>
      </c>
      <c r="BI85" s="22">
        <f>IF($B85="Day",_xlfn.XLOOKUP(CLEAN($C85),效率表!$B$4:$B$500,效率表!S$4:S$500,""),_xlfn.XLOOKUP(CLEAN($C85),效率表!$B$4:$B$500,效率表!S$4:S$500,"",,-1))</f>
        <v>0</v>
      </c>
      <c r="BJ85" s="22">
        <f>IF($B85="Day",_xlfn.XLOOKUP(CLEAN($C85),效率表!$B$4:$B$500,效率表!U$4:U$500,""),_xlfn.XLOOKUP(CLEAN($C85),效率表!$B$4:$B$500,效率表!U$4:U$500,"",,-1))</f>
        <v>0</v>
      </c>
      <c r="BK85" s="22">
        <f>IF($B85="Day",_xlfn.XLOOKUP(CLEAN($C85),效率表!$B$4:$B$500,效率表!V$4:V$500,""),_xlfn.XLOOKUP(CLEAN($C85),效率表!$B$4:$B$500,效率表!V$4:V$500,"",,-1))</f>
        <v>0</v>
      </c>
      <c r="BL85" s="22">
        <f t="shared" si="26"/>
        <v>0</v>
      </c>
      <c r="BM85" s="22">
        <f t="shared" si="27"/>
        <v>120</v>
      </c>
      <c r="BN85" s="22">
        <f t="shared" si="28"/>
        <v>0</v>
      </c>
      <c r="BO85" s="27">
        <f t="shared" si="29"/>
        <v>570</v>
      </c>
      <c r="BP85" s="25">
        <f t="shared" si="30"/>
        <v>9.5</v>
      </c>
      <c r="BQ85" s="28">
        <f>IF($B85="Day",_xlfn.XLOOKUP(CLEAN($C85),效率表!$B$4:$B$500,效率表!X$4:X$500,""),_xlfn.XLOOKUP($C85,效率表!$B$4:$B$500,效率表!X$4:X$500,"",,-1))</f>
        <v>0</v>
      </c>
    </row>
    <row r="86" spans="1:69">
      <c r="A86" s="29">
        <f t="shared" si="33"/>
        <v>46244</v>
      </c>
      <c r="B86" s="22" t="s">
        <v>240</v>
      </c>
      <c r="C86" s="22" t="s">
        <v>167</v>
      </c>
      <c r="D86" s="23" t="str">
        <f>_xlfn.XLOOKUP(C86,辅助表Auxiliary!$A$3:$A$192,辅助表Auxiliary!$C$3:$C$192)</f>
        <v>矿用卡车/Dump Truck</v>
      </c>
      <c r="E86" s="22" t="str">
        <f>_xlfn.XLOOKUP(C86,辅助表Auxiliary!$A$3:$A$192,辅助表Auxiliary!$D$3:$D$192)</f>
        <v>HITACHI EH4000AC-3</v>
      </c>
      <c r="F86" s="22" t="str">
        <f>_xlfn.XLOOKUP(C86,辅助表Auxiliary!$A$3:$A$192,辅助表Auxiliary!$E$3:$E$192)</f>
        <v>EH4000</v>
      </c>
      <c r="G86" s="22" t="s">
        <v>285</v>
      </c>
      <c r="H86" s="22" t="b">
        <f t="shared" si="17"/>
        <v>1</v>
      </c>
      <c r="I86" s="22">
        <f t="shared" si="18"/>
        <v>0</v>
      </c>
      <c r="J86" s="22"/>
      <c r="K86" s="22">
        <f>_xlfn.AGGREGATE(9,4,表1[[#This Row],[Хө]:[Б.н]])+_xlfn.AGGREGATE(9,4,表1[[#This Row],[Хө土壤]:[Б.н 脏煤]],表1[[#This Row],[Ш.х 沃土]])</f>
        <v>0</v>
      </c>
      <c r="L86" s="22">
        <f>_xlfn.AGGREGATE(9,4,表1[[#This Row],[Нү]],表1[[#This Row],[Нү 煤炭]])</f>
        <v>0</v>
      </c>
      <c r="M86" s="22">
        <f>_xlfn.AGGREGATE(9,4,表1[[#This Row],[oxid]],表1[[#This Row],[oxid 氧化]])</f>
        <v>0</v>
      </c>
      <c r="N86" s="22">
        <f>_xlfn.AGGREGATE(9,4,表1[[#This Row],[И.А]],表1[[#This Row],[И.А 
工程工作]])</f>
        <v>0</v>
      </c>
      <c r="O86" s="22">
        <f>表1[[#This Row],[产量（M3）
Production(M3)]]-表1[[#This Row],[焦煤（M3）
Coking coal
Нү]]-表1[[#This Row],[动力煤（M3）
Thermal coal
oxid]]</f>
        <v>0</v>
      </c>
      <c r="P86" s="22" t="str" cm="1">
        <f t="array" ref="P86">_xlfn.LET(
_xlpm.hCond,$H86,
_xlpm.dType,$D86,
_xlpm.res_type_1,P$1,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6" s="22" t="str" cm="1">
        <f t="array" ref="Q86">_xlfn.LET(
_xlpm.hCond,$H86,
_xlpm.dType,$D86,
_xlpm.res_type_1,Q$1,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6" s="22" t="str" cm="1">
        <f t="array" ref="R86">_xlfn.LET(
_xlpm.hCond,$H86,
_xlpm.dType,$D86,
_xlpm.res_type_1,R$1,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6" s="22" t="str" cm="1">
        <f t="array" ref="S86">_xlfn.LET(
_xlpm.hCond,$H86,
_xlpm.dType,$D86,
_xlpm.res_type_1,S$1,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6" s="22" t="str" cm="1">
        <f t="array" ref="T86">_xlfn.LET(
_xlpm.hCond,$H86,
_xlpm.dType,$D86,
_xlpm.res_type_1,T$1,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6" s="22" t="str" cm="1">
        <f t="array" ref="U86">_xlfn.LET(
_xlpm.hCond,$H86,
_xlpm.dType,$D86,
_xlpm.res_type_1,U$1,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6" s="22" t="str" cm="1">
        <f t="array" ref="V86">_xlfn.LET(
_xlpm.hCond,$H86,
_xlpm.dType,$D86,
_xlpm.res_type_1,V$1,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6" s="22" cm="1">
        <f t="array" ref="W86">_xlfn.LET(
_xlpm.hCond,$H86,
_xlpm.dType,$D86,
_xlpm.res_type_1,W$1,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86" s="22" cm="1">
        <f t="array" ref="X86">_xlfn.LET(
_xlpm.hCond,$H86,
_xlpm.dType,$D86,
_xlpm.res_type_1,X$1,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6" s="22" cm="1">
        <f t="array" ref="Y86">_xlfn.LET(
_xlpm.hCond,$H86,
_xlpm.dType,$D86,
_xlpm.res_type_1,Y$1,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6" s="22" cm="1">
        <f t="array" ref="Z86">_xlfn.LET(
_xlpm.hCond,$H86,
_xlpm.dType,$D86,
_xlpm.res_type_1,Z$1,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6" s="22" cm="1">
        <f t="array" ref="AA86">_xlfn.LET(
_xlpm.hCond,$H86,
_xlpm.dType,$D86,
_xlpm.res_type_1,AA$1,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6" s="22" cm="1">
        <f t="array" ref="AB86">_xlfn.LET(
_xlpm.hCond,$H86,
_xlpm.dType,$D86,
_xlpm.res_type_1,AB$1,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6" s="22" cm="1">
        <f t="array" ref="AC86">_xlfn.LET(
_xlpm.hCond,$H86,
_xlpm.dType,$D86,
_xlpm.res_type_1,AC$1,
_xlpm.num,--_xlfn.TEXTAFTER($C86,{"#","/","-"},-1),
_xlpm.isDay,$B86="DAY",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6" s="22" cm="1">
        <f t="array" ref="AD86">_xlfn.LET(
    _xlpm.result,
    IF(
        $H86,
        _xlfn.IFS(
            $B86 = "DAY",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$B86 = "Night",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20015.599999999999</v>
      </c>
      <c r="AE86" s="22" cm="1">
        <f t="array" ref="AE86">_xlfn.LET(
    _xlpm.result,
    IF(
        $H86,
        _xlfn.IFS(
            $B86 = "DAY",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$B86 = "Night",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20015.599999999999</v>
      </c>
      <c r="AF86" s="22">
        <f t="shared" si="31"/>
        <v>0</v>
      </c>
      <c r="AG86" s="22" cm="1">
        <f t="array" ref="AG86">_xlfn.LET(
    _xlpm.result,
    IF(
        $H86,
        _xlfn.IFS(
            $B86 = "DAY",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$B86 = "Night",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306788.3</v>
      </c>
      <c r="AH86" s="22" cm="1">
        <f t="array" ref="AH86">_xlfn.LET(
    _xlpm.result,
    IF(
        $H86,
        _xlfn.IFS(
            $B86 = "DAY",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$B86 = "Night",
            _xlfn.IFS(
                $D86 = "挖掘机/Excavator",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$D86 = "矿用卡车/Dump Truck",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$D86 = "辅助设备/Auxiliary Equipment",
                _xlfn.XLOOKUP(
                     --
                        _xlfn.TEXTAFTER(
                            $C86,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306788.3</v>
      </c>
      <c r="AI86" s="22">
        <f t="shared" si="32"/>
        <v>0</v>
      </c>
      <c r="AJ8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8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6" s="22">
        <f t="shared" si="19"/>
        <v>0</v>
      </c>
      <c r="AO86" s="24" t="str">
        <f t="shared" si="20"/>
        <v/>
      </c>
      <c r="AP86" s="25" t="str" cm="1">
        <f t="array" ref="AP8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B86="Night", IF(
            (F86="EX5600")+(F86="EX3600"),
            _xlfn.XLOOKUP(--_xlfn.TEXTAFTER($C86,{"#","/","-"},-1), --_xlfn.TEXTAFTER('Electrical Excavator'!$A$4:$A$23,{"#","/","-"},-1), _xlfn.XLOOKUP(A86,'Electrical Excavator'!$E$3:$AI$3,'Electrical Excavator'!$E$4:$AI$23)),
            _xlfn.XLOOKUP(--_xlfn.TEXTAFTER($C86,{"#","/","-"},-1), --_xlfn.REGEXEXTRACT(_xlpm.c_rng,"\d+"), _xlfn.XLOOKUP(A86, _xlpm.header_rng, _xlpm.data_rng))
        ),
        B86="Day", ""
    ),
    IFERROR(_xlpm.result, "")
)</f>
        <v/>
      </c>
      <c r="AQ86" s="26">
        <f t="shared" si="21"/>
        <v>0</v>
      </c>
      <c r="AR86" s="26">
        <f t="shared" si="22"/>
        <v>0</v>
      </c>
      <c r="AS86" s="26" t="str">
        <f t="shared" si="23"/>
        <v/>
      </c>
      <c r="AT86" s="24" t="str">
        <f t="shared" si="24"/>
        <v/>
      </c>
      <c r="AU86" s="22">
        <v>720</v>
      </c>
      <c r="AV86" s="22">
        <f t="shared" si="25"/>
        <v>12</v>
      </c>
      <c r="AW86" s="22">
        <f>IF($B86="Day",_xlfn.XLOOKUP(CLEAN($C86),效率表!$B$4:$B$500,效率表!G$4:G$500,""),_xlfn.XLOOKUP(CLEAN($C86),效率表!$B$4:$B$500,效率表!G$4:G$500,"",,-1))</f>
        <v>0</v>
      </c>
      <c r="AX86" s="22">
        <f>IF($B86="Day",_xlfn.XLOOKUP(CLEAN($C86),效率表!$B$4:$B$500,效率表!H$4:H$500,""),_xlfn.XLOOKUP(CLEAN($C86),效率表!$B$4:$B$500,效率表!H$4:H$500,"",,-1))</f>
        <v>0</v>
      </c>
      <c r="AY86" s="22">
        <f>IF($B86="Day",_xlfn.XLOOKUP(CLEAN($C86),效率表!$B$4:$B$500,效率表!I$4:I$500,""),_xlfn.XLOOKUP(CLEAN($C86),效率表!$B$4:$B$500,效率表!I$4:I$500,"",,-1))</f>
        <v>0</v>
      </c>
      <c r="AZ86" s="22">
        <f>IF($B86="Day",_xlfn.XLOOKUP(CLEAN($C86),效率表!$B$4:$B$500,效率表!J$4:J$500,""),_xlfn.XLOOKUP(CLEAN($C86),效率表!$B$4:$B$500,效率表!J$4:J$500,"",,-1))</f>
        <v>0</v>
      </c>
      <c r="BA86" s="22">
        <f>IF($B86="Day",_xlfn.XLOOKUP(CLEAN($C86),效率表!$B$4:$B$500,效率表!K$4:K$500,""),_xlfn.XLOOKUP(CLEAN($C86),效率表!$B$4:$B$500,效率表!K$4:K$500,"",,-1))</f>
        <v>0</v>
      </c>
      <c r="BB86" s="22">
        <f>IF($B86="Day",_xlfn.XLOOKUP(CLEAN($C86),效率表!$B$4:$B$500,效率表!L$4:L$500,""),_xlfn.XLOOKUP(CLEAN($C86),效率表!$B$4:$B$500,效率表!L$4:L$500,"",,-1))</f>
        <v>0</v>
      </c>
      <c r="BC86" s="22">
        <f>IF($B86="Day",_xlfn.XLOOKUP(CLEAN($C86),效率表!$B$4:$B$500,效率表!M$4:M$500,""),_xlfn.XLOOKUP(CLEAN($C86),效率表!$B$4:$B$500,效率表!M$4:M$500,"",,-1))</f>
        <v>0</v>
      </c>
      <c r="BD86" s="22">
        <f>IF($B86="Day",_xlfn.XLOOKUP(CLEAN($C86),效率表!$B$4:$B$500,效率表!N$4:N$500,""),_xlfn.XLOOKUP(CLEAN($C86),效率表!$B$4:$B$500,效率表!N$4:N$500,"",,-1))</f>
        <v>0</v>
      </c>
      <c r="BE86" s="22">
        <f>IF($B86="Day",_xlfn.XLOOKUP(CLEAN($C86),效率表!$B$4:$B$500,效率表!O$4:O$500,""),_xlfn.XLOOKUP(CLEAN($C86),效率表!$B$4:$B$500,效率表!O$4:O$500,"",,-1))</f>
        <v>720</v>
      </c>
      <c r="BF86" s="22">
        <f>IF($B86="Day",_xlfn.XLOOKUP(CLEAN($C86),效率表!$B$4:$B$500,效率表!P$4:P$500,""),_xlfn.XLOOKUP(CLEAN($C86),效率表!$B$4:$B$500,效率表!P$4:P$500,"",,-1))</f>
        <v>0</v>
      </c>
      <c r="BG86" s="22">
        <f>IF($B86="Day",_xlfn.XLOOKUP(CLEAN($C86),效率表!$B$4:$B$500,效率表!Q$4:Q$500,""),_xlfn.XLOOKUP(CLEAN($C86),效率表!$B$4:$B$500,效率表!Q$4:Q$500,"",,-1))</f>
        <v>0</v>
      </c>
      <c r="BH86" s="22">
        <f>IF($B86="Day",_xlfn.XLOOKUP(CLEAN($C86),效率表!$B$4:$B$500,效率表!R$4:R$500,""),_xlfn.XLOOKUP(CLEAN($C86),效率表!$B$4:$B$500,效率表!R$4:R$500,"",,-1))</f>
        <v>0</v>
      </c>
      <c r="BI86" s="22">
        <f>IF($B86="Day",_xlfn.XLOOKUP(CLEAN($C86),效率表!$B$4:$B$500,效率表!S$4:S$500,""),_xlfn.XLOOKUP(CLEAN($C86),效率表!$B$4:$B$500,效率表!S$4:S$500,"",,-1))</f>
        <v>0</v>
      </c>
      <c r="BJ86" s="22">
        <f>IF($B86="Day",_xlfn.XLOOKUP(CLEAN($C86),效率表!$B$4:$B$500,效率表!U$4:U$500,""),_xlfn.XLOOKUP(CLEAN($C86),效率表!$B$4:$B$500,效率表!U$4:U$500,"",,-1))</f>
        <v>0</v>
      </c>
      <c r="BK86" s="22">
        <f>IF($B86="Day",_xlfn.XLOOKUP(CLEAN($C86),效率表!$B$4:$B$500,效率表!V$4:V$500,""),_xlfn.XLOOKUP(CLEAN($C86),效率表!$B$4:$B$500,效率表!V$4:V$500,"",,-1))</f>
        <v>0</v>
      </c>
      <c r="BL86" s="22">
        <f t="shared" si="26"/>
        <v>0</v>
      </c>
      <c r="BM86" s="22">
        <f t="shared" si="27"/>
        <v>0</v>
      </c>
      <c r="BN86" s="22">
        <f t="shared" si="28"/>
        <v>0</v>
      </c>
      <c r="BO86" s="27">
        <f t="shared" si="29"/>
        <v>0</v>
      </c>
      <c r="BP86" s="25">
        <f t="shared" si="30"/>
        <v>0</v>
      </c>
      <c r="BQ86" s="28" t="str">
        <f>IF($B86="Day",_xlfn.XLOOKUP(CLEAN($C86),效率表!$B$4:$B$500,效率表!X$4:X$500,""),_xlfn.XLOOKUP($C86,效率表!$B$4:$B$500,效率表!X$4:X$500,"",,-1))</f>
        <v xml:space="preserve">Генератор засварт </v>
      </c>
    </row>
    <row r="87" spans="1:69">
      <c r="A87" s="29">
        <f t="shared" si="33"/>
        <v>46244</v>
      </c>
      <c r="B87" s="22" t="s">
        <v>240</v>
      </c>
      <c r="C87" s="22" t="s">
        <v>168</v>
      </c>
      <c r="D87" s="23" t="str">
        <f>_xlfn.XLOOKUP(C87,辅助表Auxiliary!$A$3:$A$192,辅助表Auxiliary!$C$3:$C$192)</f>
        <v>矿用卡车/Dump Truck</v>
      </c>
      <c r="E87" s="22" t="str">
        <f>_xlfn.XLOOKUP(C87,辅助表Auxiliary!$A$3:$A$192,辅助表Auxiliary!$D$3:$D$192)</f>
        <v>HITACHI EH4000AC-3</v>
      </c>
      <c r="F87" s="22" t="str">
        <f>_xlfn.XLOOKUP(C87,辅助表Auxiliary!$A$3:$A$192,辅助表Auxiliary!$E$3:$E$192)</f>
        <v>EH4000</v>
      </c>
      <c r="G87" s="22" t="s">
        <v>285</v>
      </c>
      <c r="H87" s="22" t="b">
        <f t="shared" si="17"/>
        <v>1</v>
      </c>
      <c r="I87" s="22">
        <f t="shared" si="18"/>
        <v>1</v>
      </c>
      <c r="J87" s="22"/>
      <c r="K87" s="22">
        <f>_xlfn.AGGREGATE(9,4,表1[[#This Row],[Хө]:[Б.н]])+_xlfn.AGGREGATE(9,4,表1[[#This Row],[Хө土壤]:[Б.н 脏煤]],表1[[#This Row],[Ш.х 沃土]])</f>
        <v>1190</v>
      </c>
      <c r="L87" s="22">
        <f>_xlfn.AGGREGATE(9,4,表1[[#This Row],[Нү]],表1[[#This Row],[Нү 煤炭]])</f>
        <v>1020</v>
      </c>
      <c r="M87" s="22">
        <f>_xlfn.AGGREGATE(9,4,表1[[#This Row],[oxid]],表1[[#This Row],[oxid 氧化]])</f>
        <v>0</v>
      </c>
      <c r="N87" s="22">
        <f>_xlfn.AGGREGATE(9,4,表1[[#This Row],[И.А]],表1[[#This Row],[И.А 
工程工作]])</f>
        <v>0</v>
      </c>
      <c r="O87" s="22">
        <f>表1[[#This Row],[产量（M3）
Production(M3)]]-表1[[#This Row],[焦煤（M3）
Coking coal
Нү]]-表1[[#This Row],[动力煤（M3）
Thermal coal
oxid]]</f>
        <v>170</v>
      </c>
      <c r="P87" s="22" t="str" cm="1">
        <f t="array" ref="P87">_xlfn.LET(
_xlpm.hCond,$H87,
_xlpm.dType,$D87,
_xlpm.res_type_1,P$1,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7" s="22" t="str" cm="1">
        <f t="array" ref="Q87">_xlfn.LET(
_xlpm.hCond,$H87,
_xlpm.dType,$D87,
_xlpm.res_type_1,Q$1,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7" s="22" t="str" cm="1">
        <f t="array" ref="R87">_xlfn.LET(
_xlpm.hCond,$H87,
_xlpm.dType,$D87,
_xlpm.res_type_1,R$1,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7" s="22" t="str" cm="1">
        <f t="array" ref="S87">_xlfn.LET(
_xlpm.hCond,$H87,
_xlpm.dType,$D87,
_xlpm.res_type_1,S$1,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7" s="22" t="str" cm="1">
        <f t="array" ref="T87">_xlfn.LET(
_xlpm.hCond,$H87,
_xlpm.dType,$D87,
_xlpm.res_type_1,T$1,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7" s="22" t="str" cm="1">
        <f t="array" ref="U87">_xlfn.LET(
_xlpm.hCond,$H87,
_xlpm.dType,$D87,
_xlpm.res_type_1,U$1,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7" s="22" t="str" cm="1">
        <f t="array" ref="V87">_xlfn.LET(
_xlpm.hCond,$H87,
_xlpm.dType,$D87,
_xlpm.res_type_1,V$1,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7" s="22" cm="1">
        <f t="array" ref="W87">_xlfn.LET(
_xlpm.hCond,$H87,
_xlpm.dType,$D87,
_xlpm.res_type_1,W$1,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X87" s="22" cm="1">
        <f t="array" ref="X87">_xlfn.LET(
_xlpm.hCond,$H87,
_xlpm.dType,$D87,
_xlpm.res_type_1,X$1,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7" s="22" cm="1">
        <f t="array" ref="Y87">_xlfn.LET(
_xlpm.hCond,$H87,
_xlpm.dType,$D87,
_xlpm.res_type_1,Y$1,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Z87" s="22" cm="1">
        <f t="array" ref="Z87">_xlfn.LET(
_xlpm.hCond,$H87,
_xlpm.dType,$D87,
_xlpm.res_type_1,Z$1,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7" s="22" cm="1">
        <f t="array" ref="AA87">_xlfn.LET(
_xlpm.hCond,$H87,
_xlpm.dType,$D87,
_xlpm.res_type_1,AA$1,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7" s="22" cm="1">
        <f t="array" ref="AB87">_xlfn.LET(
_xlpm.hCond,$H87,
_xlpm.dType,$D87,
_xlpm.res_type_1,AB$1,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7" s="22" cm="1">
        <f t="array" ref="AC87">_xlfn.LET(
_xlpm.hCond,$H87,
_xlpm.dType,$D87,
_xlpm.res_type_1,AC$1,
_xlpm.num,--_xlfn.TEXTAFTER($C87,{"#","/","-"},-1),
_xlpm.isDay,$B87="DAY",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7" s="22" cm="1">
        <f t="array" ref="AD87">_xlfn.LET(
    _xlpm.result,
    IF(
        $H87,
        _xlfn.IFS(
            $B87 = "DAY",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$B87 = "Night",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21340.6</v>
      </c>
      <c r="AE87" s="22" cm="1">
        <f t="array" ref="AE87">_xlfn.LET(
    _xlpm.result,
    IF(
        $H87,
        _xlfn.IFS(
            $B87 = "DAY",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$B87 = "Night",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21351</v>
      </c>
      <c r="AF87" s="22">
        <f t="shared" si="31"/>
        <v>10.400000000001455</v>
      </c>
      <c r="AG87" s="22" cm="1">
        <f t="array" ref="AG87">_xlfn.LET(
    _xlpm.result,
    IF(
        $H87,
        _xlfn.IFS(
            $B87 = "DAY",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$B87 = "Night",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330458.7</v>
      </c>
      <c r="AH87" s="22" cm="1">
        <f t="array" ref="AH87">_xlfn.LET(
    _xlpm.result,
    IF(
        $H87,
        _xlfn.IFS(
            $B87 = "DAY",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$B87 = "Night",
            _xlfn.IFS(
                $D87 = "挖掘机/Excavator",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$D87 = "矿用卡车/Dump Truck",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$D87 = "辅助设备/Auxiliary Equipment",
                _xlfn.XLOOKUP(
                     --
                        _xlfn.TEXTAFTER(
                            $C87,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330633</v>
      </c>
      <c r="AI87" s="22">
        <f t="shared" si="32"/>
        <v>174.29999999998836</v>
      </c>
      <c r="AJ87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87" s="22">
        <f>_xlfn.LET(_xlpm.v,_xlfn.XLOOKUP(表1[[#This Row],[型号类型
Model Type]],辅助表Auxiliary!$P$2:$P$6,辅助表Auxiliary!$Q$2:$Q$6),_xlpm.target,_xlfn.AGGREGATE(9,4,表1[[#This Row],[Нү 煤炭]]),IFERROR(_xlpm.target/_xlpm.v,""))</f>
        <v>12</v>
      </c>
      <c r="AL8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7" s="22">
        <f t="shared" si="19"/>
        <v>2</v>
      </c>
      <c r="AO87" s="24">
        <f t="shared" si="20"/>
        <v>6.224999999999584</v>
      </c>
      <c r="AP87" s="25" t="str" cm="1">
        <f t="array" ref="AP8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B87="Night", IF(
            (F87="EX5600")+(F87="EX3600"),
            _xlfn.XLOOKUP(--_xlfn.TEXTAFTER($C87,{"#","/","-"},-1), --_xlfn.TEXTAFTER('Electrical Excavator'!$A$4:$A$23,{"#","/","-"},-1), _xlfn.XLOOKUP(A87,'Electrical Excavator'!$E$3:$AI$3,'Electrical Excavator'!$E$4:$AI$23)),
            _xlfn.XLOOKUP(--_xlfn.TEXTAFTER($C87,{"#","/","-"},-1), --_xlfn.REGEXEXTRACT(_xlpm.c_rng,"\d+"), _xlfn.XLOOKUP(A87, _xlpm.header_rng, _xlpm.data_rng))
        ),
        B87="Day", ""
    ),
    IFERROR(_xlpm.result, "")
)</f>
        <v/>
      </c>
      <c r="AQ87" s="26">
        <f t="shared" si="21"/>
        <v>1</v>
      </c>
      <c r="AR87" s="26">
        <f t="shared" si="22"/>
        <v>0.83333333333333337</v>
      </c>
      <c r="AS87" s="26">
        <f t="shared" si="23"/>
        <v>0.83333333333333337</v>
      </c>
      <c r="AT87" s="24">
        <f t="shared" si="24"/>
        <v>24.000000000087311</v>
      </c>
      <c r="AU87" s="22">
        <v>720</v>
      </c>
      <c r="AV87" s="22">
        <f t="shared" si="25"/>
        <v>12</v>
      </c>
      <c r="AW87" s="22">
        <f>IF($B87="Day",_xlfn.XLOOKUP(CLEAN($C87),效率表!$B$4:$B$500,效率表!G$4:G$500,""),_xlfn.XLOOKUP(CLEAN($C87),效率表!$B$4:$B$500,效率表!G$4:G$500,"",,-1))</f>
        <v>60</v>
      </c>
      <c r="AX87" s="22">
        <f>IF($B87="Day",_xlfn.XLOOKUP(CLEAN($C87),效率表!$B$4:$B$500,效率表!H$4:H$500,""),_xlfn.XLOOKUP(CLEAN($C87),效率表!$B$4:$B$500,效率表!H$4:H$500,"",,-1))</f>
        <v>0</v>
      </c>
      <c r="AY87" s="22">
        <f>IF($B87="Day",_xlfn.XLOOKUP(CLEAN($C87),效率表!$B$4:$B$500,效率表!I$4:I$500,""),_xlfn.XLOOKUP(CLEAN($C87),效率表!$B$4:$B$500,效率表!I$4:I$500,"",,-1))</f>
        <v>0</v>
      </c>
      <c r="AZ87" s="22">
        <f>IF($B87="Day",_xlfn.XLOOKUP(CLEAN($C87),效率表!$B$4:$B$500,效率表!J$4:J$500,""),_xlfn.XLOOKUP(CLEAN($C87),效率表!$B$4:$B$500,效率表!J$4:J$500,"",,-1))</f>
        <v>0</v>
      </c>
      <c r="BA87" s="22">
        <f>IF($B87="Day",_xlfn.XLOOKUP(CLEAN($C87),效率表!$B$4:$B$500,效率表!K$4:K$500,""),_xlfn.XLOOKUP(CLEAN($C87),效率表!$B$4:$B$500,效率表!K$4:K$500,"",,-1))</f>
        <v>0</v>
      </c>
      <c r="BB87" s="22">
        <f>IF($B87="Day",_xlfn.XLOOKUP(CLEAN($C87),效率表!$B$4:$B$500,效率表!L$4:L$500,""),_xlfn.XLOOKUP(CLEAN($C87),效率表!$B$4:$B$500,效率表!L$4:L$500,"",,-1))</f>
        <v>60</v>
      </c>
      <c r="BC87" s="22">
        <f>IF($B87="Day",_xlfn.XLOOKUP(CLEAN($C87),效率表!$B$4:$B$500,效率表!M$4:M$500,""),_xlfn.XLOOKUP(CLEAN($C87),效率表!$B$4:$B$500,效率表!M$4:M$500,"",,-1))</f>
        <v>0</v>
      </c>
      <c r="BD87" s="22">
        <f>IF($B87="Day",_xlfn.XLOOKUP(CLEAN($C87),效率表!$B$4:$B$500,效率表!N$4:N$500,""),_xlfn.XLOOKUP(CLEAN($C87),效率表!$B$4:$B$500,效率表!N$4:N$500,"",,-1))</f>
        <v>0</v>
      </c>
      <c r="BE87" s="22">
        <f>IF($B87="Day",_xlfn.XLOOKUP(CLEAN($C87),效率表!$B$4:$B$500,效率表!O$4:O$500,""),_xlfn.XLOOKUP(CLEAN($C87),效率表!$B$4:$B$500,效率表!O$4:O$500,"",,-1))</f>
        <v>0</v>
      </c>
      <c r="BF87" s="22">
        <f>IF($B87="Day",_xlfn.XLOOKUP(CLEAN($C87),效率表!$B$4:$B$500,效率表!P$4:P$500,""),_xlfn.XLOOKUP(CLEAN($C87),效率表!$B$4:$B$500,效率表!P$4:P$500,"",,-1))</f>
        <v>0</v>
      </c>
      <c r="BG87" s="22">
        <f>IF($B87="Day",_xlfn.XLOOKUP(CLEAN($C87),效率表!$B$4:$B$500,效率表!Q$4:Q$500,""),_xlfn.XLOOKUP(CLEAN($C87),效率表!$B$4:$B$500,效率表!Q$4:Q$500,"",,-1))</f>
        <v>0</v>
      </c>
      <c r="BH87" s="22">
        <f>IF($B87="Day",_xlfn.XLOOKUP(CLEAN($C87),效率表!$B$4:$B$500,效率表!R$4:R$500,""),_xlfn.XLOOKUP(CLEAN($C87),效率表!$B$4:$B$500,效率表!R$4:R$500,"",,-1))</f>
        <v>0</v>
      </c>
      <c r="BI87" s="22">
        <f>IF($B87="Day",_xlfn.XLOOKUP(CLEAN($C87),效率表!$B$4:$B$500,效率表!S$4:S$500,""),_xlfn.XLOOKUP(CLEAN($C87),效率表!$B$4:$B$500,效率表!S$4:S$500,"",,-1))</f>
        <v>0</v>
      </c>
      <c r="BJ87" s="22">
        <f>IF($B87="Day",_xlfn.XLOOKUP(CLEAN($C87),效率表!$B$4:$B$500,效率表!U$4:U$500,""),_xlfn.XLOOKUP(CLEAN($C87),效率表!$B$4:$B$500,效率表!U$4:U$500,"",,-1))</f>
        <v>0</v>
      </c>
      <c r="BK87" s="22">
        <f>IF($B87="Day",_xlfn.XLOOKUP(CLEAN($C87),效率表!$B$4:$B$500,效率表!V$4:V$500,""),_xlfn.XLOOKUP(CLEAN($C87),效率表!$B$4:$B$500,效率表!V$4:V$500,"",,-1))</f>
        <v>0</v>
      </c>
      <c r="BL87" s="22">
        <f t="shared" si="26"/>
        <v>0</v>
      </c>
      <c r="BM87" s="22">
        <f t="shared" si="27"/>
        <v>120</v>
      </c>
      <c r="BN87" s="22">
        <f t="shared" si="28"/>
        <v>0</v>
      </c>
      <c r="BO87" s="27">
        <f t="shared" si="29"/>
        <v>600</v>
      </c>
      <c r="BP87" s="25">
        <f t="shared" si="30"/>
        <v>10</v>
      </c>
      <c r="BQ87" s="28">
        <f>IF($B87="Day",_xlfn.XLOOKUP(CLEAN($C87),效率表!$B$4:$B$500,效率表!X$4:X$500,""),_xlfn.XLOOKUP($C87,效率表!$B$4:$B$500,效率表!X$4:X$500,"",,-1))</f>
        <v>0</v>
      </c>
    </row>
    <row r="88" spans="1:69">
      <c r="A88" s="29">
        <f t="shared" si="33"/>
        <v>46244</v>
      </c>
      <c r="B88" s="22" t="s">
        <v>240</v>
      </c>
      <c r="C88" s="22" t="s">
        <v>169</v>
      </c>
      <c r="D88" s="23" t="str">
        <f>_xlfn.XLOOKUP(C88,辅助表Auxiliary!$A$3:$A$192,辅助表Auxiliary!$C$3:$C$192)</f>
        <v>矿用卡车/Dump Truck</v>
      </c>
      <c r="E88" s="22" t="str">
        <f>_xlfn.XLOOKUP(C88,辅助表Auxiliary!$A$3:$A$192,辅助表Auxiliary!$D$3:$D$192)</f>
        <v>HITACHI EH4000AC-3</v>
      </c>
      <c r="F88" s="22" t="str">
        <f>_xlfn.XLOOKUP(C88,辅助表Auxiliary!$A$3:$A$192,辅助表Auxiliary!$E$3:$E$192)</f>
        <v>EH4000</v>
      </c>
      <c r="G88" s="22" t="s">
        <v>285</v>
      </c>
      <c r="H88" s="22" t="b">
        <f t="shared" si="17"/>
        <v>1</v>
      </c>
      <c r="I88" s="22">
        <f t="shared" si="18"/>
        <v>1</v>
      </c>
      <c r="J88" s="22"/>
      <c r="K88" s="22">
        <f>_xlfn.AGGREGATE(9,4,表1[[#This Row],[Хө]:[Б.н]])+_xlfn.AGGREGATE(9,4,表1[[#This Row],[Хө土壤]:[Б.н 脏煤]],表1[[#This Row],[Ш.х 沃土]])</f>
        <v>85</v>
      </c>
      <c r="L88" s="22">
        <f>_xlfn.AGGREGATE(9,4,表1[[#This Row],[Нү]],表1[[#This Row],[Нү 煤炭]])</f>
        <v>85</v>
      </c>
      <c r="M88" s="22">
        <f>_xlfn.AGGREGATE(9,4,表1[[#This Row],[oxid]],表1[[#This Row],[oxid 氧化]])</f>
        <v>0</v>
      </c>
      <c r="N88" s="22">
        <f>_xlfn.AGGREGATE(9,4,表1[[#This Row],[И.А]],表1[[#This Row],[И.А 
工程工作]])</f>
        <v>0</v>
      </c>
      <c r="O88" s="22">
        <f>表1[[#This Row],[产量（M3）
Production(M3)]]-表1[[#This Row],[焦煤（M3）
Coking coal
Нү]]-表1[[#This Row],[动力煤（M3）
Thermal coal
oxid]]</f>
        <v>0</v>
      </c>
      <c r="P88" s="22" t="str" cm="1">
        <f t="array" ref="P88">_xlfn.LET(
_xlpm.hCond,$H88,
_xlpm.dType,$D88,
_xlpm.res_type_1,P$1,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8" s="22" t="str" cm="1">
        <f t="array" ref="Q88">_xlfn.LET(
_xlpm.hCond,$H88,
_xlpm.dType,$D88,
_xlpm.res_type_1,Q$1,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8" s="22" t="str" cm="1">
        <f t="array" ref="R88">_xlfn.LET(
_xlpm.hCond,$H88,
_xlpm.dType,$D88,
_xlpm.res_type_1,R$1,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8" s="22" t="str" cm="1">
        <f t="array" ref="S88">_xlfn.LET(
_xlpm.hCond,$H88,
_xlpm.dType,$D88,
_xlpm.res_type_1,S$1,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8" s="22" t="str" cm="1">
        <f t="array" ref="T88">_xlfn.LET(
_xlpm.hCond,$H88,
_xlpm.dType,$D88,
_xlpm.res_type_1,T$1,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8" s="22" t="str" cm="1">
        <f t="array" ref="U88">_xlfn.LET(
_xlpm.hCond,$H88,
_xlpm.dType,$D88,
_xlpm.res_type_1,U$1,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8" s="22" t="str" cm="1">
        <f t="array" ref="V88">_xlfn.LET(
_xlpm.hCond,$H88,
_xlpm.dType,$D88,
_xlpm.res_type_1,V$1,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8" s="22" cm="1">
        <f t="array" ref="W88">_xlfn.LET(
_xlpm.hCond,$H88,
_xlpm.dType,$D88,
_xlpm.res_type_1,W$1,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88" s="22" cm="1">
        <f t="array" ref="X88">_xlfn.LET(
_xlpm.hCond,$H88,
_xlpm.dType,$D88,
_xlpm.res_type_1,X$1,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8" s="22" cm="1">
        <f t="array" ref="Y88">_xlfn.LET(
_xlpm.hCond,$H88,
_xlpm.dType,$D88,
_xlpm.res_type_1,Y$1,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88" s="22" cm="1">
        <f t="array" ref="Z88">_xlfn.LET(
_xlpm.hCond,$H88,
_xlpm.dType,$D88,
_xlpm.res_type_1,Z$1,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8" s="22" cm="1">
        <f t="array" ref="AA88">_xlfn.LET(
_xlpm.hCond,$H88,
_xlpm.dType,$D88,
_xlpm.res_type_1,AA$1,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8" s="22" cm="1">
        <f t="array" ref="AB88">_xlfn.LET(
_xlpm.hCond,$H88,
_xlpm.dType,$D88,
_xlpm.res_type_1,AB$1,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8" s="22" cm="1">
        <f t="array" ref="AC88">_xlfn.LET(
_xlpm.hCond,$H88,
_xlpm.dType,$D88,
_xlpm.res_type_1,AC$1,
_xlpm.num,--_xlfn.TEXTAFTER($C88,{"#","/","-"},-1),
_xlpm.isDay,$B88="DAY",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8" s="22" cm="1">
        <f t="array" ref="AD88">_xlfn.LET(
    _xlpm.result,
    IF(
        $H88,
        _xlfn.IFS(
            $B88 = "DAY",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$B88 = "Night",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27819.200000000001</v>
      </c>
      <c r="AE88" s="22" cm="1">
        <f t="array" ref="AE88">_xlfn.LET(
    _xlpm.result,
    IF(
        $H88,
        _xlfn.IFS(
            $B88 = "DAY",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$B88 = "Night",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27820.9</v>
      </c>
      <c r="AF88" s="22">
        <f t="shared" si="31"/>
        <v>1.7000000000007276</v>
      </c>
      <c r="AG88" s="22" cm="1">
        <f t="array" ref="AG88">_xlfn.LET(
    _xlpm.result,
    IF(
        $H88,
        _xlfn.IFS(
            $B88 = "DAY",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$B88 = "Night",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361702.5</v>
      </c>
      <c r="AH88" s="22" cm="1">
        <f t="array" ref="AH88">_xlfn.LET(
    _xlpm.result,
    IF(
        $H88,
        _xlfn.IFS(
            $B88 = "DAY",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$B88 = "Night",
            _xlfn.IFS(
                $D88 = "挖掘机/Excavator",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$D88 = "矿用卡车/Dump Truck",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$D88 = "辅助设备/Auxiliary Equipment",
                _xlfn.XLOOKUP(
                     --
                        _xlfn.TEXTAFTER(
                            $C88,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361724</v>
      </c>
      <c r="AI88" s="22">
        <f t="shared" si="32"/>
        <v>21.5</v>
      </c>
      <c r="AJ88" s="22">
        <f>_xlfn.LET(_xlpm.v,_xlfn.XLOOKUP(表1[[#This Row],[型号类型
Model Type]],辅助表Auxiliary!$P$2:$P$6,辅助表Auxiliary!$Q$2:$Q$6),_xlpm.target,表1[[#This Row],[产量（M3）
Production(M3)]],IFERROR(_xlpm.target/_xlpm.v,""))</f>
        <v>1</v>
      </c>
      <c r="AK88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8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8" s="22">
        <f t="shared" si="19"/>
        <v>0</v>
      </c>
      <c r="AO88" s="24">
        <f t="shared" si="20"/>
        <v>10.75</v>
      </c>
      <c r="AP88" s="25" t="str" cm="1">
        <f t="array" ref="AP8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B88="Night", IF(
            (F88="EX5600")+(F88="EX3600"),
            _xlfn.XLOOKUP(--_xlfn.TEXTAFTER($C88,{"#","/","-"},-1), --_xlfn.TEXTAFTER('Electrical Excavator'!$A$4:$A$23,{"#","/","-"},-1), _xlfn.XLOOKUP(A88,'Electrical Excavator'!$E$3:$AI$3,'Electrical Excavator'!$E$4:$AI$23)),
            _xlfn.XLOOKUP(--_xlfn.TEXTAFTER($C88,{"#","/","-"},-1), --_xlfn.REGEXEXTRACT(_xlpm.c_rng,"\d+"), _xlfn.XLOOKUP(A88, _xlpm.header_rng, _xlpm.data_rng))
        ),
        B88="Day", ""
    ),
    IFERROR(_xlpm.result, "")
)</f>
        <v/>
      </c>
      <c r="AQ88" s="26">
        <f t="shared" si="21"/>
        <v>0.13472222222222222</v>
      </c>
      <c r="AR88" s="26">
        <f t="shared" si="22"/>
        <v>0.69072164948453607</v>
      </c>
      <c r="AS88" s="26">
        <f t="shared" si="23"/>
        <v>0.69072164948453607</v>
      </c>
      <c r="AT88" s="24">
        <f t="shared" si="24"/>
        <v>35.000000000043656</v>
      </c>
      <c r="AU88" s="22">
        <v>720</v>
      </c>
      <c r="AV88" s="22">
        <f t="shared" si="25"/>
        <v>12</v>
      </c>
      <c r="AW88" s="22">
        <f>IF($B88="Day",_xlfn.XLOOKUP(CLEAN($C88),效率表!$B$4:$B$500,效率表!G$4:G$500,""),_xlfn.XLOOKUP(CLEAN($C88),效率表!$B$4:$B$500,效率表!G$4:G$500,"",,-1))</f>
        <v>30</v>
      </c>
      <c r="AX88" s="22">
        <f>IF($B88="Day",_xlfn.XLOOKUP(CLEAN($C88),效率表!$B$4:$B$500,效率表!H$4:H$500,""),_xlfn.XLOOKUP(CLEAN($C88),效率表!$B$4:$B$500,效率表!H$4:H$500,"",,-1))</f>
        <v>0</v>
      </c>
      <c r="AY88" s="22">
        <f>IF($B88="Day",_xlfn.XLOOKUP(CLEAN($C88),效率表!$B$4:$B$500,效率表!I$4:I$500,""),_xlfn.XLOOKUP(CLEAN($C88),效率表!$B$4:$B$500,效率表!I$4:I$500,"",,-1))</f>
        <v>0</v>
      </c>
      <c r="AZ88" s="22">
        <f>IF($B88="Day",_xlfn.XLOOKUP(CLEAN($C88),效率表!$B$4:$B$500,效率表!J$4:J$500,""),_xlfn.XLOOKUP(CLEAN($C88),效率表!$B$4:$B$500,效率表!J$4:J$500,"",,-1))</f>
        <v>0</v>
      </c>
      <c r="BA88" s="22">
        <f>IF($B88="Day",_xlfn.XLOOKUP(CLEAN($C88),效率表!$B$4:$B$500,效率表!K$4:K$500,""),_xlfn.XLOOKUP(CLEAN($C88),效率表!$B$4:$B$500,效率表!K$4:K$500,"",,-1))</f>
        <v>0</v>
      </c>
      <c r="BB88" s="22">
        <f>IF($B88="Day",_xlfn.XLOOKUP(CLEAN($C88),效率表!$B$4:$B$500,效率表!L$4:L$500,""),_xlfn.XLOOKUP(CLEAN($C88),效率表!$B$4:$B$500,效率表!L$4:L$500,"",,-1))</f>
        <v>0</v>
      </c>
      <c r="BC88" s="22">
        <f>IF($B88="Day",_xlfn.XLOOKUP(CLEAN($C88),效率表!$B$4:$B$500,效率表!M$4:M$500,""),_xlfn.XLOOKUP(CLEAN($C88),效率表!$B$4:$B$500,效率表!M$4:M$500,"",,-1))</f>
        <v>0</v>
      </c>
      <c r="BD88" s="22">
        <f>IF($B88="Day",_xlfn.XLOOKUP(CLEAN($C88),效率表!$B$4:$B$500,效率表!N$4:N$500,""),_xlfn.XLOOKUP(CLEAN($C88),效率表!$B$4:$B$500,效率表!N$4:N$500,"",,-1))</f>
        <v>0</v>
      </c>
      <c r="BE88" s="22">
        <f>IF($B88="Day",_xlfn.XLOOKUP(CLEAN($C88),效率表!$B$4:$B$500,效率表!O$4:O$500,""),_xlfn.XLOOKUP(CLEAN($C88),效率表!$B$4:$B$500,效率表!O$4:O$500,"",,-1))</f>
        <v>623</v>
      </c>
      <c r="BF88" s="22">
        <f>IF($B88="Day",_xlfn.XLOOKUP(CLEAN($C88),效率表!$B$4:$B$500,效率表!P$4:P$500,""),_xlfn.XLOOKUP(CLEAN($C88),效率表!$B$4:$B$500,效率表!P$4:P$500,"",,-1))</f>
        <v>0</v>
      </c>
      <c r="BG88" s="22">
        <f>IF($B88="Day",_xlfn.XLOOKUP(CLEAN($C88),效率表!$B$4:$B$500,效率表!Q$4:Q$500,""),_xlfn.XLOOKUP(CLEAN($C88),效率表!$B$4:$B$500,效率表!Q$4:Q$500,"",,-1))</f>
        <v>0</v>
      </c>
      <c r="BH88" s="22">
        <f>IF($B88="Day",_xlfn.XLOOKUP(CLEAN($C88),效率表!$B$4:$B$500,效率表!R$4:R$500,""),_xlfn.XLOOKUP(CLEAN($C88),效率表!$B$4:$B$500,效率表!R$4:R$500,"",,-1))</f>
        <v>0</v>
      </c>
      <c r="BI88" s="22">
        <f>IF($B88="Day",_xlfn.XLOOKUP(CLEAN($C88),效率表!$B$4:$B$500,效率表!S$4:S$500,""),_xlfn.XLOOKUP(CLEAN($C88),效率表!$B$4:$B$500,效率表!S$4:S$500,"",,-1))</f>
        <v>0</v>
      </c>
      <c r="BJ88" s="22">
        <f>IF($B88="Day",_xlfn.XLOOKUP(CLEAN($C88),效率表!$B$4:$B$500,效率表!U$4:U$500,""),_xlfn.XLOOKUP(CLEAN($C88),效率表!$B$4:$B$500,效率表!U$4:U$500,"",,-1))</f>
        <v>0</v>
      </c>
      <c r="BK88" s="22">
        <f>IF($B88="Day",_xlfn.XLOOKUP(CLEAN($C88),效率表!$B$4:$B$500,效率表!V$4:V$500,""),_xlfn.XLOOKUP(CLEAN($C88),效率表!$B$4:$B$500,效率表!V$4:V$500,"",,-1))</f>
        <v>0</v>
      </c>
      <c r="BL88" s="22">
        <f t="shared" si="26"/>
        <v>0</v>
      </c>
      <c r="BM88" s="22">
        <f t="shared" si="27"/>
        <v>30</v>
      </c>
      <c r="BN88" s="22">
        <f t="shared" si="28"/>
        <v>0</v>
      </c>
      <c r="BO88" s="27">
        <f t="shared" si="29"/>
        <v>67</v>
      </c>
      <c r="BP88" s="25">
        <f t="shared" si="30"/>
        <v>1.1166666666666667</v>
      </c>
      <c r="BQ88" s="28" t="str">
        <f>IF($B88="Day",_xlfn.XLOOKUP(CLEAN($C88),效率表!$B$4:$B$500,效率表!X$4:X$500,""),_xlfn.XLOOKUP($C88,效率表!$B$4:$B$500,效率表!X$4:X$500,"",,-1))</f>
        <v>гидро халсан</v>
      </c>
    </row>
    <row r="89" spans="1:69">
      <c r="A89" s="29">
        <f t="shared" si="33"/>
        <v>46244</v>
      </c>
      <c r="B89" s="22" t="s">
        <v>240</v>
      </c>
      <c r="C89" s="22" t="s">
        <v>170</v>
      </c>
      <c r="D89" s="23" t="str">
        <f>_xlfn.XLOOKUP(C89,辅助表Auxiliary!$A$3:$A$192,辅助表Auxiliary!$C$3:$C$192)</f>
        <v>矿用卡车/Dump Truck</v>
      </c>
      <c r="E89" s="22" t="str">
        <f>_xlfn.XLOOKUP(C89,辅助表Auxiliary!$A$3:$A$192,辅助表Auxiliary!$D$3:$D$192)</f>
        <v>HITACHI EH4000AC-3</v>
      </c>
      <c r="F89" s="22" t="str">
        <f>_xlfn.XLOOKUP(C89,辅助表Auxiliary!$A$3:$A$192,辅助表Auxiliary!$E$3:$E$192)</f>
        <v>EH4000</v>
      </c>
      <c r="G89" s="22" t="s">
        <v>285</v>
      </c>
      <c r="H89" s="22" t="b">
        <f t="shared" si="17"/>
        <v>1</v>
      </c>
      <c r="I89" s="22">
        <f t="shared" si="18"/>
        <v>0</v>
      </c>
      <c r="J89" s="22"/>
      <c r="K89" s="22">
        <f>_xlfn.AGGREGATE(9,4,表1[[#This Row],[Хө]:[Б.н]])+_xlfn.AGGREGATE(9,4,表1[[#This Row],[Хө土壤]:[Б.н 脏煤]],表1[[#This Row],[Ш.х 沃土]])</f>
        <v>0</v>
      </c>
      <c r="L89" s="22">
        <f>_xlfn.AGGREGATE(9,4,表1[[#This Row],[Нү]],表1[[#This Row],[Нү 煤炭]])</f>
        <v>0</v>
      </c>
      <c r="M89" s="22">
        <f>_xlfn.AGGREGATE(9,4,表1[[#This Row],[oxid]],表1[[#This Row],[oxid 氧化]])</f>
        <v>0</v>
      </c>
      <c r="N89" s="22">
        <f>_xlfn.AGGREGATE(9,4,表1[[#This Row],[И.А]],表1[[#This Row],[И.А 
工程工作]])</f>
        <v>0</v>
      </c>
      <c r="O89" s="22">
        <f>表1[[#This Row],[产量（M3）
Production(M3)]]-表1[[#This Row],[焦煤（M3）
Coking coal
Нү]]-表1[[#This Row],[动力煤（M3）
Thermal coal
oxid]]</f>
        <v>0</v>
      </c>
      <c r="P89" s="22" t="str" cm="1">
        <f t="array" ref="P89">_xlfn.LET(
_xlpm.hCond,$H89,
_xlpm.dType,$D89,
_xlpm.res_type_1,P$1,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89" s="22" t="str" cm="1">
        <f t="array" ref="Q89">_xlfn.LET(
_xlpm.hCond,$H89,
_xlpm.dType,$D89,
_xlpm.res_type_1,Q$1,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89" s="22" t="str" cm="1">
        <f t="array" ref="R89">_xlfn.LET(
_xlpm.hCond,$H89,
_xlpm.dType,$D89,
_xlpm.res_type_1,R$1,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89" s="22" t="str" cm="1">
        <f t="array" ref="S89">_xlfn.LET(
_xlpm.hCond,$H89,
_xlpm.dType,$D89,
_xlpm.res_type_1,S$1,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89" s="22" t="str" cm="1">
        <f t="array" ref="T89">_xlfn.LET(
_xlpm.hCond,$H89,
_xlpm.dType,$D89,
_xlpm.res_type_1,T$1,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89" s="22" t="str" cm="1">
        <f t="array" ref="U89">_xlfn.LET(
_xlpm.hCond,$H89,
_xlpm.dType,$D89,
_xlpm.res_type_1,U$1,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89" s="22" t="str" cm="1">
        <f t="array" ref="V89">_xlfn.LET(
_xlpm.hCond,$H89,
_xlpm.dType,$D89,
_xlpm.res_type_1,V$1,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89" s="22" cm="1">
        <f t="array" ref="W89">_xlfn.LET(
_xlpm.hCond,$H89,
_xlpm.dType,$D89,
_xlpm.res_type_1,W$1,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89" s="22" cm="1">
        <f t="array" ref="X89">_xlfn.LET(
_xlpm.hCond,$H89,
_xlpm.dType,$D89,
_xlpm.res_type_1,X$1,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89" s="22" cm="1">
        <f t="array" ref="Y89">_xlfn.LET(
_xlpm.hCond,$H89,
_xlpm.dType,$D89,
_xlpm.res_type_1,Y$1,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89" s="22" cm="1">
        <f t="array" ref="Z89">_xlfn.LET(
_xlpm.hCond,$H89,
_xlpm.dType,$D89,
_xlpm.res_type_1,Z$1,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89" s="22" cm="1">
        <f t="array" ref="AA89">_xlfn.LET(
_xlpm.hCond,$H89,
_xlpm.dType,$D89,
_xlpm.res_type_1,AA$1,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89" s="22" cm="1">
        <f t="array" ref="AB89">_xlfn.LET(
_xlpm.hCond,$H89,
_xlpm.dType,$D89,
_xlpm.res_type_1,AB$1,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89" s="22" cm="1">
        <f t="array" ref="AC89">_xlfn.LET(
_xlpm.hCond,$H89,
_xlpm.dType,$D89,
_xlpm.res_type_1,AC$1,
_xlpm.num,--_xlfn.TEXTAFTER($C89,{"#","/","-"},-1),
_xlpm.isDay,$B89="DAY",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89" s="22" cm="1">
        <f t="array" ref="AD89">_xlfn.LET(
    _xlpm.result,
    IF(
        $H89,
        _xlfn.IFS(
            $B89 = "DAY",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$B89 = "Night",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27928.3</v>
      </c>
      <c r="AE89" s="22" cm="1">
        <f t="array" ref="AE89">_xlfn.LET(
    _xlpm.result,
    IF(
        $H89,
        _xlfn.IFS(
            $B89 = "DAY",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$B89 = "Night",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27928.3</v>
      </c>
      <c r="AF89" s="22">
        <f t="shared" si="31"/>
        <v>0</v>
      </c>
      <c r="AG89" s="22" cm="1">
        <f t="array" ref="AG89">_xlfn.LET(
    _xlpm.result,
    IF(
        $H89,
        _xlfn.IFS(
            $B89 = "DAY",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$B89 = "Night",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385777</v>
      </c>
      <c r="AH89" s="22" cm="1">
        <f t="array" ref="AH89">_xlfn.LET(
    _xlpm.result,
    IF(
        $H89,
        _xlfn.IFS(
            $B89 = "DAY",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$B89 = "Night",
            _xlfn.IFS(
                $D89 = "挖掘机/Excavator",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$D89 = "矿用卡车/Dump Truck",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$D89 = "辅助设备/Auxiliary Equipment",
                _xlfn.XLOOKUP(
                     --
                        _xlfn.TEXTAFTER(
                            $C89,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385777</v>
      </c>
      <c r="AI89" s="22">
        <f t="shared" si="32"/>
        <v>0</v>
      </c>
      <c r="AJ89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8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8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8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89" s="22">
        <f t="shared" si="19"/>
        <v>0</v>
      </c>
      <c r="AO89" s="24" t="str">
        <f t="shared" si="20"/>
        <v/>
      </c>
      <c r="AP89" s="25" t="str" cm="1">
        <f t="array" ref="AP8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B89="Night", IF(
            (F89="EX5600")+(F89="EX3600"),
            _xlfn.XLOOKUP(--_xlfn.TEXTAFTER($C89,{"#","/","-"},-1), --_xlfn.TEXTAFTER('Electrical Excavator'!$A$4:$A$23,{"#","/","-"},-1), _xlfn.XLOOKUP(A89,'Electrical Excavator'!$E$3:$AI$3,'Electrical Excavator'!$E$4:$AI$23)),
            _xlfn.XLOOKUP(--_xlfn.TEXTAFTER($C89,{"#","/","-"},-1), --_xlfn.REGEXEXTRACT(_xlpm.c_rng,"\d+"), _xlfn.XLOOKUP(A89, _xlpm.header_rng, _xlpm.data_rng))
        ),
        B89="Day", ""
    ),
    IFERROR(_xlpm.result, "")
)</f>
        <v/>
      </c>
      <c r="AQ89" s="26">
        <f t="shared" si="21"/>
        <v>1</v>
      </c>
      <c r="AR89" s="26">
        <f t="shared" si="22"/>
        <v>0</v>
      </c>
      <c r="AS89" s="26" t="str">
        <f t="shared" si="23"/>
        <v/>
      </c>
      <c r="AT89" s="24" t="str">
        <f t="shared" si="24"/>
        <v/>
      </c>
      <c r="AU89" s="22">
        <v>720</v>
      </c>
      <c r="AV89" s="22">
        <f t="shared" si="25"/>
        <v>12</v>
      </c>
      <c r="AW89" s="22">
        <f>IF($B89="Day",_xlfn.XLOOKUP(CLEAN($C89),效率表!$B$4:$B$500,效率表!G$4:G$500,""),_xlfn.XLOOKUP(CLEAN($C89),效率表!$B$4:$B$500,效率表!G$4:G$500,"",,-1))</f>
        <v>0</v>
      </c>
      <c r="AX89" s="22">
        <f>IF($B89="Day",_xlfn.XLOOKUP(CLEAN($C89),效率表!$B$4:$B$500,效率表!H$4:H$500,""),_xlfn.XLOOKUP(CLEAN($C89),效率表!$B$4:$B$500,效率表!H$4:H$500,"",,-1))</f>
        <v>0</v>
      </c>
      <c r="AY89" s="22">
        <f>IF($B89="Day",_xlfn.XLOOKUP(CLEAN($C89),效率表!$B$4:$B$500,效率表!I$4:I$500,""),_xlfn.XLOOKUP(CLEAN($C89),效率表!$B$4:$B$500,效率表!I$4:I$500,"",,-1))</f>
        <v>0</v>
      </c>
      <c r="AZ89" s="22">
        <f>IF($B89="Day",_xlfn.XLOOKUP(CLEAN($C89),效率表!$B$4:$B$500,效率表!J$4:J$500,""),_xlfn.XLOOKUP(CLEAN($C89),效率表!$B$4:$B$500,效率表!J$4:J$500,"",,-1))</f>
        <v>0</v>
      </c>
      <c r="BA89" s="22">
        <f>IF($B89="Day",_xlfn.XLOOKUP(CLEAN($C89),效率表!$B$4:$B$500,效率表!K$4:K$500,""),_xlfn.XLOOKUP(CLEAN($C89),效率表!$B$4:$B$500,效率表!K$4:K$500,"",,-1))</f>
        <v>0</v>
      </c>
      <c r="BB89" s="22">
        <f>IF($B89="Day",_xlfn.XLOOKUP(CLEAN($C89),效率表!$B$4:$B$500,效率表!L$4:L$500,""),_xlfn.XLOOKUP(CLEAN($C89),效率表!$B$4:$B$500,效率表!L$4:L$500,"",,-1))</f>
        <v>0</v>
      </c>
      <c r="BC89" s="22">
        <f>IF($B89="Day",_xlfn.XLOOKUP(CLEAN($C89),效率表!$B$4:$B$500,效率表!M$4:M$500,""),_xlfn.XLOOKUP(CLEAN($C89),效率表!$B$4:$B$500,效率表!M$4:M$500,"",,-1))</f>
        <v>0</v>
      </c>
      <c r="BD89" s="22">
        <f>IF($B89="Day",_xlfn.XLOOKUP(CLEAN($C89),效率表!$B$4:$B$500,效率表!N$4:N$500,""),_xlfn.XLOOKUP(CLEAN($C89),效率表!$B$4:$B$500,效率表!N$4:N$500,"",,-1))</f>
        <v>0</v>
      </c>
      <c r="BE89" s="22">
        <f>IF($B89="Day",_xlfn.XLOOKUP(CLEAN($C89),效率表!$B$4:$B$500,效率表!O$4:O$500,""),_xlfn.XLOOKUP(CLEAN($C89),效率表!$B$4:$B$500,效率表!O$4:O$500,"",,-1))</f>
        <v>0</v>
      </c>
      <c r="BF89" s="22">
        <f>IF($B89="Day",_xlfn.XLOOKUP(CLEAN($C89),效率表!$B$4:$B$500,效率表!P$4:P$500,""),_xlfn.XLOOKUP(CLEAN($C89),效率表!$B$4:$B$500,效率表!P$4:P$500,"",,-1))</f>
        <v>720</v>
      </c>
      <c r="BG89" s="22">
        <f>IF($B89="Day",_xlfn.XLOOKUP(CLEAN($C89),效率表!$B$4:$B$500,效率表!Q$4:Q$500,""),_xlfn.XLOOKUP(CLEAN($C89),效率表!$B$4:$B$500,效率表!Q$4:Q$500,"",,-1))</f>
        <v>0</v>
      </c>
      <c r="BH89" s="22">
        <f>IF($B89="Day",_xlfn.XLOOKUP(CLEAN($C89),效率表!$B$4:$B$500,效率表!R$4:R$500,""),_xlfn.XLOOKUP(CLEAN($C89),效率表!$B$4:$B$500,效率表!R$4:R$500,"",,-1))</f>
        <v>0</v>
      </c>
      <c r="BI89" s="22">
        <f>IF($B89="Day",_xlfn.XLOOKUP(CLEAN($C89),效率表!$B$4:$B$500,效率表!S$4:S$500,""),_xlfn.XLOOKUP(CLEAN($C89),效率表!$B$4:$B$500,效率表!S$4:S$500,"",,-1))</f>
        <v>0</v>
      </c>
      <c r="BJ89" s="22">
        <f>IF($B89="Day",_xlfn.XLOOKUP(CLEAN($C89),效率表!$B$4:$B$500,效率表!U$4:U$500,""),_xlfn.XLOOKUP(CLEAN($C89),效率表!$B$4:$B$500,效率表!U$4:U$500,"",,-1))</f>
        <v>0</v>
      </c>
      <c r="BK89" s="22">
        <f>IF($B89="Day",_xlfn.XLOOKUP(CLEAN($C89),效率表!$B$4:$B$500,效率表!V$4:V$500,""),_xlfn.XLOOKUP(CLEAN($C89),效率表!$B$4:$B$500,效率表!V$4:V$500,"",,-1))</f>
        <v>0</v>
      </c>
      <c r="BL89" s="22">
        <f t="shared" si="26"/>
        <v>0</v>
      </c>
      <c r="BM89" s="22">
        <f t="shared" si="27"/>
        <v>720</v>
      </c>
      <c r="BN89" s="22">
        <f t="shared" si="28"/>
        <v>720</v>
      </c>
      <c r="BO89" s="27">
        <f t="shared" si="29"/>
        <v>0</v>
      </c>
      <c r="BP89" s="25">
        <f t="shared" si="30"/>
        <v>0</v>
      </c>
      <c r="BQ89" s="28">
        <f>IF($B89="Day",_xlfn.XLOOKUP(CLEAN($C89),效率表!$B$4:$B$500,效率表!X$4:X$500,""),_xlfn.XLOOKUP($C89,效率表!$B$4:$B$500,效率表!X$4:X$500,"",,-1))</f>
        <v>0</v>
      </c>
    </row>
    <row r="90" spans="1:69">
      <c r="A90" s="29">
        <f t="shared" si="33"/>
        <v>46244</v>
      </c>
      <c r="B90" s="22" t="s">
        <v>240</v>
      </c>
      <c r="C90" s="22" t="s">
        <v>171</v>
      </c>
      <c r="D90" s="23" t="str">
        <f>_xlfn.XLOOKUP(C90,辅助表Auxiliary!$A$3:$A$192,辅助表Auxiliary!$C$3:$C$192)</f>
        <v>矿用卡车/Dump Truck</v>
      </c>
      <c r="E90" s="22" t="str">
        <f>_xlfn.XLOOKUP(C90,辅助表Auxiliary!$A$3:$A$192,辅助表Auxiliary!$D$3:$D$192)</f>
        <v>HITACHI EH4000AC-3</v>
      </c>
      <c r="F90" s="22" t="str">
        <f>_xlfn.XLOOKUP(C90,辅助表Auxiliary!$A$3:$A$192,辅助表Auxiliary!$E$3:$E$192)</f>
        <v>EH4000</v>
      </c>
      <c r="G90" s="22" t="s">
        <v>285</v>
      </c>
      <c r="H90" s="22" t="b">
        <f t="shared" si="17"/>
        <v>1</v>
      </c>
      <c r="I90" s="22">
        <f t="shared" si="18"/>
        <v>0</v>
      </c>
      <c r="J90" s="22"/>
      <c r="K90" s="22">
        <f>_xlfn.AGGREGATE(9,4,表1[[#This Row],[Хө]:[Б.н]])+_xlfn.AGGREGATE(9,4,表1[[#This Row],[Хө土壤]:[Б.н 脏煤]],表1[[#This Row],[Ш.х 沃土]])</f>
        <v>0</v>
      </c>
      <c r="L90" s="22">
        <f>_xlfn.AGGREGATE(9,4,表1[[#This Row],[Нү]],表1[[#This Row],[Нү 煤炭]])</f>
        <v>0</v>
      </c>
      <c r="M90" s="22">
        <f>_xlfn.AGGREGATE(9,4,表1[[#This Row],[oxid]],表1[[#This Row],[oxid 氧化]])</f>
        <v>0</v>
      </c>
      <c r="N90" s="22">
        <f>_xlfn.AGGREGATE(9,4,表1[[#This Row],[И.А]],表1[[#This Row],[И.А 
工程工作]])</f>
        <v>0</v>
      </c>
      <c r="O90" s="22">
        <f>表1[[#This Row],[产量（M3）
Production(M3)]]-表1[[#This Row],[焦煤（M3）
Coking coal
Нү]]-表1[[#This Row],[动力煤（M3）
Thermal coal
oxid]]</f>
        <v>0</v>
      </c>
      <c r="P90" s="22" t="str" cm="1">
        <f t="array" ref="P90">_xlfn.LET(
_xlpm.hCond,$H90,
_xlpm.dType,$D90,
_xlpm.res_type_1,P$1,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0" s="22" t="str" cm="1">
        <f t="array" ref="Q90">_xlfn.LET(
_xlpm.hCond,$H90,
_xlpm.dType,$D90,
_xlpm.res_type_1,Q$1,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0" s="22" t="str" cm="1">
        <f t="array" ref="R90">_xlfn.LET(
_xlpm.hCond,$H90,
_xlpm.dType,$D90,
_xlpm.res_type_1,R$1,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0" s="22" t="str" cm="1">
        <f t="array" ref="S90">_xlfn.LET(
_xlpm.hCond,$H90,
_xlpm.dType,$D90,
_xlpm.res_type_1,S$1,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0" s="22" t="str" cm="1">
        <f t="array" ref="T90">_xlfn.LET(
_xlpm.hCond,$H90,
_xlpm.dType,$D90,
_xlpm.res_type_1,T$1,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0" s="22" t="str" cm="1">
        <f t="array" ref="U90">_xlfn.LET(
_xlpm.hCond,$H90,
_xlpm.dType,$D90,
_xlpm.res_type_1,U$1,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0" s="22" t="str" cm="1">
        <f t="array" ref="V90">_xlfn.LET(
_xlpm.hCond,$H90,
_xlpm.dType,$D90,
_xlpm.res_type_1,V$1,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0" s="22" cm="1">
        <f t="array" ref="W90">_xlfn.LET(
_xlpm.hCond,$H90,
_xlpm.dType,$D90,
_xlpm.res_type_1,W$1,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90" s="22" cm="1">
        <f t="array" ref="X90">_xlfn.LET(
_xlpm.hCond,$H90,
_xlpm.dType,$D90,
_xlpm.res_type_1,X$1,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0" s="22" cm="1">
        <f t="array" ref="Y90">_xlfn.LET(
_xlpm.hCond,$H90,
_xlpm.dType,$D90,
_xlpm.res_type_1,Y$1,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0" s="22" cm="1">
        <f t="array" ref="Z90">_xlfn.LET(
_xlpm.hCond,$H90,
_xlpm.dType,$D90,
_xlpm.res_type_1,Z$1,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0" s="22" cm="1">
        <f t="array" ref="AA90">_xlfn.LET(
_xlpm.hCond,$H90,
_xlpm.dType,$D90,
_xlpm.res_type_1,AA$1,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0" s="22" cm="1">
        <f t="array" ref="AB90">_xlfn.LET(
_xlpm.hCond,$H90,
_xlpm.dType,$D90,
_xlpm.res_type_1,AB$1,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0" s="22" cm="1">
        <f t="array" ref="AC90">_xlfn.LET(
_xlpm.hCond,$H90,
_xlpm.dType,$D90,
_xlpm.res_type_1,AC$1,
_xlpm.num,--_xlfn.TEXTAFTER($C90,{"#","/","-"},-1),
_xlpm.isDay,$B90="DAY",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0" s="22" cm="1">
        <f t="array" ref="AD90">_xlfn.LET(
    _xlpm.result,
    IF(
        $H90,
        _xlfn.IFS(
            $B90 = "DAY",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$B90 = "Night",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18266.5</v>
      </c>
      <c r="AE90" s="22" cm="1">
        <f t="array" ref="AE90">_xlfn.LET(
    _xlpm.result,
    IF(
        $H90,
        _xlfn.IFS(
            $B90 = "DAY",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$B90 = "Night",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18266.5</v>
      </c>
      <c r="AF90" s="22">
        <f t="shared" si="31"/>
        <v>0</v>
      </c>
      <c r="AG90" s="22" cm="1">
        <f t="array" ref="AG90">_xlfn.LET(
    _xlpm.result,
    IF(
        $H90,
        _xlfn.IFS(
            $B90 = "DAY",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$B90 = "Night",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274530</v>
      </c>
      <c r="AH90" s="22" cm="1">
        <f t="array" ref="AH90">_xlfn.LET(
    _xlpm.result,
    IF(
        $H90,
        _xlfn.IFS(
            $B90 = "DAY",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$B90 = "Night",
            _xlfn.IFS(
                $D90 = "挖掘机/Excavator",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$D90 = "矿用卡车/Dump Truck",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$D90 = "辅助设备/Auxiliary Equipment",
                _xlfn.XLOOKUP(
                     --
                        _xlfn.TEXTAFTER(
                            $C90,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274530</v>
      </c>
      <c r="AI90" s="22">
        <f t="shared" si="32"/>
        <v>0</v>
      </c>
      <c r="AJ90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9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0" s="22">
        <f t="shared" si="19"/>
        <v>0</v>
      </c>
      <c r="AO90" s="24" t="str">
        <f t="shared" si="20"/>
        <v/>
      </c>
      <c r="AP90" s="25" t="str" cm="1">
        <f t="array" ref="AP9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B90="Night", IF(
            (F90="EX5600")+(F90="EX3600"),
            _xlfn.XLOOKUP(--_xlfn.TEXTAFTER($C90,{"#","/","-"},-1), --_xlfn.TEXTAFTER('Electrical Excavator'!$A$4:$A$23,{"#","/","-"},-1), _xlfn.XLOOKUP(A90,'Electrical Excavator'!$E$3:$AI$3,'Electrical Excavator'!$E$4:$AI$23)),
            _xlfn.XLOOKUP(--_xlfn.TEXTAFTER($C90,{"#","/","-"},-1), --_xlfn.REGEXEXTRACT(_xlpm.c_rng,"\d+"), _xlfn.XLOOKUP(A90, _xlpm.header_rng, _xlpm.data_rng))
        ),
        B90="Day", ""
    ),
    IFERROR(_xlpm.result, "")
)</f>
        <v/>
      </c>
      <c r="AQ90" s="26">
        <f t="shared" si="21"/>
        <v>0</v>
      </c>
      <c r="AR90" s="26">
        <f t="shared" si="22"/>
        <v>0</v>
      </c>
      <c r="AS90" s="26" t="str">
        <f t="shared" si="23"/>
        <v/>
      </c>
      <c r="AT90" s="24" t="str">
        <f t="shared" si="24"/>
        <v/>
      </c>
      <c r="AU90" s="22">
        <v>720</v>
      </c>
      <c r="AV90" s="22">
        <f t="shared" si="25"/>
        <v>12</v>
      </c>
      <c r="AW90" s="22">
        <f>IF($B90="Day",_xlfn.XLOOKUP(CLEAN($C90),效率表!$B$4:$B$500,效率表!G$4:G$500,""),_xlfn.XLOOKUP(CLEAN($C90),效率表!$B$4:$B$500,效率表!G$4:G$500,"",,-1))</f>
        <v>0</v>
      </c>
      <c r="AX90" s="22">
        <f>IF($B90="Day",_xlfn.XLOOKUP(CLEAN($C90),效率表!$B$4:$B$500,效率表!H$4:H$500,""),_xlfn.XLOOKUP(CLEAN($C90),效率表!$B$4:$B$500,效率表!H$4:H$500,"",,-1))</f>
        <v>0</v>
      </c>
      <c r="AY90" s="22">
        <f>IF($B90="Day",_xlfn.XLOOKUP(CLEAN($C90),效率表!$B$4:$B$500,效率表!I$4:I$500,""),_xlfn.XLOOKUP(CLEAN($C90),效率表!$B$4:$B$500,效率表!I$4:I$500,"",,-1))</f>
        <v>0</v>
      </c>
      <c r="AZ90" s="22">
        <f>IF($B90="Day",_xlfn.XLOOKUP(CLEAN($C90),效率表!$B$4:$B$500,效率表!J$4:J$500,""),_xlfn.XLOOKUP(CLEAN($C90),效率表!$B$4:$B$500,效率表!J$4:J$500,"",,-1))</f>
        <v>0</v>
      </c>
      <c r="BA90" s="22">
        <f>IF($B90="Day",_xlfn.XLOOKUP(CLEAN($C90),效率表!$B$4:$B$500,效率表!K$4:K$500,""),_xlfn.XLOOKUP(CLEAN($C90),效率表!$B$4:$B$500,效率表!K$4:K$500,"",,-1))</f>
        <v>0</v>
      </c>
      <c r="BB90" s="22">
        <f>IF($B90="Day",_xlfn.XLOOKUP(CLEAN($C90),效率表!$B$4:$B$500,效率表!L$4:L$500,""),_xlfn.XLOOKUP(CLEAN($C90),效率表!$B$4:$B$500,效率表!L$4:L$500,"",,-1))</f>
        <v>0</v>
      </c>
      <c r="BC90" s="22">
        <f>IF($B90="Day",_xlfn.XLOOKUP(CLEAN($C90),效率表!$B$4:$B$500,效率表!M$4:M$500,""),_xlfn.XLOOKUP(CLEAN($C90),效率表!$B$4:$B$500,效率表!M$4:M$500,"",,-1))</f>
        <v>0</v>
      </c>
      <c r="BD90" s="22">
        <f>IF($B90="Day",_xlfn.XLOOKUP(CLEAN($C90),效率表!$B$4:$B$500,效率表!N$4:N$500,""),_xlfn.XLOOKUP(CLEAN($C90),效率表!$B$4:$B$500,效率表!N$4:N$500,"",,-1))</f>
        <v>0</v>
      </c>
      <c r="BE90" s="22">
        <f>IF($B90="Day",_xlfn.XLOOKUP(CLEAN($C90),效率表!$B$4:$B$500,效率表!O$4:O$500,""),_xlfn.XLOOKUP(CLEAN($C90),效率表!$B$4:$B$500,效率表!O$4:O$500,"",,-1))</f>
        <v>720</v>
      </c>
      <c r="BF90" s="22">
        <f>IF($B90="Day",_xlfn.XLOOKUP(CLEAN($C90),效率表!$B$4:$B$500,效率表!P$4:P$500,""),_xlfn.XLOOKUP(CLEAN($C90),效率表!$B$4:$B$500,效率表!P$4:P$500,"",,-1))</f>
        <v>0</v>
      </c>
      <c r="BG90" s="22">
        <f>IF($B90="Day",_xlfn.XLOOKUP(CLEAN($C90),效率表!$B$4:$B$500,效率表!Q$4:Q$500,""),_xlfn.XLOOKUP(CLEAN($C90),效率表!$B$4:$B$500,效率表!Q$4:Q$500,"",,-1))</f>
        <v>0</v>
      </c>
      <c r="BH90" s="22">
        <f>IF($B90="Day",_xlfn.XLOOKUP(CLEAN($C90),效率表!$B$4:$B$500,效率表!R$4:R$500,""),_xlfn.XLOOKUP(CLEAN($C90),效率表!$B$4:$B$500,效率表!R$4:R$500,"",,-1))</f>
        <v>0</v>
      </c>
      <c r="BI90" s="22">
        <f>IF($B90="Day",_xlfn.XLOOKUP(CLEAN($C90),效率表!$B$4:$B$500,效率表!S$4:S$500,""),_xlfn.XLOOKUP(CLEAN($C90),效率表!$B$4:$B$500,效率表!S$4:S$500,"",,-1))</f>
        <v>0</v>
      </c>
      <c r="BJ90" s="22">
        <f>IF($B90="Day",_xlfn.XLOOKUP(CLEAN($C90),效率表!$B$4:$B$500,效率表!U$4:U$500,""),_xlfn.XLOOKUP(CLEAN($C90),效率表!$B$4:$B$500,效率表!U$4:U$500,"",,-1))</f>
        <v>0</v>
      </c>
      <c r="BK90" s="22">
        <f>IF($B90="Day",_xlfn.XLOOKUP(CLEAN($C90),效率表!$B$4:$B$500,效率表!V$4:V$500,""),_xlfn.XLOOKUP(CLEAN($C90),效率表!$B$4:$B$500,效率表!V$4:V$500,"",,-1))</f>
        <v>0</v>
      </c>
      <c r="BL90" s="22">
        <f t="shared" si="26"/>
        <v>0</v>
      </c>
      <c r="BM90" s="22">
        <f t="shared" si="27"/>
        <v>0</v>
      </c>
      <c r="BN90" s="22">
        <f t="shared" si="28"/>
        <v>0</v>
      </c>
      <c r="BO90" s="27">
        <f t="shared" si="29"/>
        <v>0</v>
      </c>
      <c r="BP90" s="25">
        <f t="shared" si="30"/>
        <v>0</v>
      </c>
      <c r="BQ90" s="28" t="str">
        <f>IF($B90="Day",_xlfn.XLOOKUP(CLEAN($C90),效率表!$B$4:$B$500,效率表!X$4:X$500,""),_xlfn.XLOOKUP($C90,效率表!$B$4:$B$500,效率表!X$4:X$500,"",,-1))</f>
        <v>Хөдөлгүүрт түлш орсон</v>
      </c>
    </row>
    <row r="91" spans="1:69">
      <c r="A91" s="29">
        <f t="shared" si="33"/>
        <v>46244</v>
      </c>
      <c r="B91" s="22" t="s">
        <v>240</v>
      </c>
      <c r="C91" s="22" t="s">
        <v>172</v>
      </c>
      <c r="D91" s="23" t="str">
        <f>_xlfn.XLOOKUP(C91,辅助表Auxiliary!$A$3:$A$192,辅助表Auxiliary!$C$3:$C$192)</f>
        <v>矿用卡车/Dump Truck</v>
      </c>
      <c r="E91" s="22" t="str">
        <f>_xlfn.XLOOKUP(C91,辅助表Auxiliary!$A$3:$A$192,辅助表Auxiliary!$D$3:$D$192)</f>
        <v>HITACHI EH4000AC-3</v>
      </c>
      <c r="F91" s="22" t="str">
        <f>_xlfn.XLOOKUP(C91,辅助表Auxiliary!$A$3:$A$192,辅助表Auxiliary!$E$3:$E$192)</f>
        <v>EH4000</v>
      </c>
      <c r="G91" s="22" t="s">
        <v>285</v>
      </c>
      <c r="H91" s="22" t="b">
        <f t="shared" si="17"/>
        <v>1</v>
      </c>
      <c r="I91" s="22">
        <f t="shared" si="18"/>
        <v>1</v>
      </c>
      <c r="J91" s="22"/>
      <c r="K91" s="22">
        <f>_xlfn.AGGREGATE(9,4,表1[[#This Row],[Хө]:[Б.н]])+_xlfn.AGGREGATE(9,4,表1[[#This Row],[Хө土壤]:[Б.н 脏煤]],表1[[#This Row],[Ш.х 沃土]])</f>
        <v>1360</v>
      </c>
      <c r="L91" s="22">
        <f>_xlfn.AGGREGATE(9,4,表1[[#This Row],[Нү]],表1[[#This Row],[Нү 煤炭]])</f>
        <v>0</v>
      </c>
      <c r="M91" s="22">
        <f>_xlfn.AGGREGATE(9,4,表1[[#This Row],[oxid]],表1[[#This Row],[oxid 氧化]])</f>
        <v>0</v>
      </c>
      <c r="N91" s="22">
        <f>_xlfn.AGGREGATE(9,4,表1[[#This Row],[И.А]],表1[[#This Row],[И.А 
工程工作]])</f>
        <v>0</v>
      </c>
      <c r="O91" s="22">
        <f>表1[[#This Row],[产量（M3）
Production(M3)]]-表1[[#This Row],[焦煤（M3）
Coking coal
Нү]]-表1[[#This Row],[动力煤（M3）
Thermal coal
oxid]]</f>
        <v>1360</v>
      </c>
      <c r="P91" s="22" t="str" cm="1">
        <f t="array" ref="P91">_xlfn.LET(
_xlpm.hCond,$H91,
_xlpm.dType,$D91,
_xlpm.res_type_1,P$1,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1" s="22" t="str" cm="1">
        <f t="array" ref="Q91">_xlfn.LET(
_xlpm.hCond,$H91,
_xlpm.dType,$D91,
_xlpm.res_type_1,Q$1,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1" s="22" t="str" cm="1">
        <f t="array" ref="R91">_xlfn.LET(
_xlpm.hCond,$H91,
_xlpm.dType,$D91,
_xlpm.res_type_1,R$1,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1" s="22" t="str" cm="1">
        <f t="array" ref="S91">_xlfn.LET(
_xlpm.hCond,$H91,
_xlpm.dType,$D91,
_xlpm.res_type_1,S$1,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1" s="22" t="str" cm="1">
        <f t="array" ref="T91">_xlfn.LET(
_xlpm.hCond,$H91,
_xlpm.dType,$D91,
_xlpm.res_type_1,T$1,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1" s="22" t="str" cm="1">
        <f t="array" ref="U91">_xlfn.LET(
_xlpm.hCond,$H91,
_xlpm.dType,$D91,
_xlpm.res_type_1,U$1,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1" s="22" t="str" cm="1">
        <f t="array" ref="V91">_xlfn.LET(
_xlpm.hCond,$H91,
_xlpm.dType,$D91,
_xlpm.res_type_1,V$1,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1" s="22" cm="1">
        <f t="array" ref="W91">_xlfn.LET(
_xlpm.hCond,$H91,
_xlpm.dType,$D91,
_xlpm.res_type_1,W$1,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1360</v>
      </c>
      <c r="X91" s="22" cm="1">
        <f t="array" ref="X91">_xlfn.LET(
_xlpm.hCond,$H91,
_xlpm.dType,$D91,
_xlpm.res_type_1,X$1,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1" s="22" cm="1">
        <f t="array" ref="Y91">_xlfn.LET(
_xlpm.hCond,$H91,
_xlpm.dType,$D91,
_xlpm.res_type_1,Y$1,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1" s="22" cm="1">
        <f t="array" ref="Z91">_xlfn.LET(
_xlpm.hCond,$H91,
_xlpm.dType,$D91,
_xlpm.res_type_1,Z$1,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1" s="22" cm="1">
        <f t="array" ref="AA91">_xlfn.LET(
_xlpm.hCond,$H91,
_xlpm.dType,$D91,
_xlpm.res_type_1,AA$1,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1" s="22" cm="1">
        <f t="array" ref="AB91">_xlfn.LET(
_xlpm.hCond,$H91,
_xlpm.dType,$D91,
_xlpm.res_type_1,AB$1,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1" s="22" cm="1">
        <f t="array" ref="AC91">_xlfn.LET(
_xlpm.hCond,$H91,
_xlpm.dType,$D91,
_xlpm.res_type_1,AC$1,
_xlpm.num,--_xlfn.TEXTAFTER($C91,{"#","/","-"},-1),
_xlpm.isDay,$B91="DAY",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1" s="22" cm="1">
        <f t="array" ref="AD91">_xlfn.LET(
    _xlpm.result,
    IF(
        $H91,
        _xlfn.IFS(
            $B91 = "DAY",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$B91 = "Night",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19405</v>
      </c>
      <c r="AE91" s="22" cm="1">
        <f t="array" ref="AE91">_xlfn.LET(
    _xlpm.result,
    IF(
        $H91,
        _xlfn.IFS(
            $B91 = "DAY",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$B91 = "Night",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19415.7</v>
      </c>
      <c r="AF91" s="22">
        <f t="shared" si="31"/>
        <v>10.700000000000728</v>
      </c>
      <c r="AG91" s="22" cm="1">
        <f t="array" ref="AG91">_xlfn.LET(
    _xlpm.result,
    IF(
        $H91,
        _xlfn.IFS(
            $B91 = "DAY",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$B91 = "Night",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304922</v>
      </c>
      <c r="AH91" s="22" cm="1">
        <f t="array" ref="AH91">_xlfn.LET(
    _xlpm.result,
    IF(
        $H91,
        _xlfn.IFS(
            $B91 = "DAY",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$B91 = "Night",
            _xlfn.IFS(
                $D91 = "挖掘机/Excavator",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$D91 = "矿用卡车/Dump Truck",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$D91 = "辅助设备/Auxiliary Equipment",
                _xlfn.XLOOKUP(
                     --
                        _xlfn.TEXTAFTER(
                            $C91,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305064</v>
      </c>
      <c r="AI91" s="22">
        <f t="shared" si="32"/>
        <v>142</v>
      </c>
      <c r="AJ91" s="22">
        <f>_xlfn.LET(_xlpm.v,_xlfn.XLOOKUP(表1[[#This Row],[型号类型
Model Type]],辅助表Auxiliary!$P$2:$P$6,辅助表Auxiliary!$Q$2:$Q$6),_xlpm.target,表1[[#This Row],[产量（M3）
Production(M3)]],IFERROR(_xlpm.target/_xlpm.v,""))</f>
        <v>16</v>
      </c>
      <c r="AK9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1" s="22">
        <f t="shared" si="19"/>
        <v>16</v>
      </c>
      <c r="AO91" s="24">
        <f t="shared" si="20"/>
        <v>4.4375</v>
      </c>
      <c r="AP91" s="25" t="str" cm="1">
        <f t="array" ref="AP9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B91="Night", IF(
            (F91="EX5600")+(F91="EX3600"),
            _xlfn.XLOOKUP(--_xlfn.TEXTAFTER($C91,{"#","/","-"},-1), --_xlfn.TEXTAFTER('Electrical Excavator'!$A$4:$A$23,{"#","/","-"},-1), _xlfn.XLOOKUP(A91,'Electrical Excavator'!$E$3:$AI$3,'Electrical Excavator'!$E$4:$AI$23)),
            _xlfn.XLOOKUP(--_xlfn.TEXTAFTER($C91,{"#","/","-"},-1), --_xlfn.REGEXEXTRACT(_xlpm.c_rng,"\d+"), _xlfn.XLOOKUP(A91, _xlpm.header_rng, _xlpm.data_rng))
        ),
        B91="Day", ""
    ),
    IFERROR(_xlpm.result, "")
)</f>
        <v/>
      </c>
      <c r="AQ91" s="26">
        <f t="shared" si="21"/>
        <v>0.92083333333333328</v>
      </c>
      <c r="AR91" s="26">
        <f t="shared" si="22"/>
        <v>0.8190045248868778</v>
      </c>
      <c r="AS91" s="26">
        <f t="shared" si="23"/>
        <v>0.8190045248868778</v>
      </c>
      <c r="AT91" s="24">
        <f t="shared" si="24"/>
        <v>99.000000000043613</v>
      </c>
      <c r="AU91" s="22">
        <v>720</v>
      </c>
      <c r="AV91" s="22">
        <f t="shared" si="25"/>
        <v>12</v>
      </c>
      <c r="AW91" s="22">
        <f>IF($B91="Day",_xlfn.XLOOKUP(CLEAN($C91),效率表!$B$4:$B$500,效率表!G$4:G$500,""),_xlfn.XLOOKUP(CLEAN($C91),效率表!$B$4:$B$500,效率表!G$4:G$500,"",,-1))</f>
        <v>60</v>
      </c>
      <c r="AX91" s="22">
        <f>IF($B91="Day",_xlfn.XLOOKUP(CLEAN($C91),效率表!$B$4:$B$500,效率表!H$4:H$500,""),_xlfn.XLOOKUP(CLEAN($C91),效率表!$B$4:$B$500,效率表!H$4:H$500,"",,-1))</f>
        <v>0</v>
      </c>
      <c r="AY91" s="22">
        <f>IF($B91="Day",_xlfn.XLOOKUP(CLEAN($C91),效率表!$B$4:$B$500,效率表!I$4:I$500,""),_xlfn.XLOOKUP(CLEAN($C91),效率表!$B$4:$B$500,效率表!I$4:I$500,"",,-1))</f>
        <v>0</v>
      </c>
      <c r="AZ91" s="22">
        <f>IF($B91="Day",_xlfn.XLOOKUP(CLEAN($C91),效率表!$B$4:$B$500,效率表!J$4:J$500,""),_xlfn.XLOOKUP(CLEAN($C91),效率表!$B$4:$B$500,效率表!J$4:J$500,"",,-1))</f>
        <v>0</v>
      </c>
      <c r="BA91" s="22">
        <f>IF($B91="Day",_xlfn.XLOOKUP(CLEAN($C91),效率表!$B$4:$B$500,效率表!K$4:K$500,""),_xlfn.XLOOKUP(CLEAN($C91),效率表!$B$4:$B$500,效率表!K$4:K$500,"",,-1))</f>
        <v>0</v>
      </c>
      <c r="BB91" s="22">
        <f>IF($B91="Day",_xlfn.XLOOKUP(CLEAN($C91),效率表!$B$4:$B$500,效率表!L$4:L$500,""),_xlfn.XLOOKUP(CLEAN($C91),效率表!$B$4:$B$500,效率表!L$4:L$500,"",,-1))</f>
        <v>60</v>
      </c>
      <c r="BC91" s="22">
        <f>IF($B91="Day",_xlfn.XLOOKUP(CLEAN($C91),效率表!$B$4:$B$500,效率表!M$4:M$500,""),_xlfn.XLOOKUP(CLEAN($C91),效率表!$B$4:$B$500,效率表!M$4:M$500,"",,-1))</f>
        <v>0</v>
      </c>
      <c r="BD91" s="22">
        <f>IF($B91="Day",_xlfn.XLOOKUP(CLEAN($C91),效率表!$B$4:$B$500,效率表!N$4:N$500,""),_xlfn.XLOOKUP(CLEAN($C91),效率表!$B$4:$B$500,效率表!N$4:N$500,"",,-1))</f>
        <v>0</v>
      </c>
      <c r="BE91" s="22">
        <f>IF($B91="Day",_xlfn.XLOOKUP(CLEAN($C91),效率表!$B$4:$B$500,效率表!O$4:O$500,""),_xlfn.XLOOKUP(CLEAN($C91),效率表!$B$4:$B$500,效率表!O$4:O$500,"",,-1))</f>
        <v>57.000000000000036</v>
      </c>
      <c r="BF91" s="22">
        <f>IF($B91="Day",_xlfn.XLOOKUP(CLEAN($C91),效率表!$B$4:$B$500,效率表!P$4:P$500,""),_xlfn.XLOOKUP(CLEAN($C91),效率表!$B$4:$B$500,效率表!P$4:P$500,"",,-1))</f>
        <v>0</v>
      </c>
      <c r="BG91" s="22">
        <f>IF($B91="Day",_xlfn.XLOOKUP(CLEAN($C91),效率表!$B$4:$B$500,效率表!Q$4:Q$500,""),_xlfn.XLOOKUP(CLEAN($C91),效率表!$B$4:$B$500,效率表!Q$4:Q$500,"",,-1))</f>
        <v>0</v>
      </c>
      <c r="BH91" s="22">
        <f>IF($B91="Day",_xlfn.XLOOKUP(CLEAN($C91),效率表!$B$4:$B$500,效率表!R$4:R$500,""),_xlfn.XLOOKUP(CLEAN($C91),效率表!$B$4:$B$500,效率表!R$4:R$500,"",,-1))</f>
        <v>0</v>
      </c>
      <c r="BI91" s="22">
        <f>IF($B91="Day",_xlfn.XLOOKUP(CLEAN($C91),效率表!$B$4:$B$500,效率表!S$4:S$500,""),_xlfn.XLOOKUP(CLEAN($C91),效率表!$B$4:$B$500,效率表!S$4:S$500,"",,-1))</f>
        <v>0</v>
      </c>
      <c r="BJ91" s="22">
        <f>IF($B91="Day",_xlfn.XLOOKUP(CLEAN($C91),效率表!$B$4:$B$500,效率表!U$4:U$500,""),_xlfn.XLOOKUP(CLEAN($C91),效率表!$B$4:$B$500,效率表!U$4:U$500,"",,-1))</f>
        <v>0</v>
      </c>
      <c r="BK91" s="22">
        <f>IF($B91="Day",_xlfn.XLOOKUP(CLEAN($C91),效率表!$B$4:$B$500,效率表!V$4:V$500,""),_xlfn.XLOOKUP(CLEAN($C91),效率表!$B$4:$B$500,效率表!V$4:V$500,"",,-1))</f>
        <v>0</v>
      </c>
      <c r="BL91" s="22">
        <f t="shared" si="26"/>
        <v>0</v>
      </c>
      <c r="BM91" s="22">
        <f t="shared" si="27"/>
        <v>120</v>
      </c>
      <c r="BN91" s="22">
        <f t="shared" si="28"/>
        <v>0</v>
      </c>
      <c r="BO91" s="27">
        <f t="shared" si="29"/>
        <v>543</v>
      </c>
      <c r="BP91" s="25">
        <f t="shared" si="30"/>
        <v>9.0500000000000007</v>
      </c>
      <c r="BQ91" s="28" t="str">
        <f>IF($B91="Day",_xlfn.XLOOKUP(CLEAN($C91),效率表!$B$4:$B$500,效率表!X$4:X$500,""),_xlfn.XLOOKUP($C91,效率表!$B$4:$B$500,效率表!X$4:X$500,"",,-1))</f>
        <v>грейс нэмүүлэх</v>
      </c>
    </row>
    <row r="92" spans="1:69">
      <c r="A92" s="29">
        <f t="shared" si="33"/>
        <v>46244</v>
      </c>
      <c r="B92" s="22" t="s">
        <v>240</v>
      </c>
      <c r="C92" s="22" t="s">
        <v>173</v>
      </c>
      <c r="D92" s="23" t="str">
        <f>_xlfn.XLOOKUP(C92,辅助表Auxiliary!$A$3:$A$192,辅助表Auxiliary!$C$3:$C$192)</f>
        <v>矿用卡车/Dump Truck</v>
      </c>
      <c r="E92" s="22" t="str">
        <f>_xlfn.XLOOKUP(C92,辅助表Auxiliary!$A$3:$A$192,辅助表Auxiliary!$D$3:$D$192)</f>
        <v>HITACHI EH4000AC-3</v>
      </c>
      <c r="F92" s="22" t="str">
        <f>_xlfn.XLOOKUP(C92,辅助表Auxiliary!$A$3:$A$192,辅助表Auxiliary!$E$3:$E$192)</f>
        <v>EH4000</v>
      </c>
      <c r="G92" s="22" t="s">
        <v>285</v>
      </c>
      <c r="H92" s="22" t="b">
        <f t="shared" si="17"/>
        <v>1</v>
      </c>
      <c r="I92" s="22">
        <f t="shared" si="18"/>
        <v>1</v>
      </c>
      <c r="J92" s="22"/>
      <c r="K92" s="22">
        <f>_xlfn.AGGREGATE(9,4,表1[[#This Row],[Хө]:[Б.н]])+_xlfn.AGGREGATE(9,4,表1[[#This Row],[Хө土壤]:[Б.н 脏煤]],表1[[#This Row],[Ш.х 沃土]])</f>
        <v>1445</v>
      </c>
      <c r="L92" s="22">
        <f>_xlfn.AGGREGATE(9,4,表1[[#This Row],[Нү]],表1[[#This Row],[Нү 煤炭]])</f>
        <v>0</v>
      </c>
      <c r="M92" s="22">
        <f>_xlfn.AGGREGATE(9,4,表1[[#This Row],[oxid]],表1[[#This Row],[oxid 氧化]])</f>
        <v>0</v>
      </c>
      <c r="N92" s="22">
        <f>_xlfn.AGGREGATE(9,4,表1[[#This Row],[И.А]],表1[[#This Row],[И.А 
工程工作]])</f>
        <v>0</v>
      </c>
      <c r="O92" s="22">
        <f>表1[[#This Row],[产量（M3）
Production(M3)]]-表1[[#This Row],[焦煤（M3）
Coking coal
Нү]]-表1[[#This Row],[动力煤（M3）
Thermal coal
oxid]]</f>
        <v>1445</v>
      </c>
      <c r="P92" s="22" t="str" cm="1">
        <f t="array" ref="P92">_xlfn.LET(
_xlpm.hCond,$H92,
_xlpm.dType,$D92,
_xlpm.res_type_1,P$1,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2" s="22" t="str" cm="1">
        <f t="array" ref="Q92">_xlfn.LET(
_xlpm.hCond,$H92,
_xlpm.dType,$D92,
_xlpm.res_type_1,Q$1,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2" s="22" t="str" cm="1">
        <f t="array" ref="R92">_xlfn.LET(
_xlpm.hCond,$H92,
_xlpm.dType,$D92,
_xlpm.res_type_1,R$1,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2" s="22" t="str" cm="1">
        <f t="array" ref="S92">_xlfn.LET(
_xlpm.hCond,$H92,
_xlpm.dType,$D92,
_xlpm.res_type_1,S$1,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2" s="22" t="str" cm="1">
        <f t="array" ref="T92">_xlfn.LET(
_xlpm.hCond,$H92,
_xlpm.dType,$D92,
_xlpm.res_type_1,T$1,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2" s="22" t="str" cm="1">
        <f t="array" ref="U92">_xlfn.LET(
_xlpm.hCond,$H92,
_xlpm.dType,$D92,
_xlpm.res_type_1,U$1,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2" s="22" t="str" cm="1">
        <f t="array" ref="V92">_xlfn.LET(
_xlpm.hCond,$H92,
_xlpm.dType,$D92,
_xlpm.res_type_1,V$1,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2" s="22" cm="1">
        <f t="array" ref="W92">_xlfn.LET(
_xlpm.hCond,$H92,
_xlpm.dType,$D92,
_xlpm.res_type_1,W$1,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92" s="22" cm="1">
        <f t="array" ref="X92">_xlfn.LET(
_xlpm.hCond,$H92,
_xlpm.dType,$D92,
_xlpm.res_type_1,X$1,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2" s="22" cm="1">
        <f t="array" ref="Y92">_xlfn.LET(
_xlpm.hCond,$H92,
_xlpm.dType,$D92,
_xlpm.res_type_1,Y$1,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2" s="22" cm="1">
        <f t="array" ref="Z92">_xlfn.LET(
_xlpm.hCond,$H92,
_xlpm.dType,$D92,
_xlpm.res_type_1,Z$1,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2" s="22" cm="1">
        <f t="array" ref="AA92">_xlfn.LET(
_xlpm.hCond,$H92,
_xlpm.dType,$D92,
_xlpm.res_type_1,AA$1,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2" s="22" cm="1">
        <f t="array" ref="AB92">_xlfn.LET(
_xlpm.hCond,$H92,
_xlpm.dType,$D92,
_xlpm.res_type_1,AB$1,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2" s="22" cm="1">
        <f t="array" ref="AC92">_xlfn.LET(
_xlpm.hCond,$H92,
_xlpm.dType,$D92,
_xlpm.res_type_1,AC$1,
_xlpm.num,--_xlfn.TEXTAFTER($C92,{"#","/","-"},-1),
_xlpm.isDay,$B92="DAY",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2" s="22" cm="1">
        <f t="array" ref="AD92">_xlfn.LET(
    _xlpm.result,
    IF(
        $H92,
        _xlfn.IFS(
            $B92 = "DAY",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$B92 = "Night",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18895.099999999999</v>
      </c>
      <c r="AE92" s="22" cm="1">
        <f t="array" ref="AE92">_xlfn.LET(
    _xlpm.result,
    IF(
        $H92,
        _xlfn.IFS(
            $B92 = "DAY",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$B92 = "Night",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18905</v>
      </c>
      <c r="AF92" s="22">
        <f t="shared" si="31"/>
        <v>9.9000000000014552</v>
      </c>
      <c r="AG92" s="22" cm="1">
        <f t="array" ref="AG92">_xlfn.LET(
    _xlpm.result,
    IF(
        $H92,
        _xlfn.IFS(
            $B92 = "DAY",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$B92 = "Night",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291950.2</v>
      </c>
      <c r="AH92" s="22" cm="1">
        <f t="array" ref="AH92">_xlfn.LET(
    _xlpm.result,
    IF(
        $H92,
        _xlfn.IFS(
            $B92 = "DAY",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$B92 = "Night",
            _xlfn.IFS(
                $D92 = "挖掘机/Excavator",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$D92 = "矿用卡车/Dump Truck",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$D92 = "辅助设备/Auxiliary Equipment",
                _xlfn.XLOOKUP(
                     --
                        _xlfn.TEXTAFTER(
                            $C92,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292099</v>
      </c>
      <c r="AI92" s="22">
        <f t="shared" si="32"/>
        <v>148.79999999998836</v>
      </c>
      <c r="AJ92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9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2" s="22">
        <f t="shared" si="19"/>
        <v>17</v>
      </c>
      <c r="AO92" s="24">
        <f t="shared" si="20"/>
        <v>4.3764705882349517</v>
      </c>
      <c r="AP92" s="25" t="str" cm="1">
        <f t="array" ref="AP9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B92="Night", IF(
            (F92="EX5600")+(F92="EX3600"),
            _xlfn.XLOOKUP(--_xlfn.TEXTAFTER($C92,{"#","/","-"},-1), --_xlfn.TEXTAFTER('Electrical Excavator'!$A$4:$A$23,{"#","/","-"},-1), _xlfn.XLOOKUP(A92,'Electrical Excavator'!$E$3:$AI$3,'Electrical Excavator'!$E$4:$AI$23)),
            _xlfn.XLOOKUP(--_xlfn.TEXTAFTER($C92,{"#","/","-"},-1), --_xlfn.REGEXEXTRACT(_xlpm.c_rng,"\d+"), _xlfn.XLOOKUP(A92, _xlpm.header_rng, _xlpm.data_rng))
        ),
        B92="Day", ""
    ),
    IFERROR(_xlpm.result, "")
)</f>
        <v/>
      </c>
      <c r="AQ92" s="26">
        <f t="shared" si="21"/>
        <v>0.97916666666666652</v>
      </c>
      <c r="AR92" s="26">
        <f t="shared" si="22"/>
        <v>0.88652482269503541</v>
      </c>
      <c r="AS92" s="26">
        <f t="shared" si="23"/>
        <v>0.88652482269503541</v>
      </c>
      <c r="AT92" s="24">
        <f t="shared" si="24"/>
        <v>0</v>
      </c>
      <c r="AU92" s="22">
        <v>720</v>
      </c>
      <c r="AV92" s="22">
        <f t="shared" si="25"/>
        <v>12</v>
      </c>
      <c r="AW92" s="22">
        <f>IF($B92="Day",_xlfn.XLOOKUP(CLEAN($C92),效率表!$B$4:$B$500,效率表!G$4:G$500,""),_xlfn.XLOOKUP(CLEAN($C92),效率表!$B$4:$B$500,效率表!G$4:G$500,"",,-1))</f>
        <v>20</v>
      </c>
      <c r="AX92" s="22">
        <f>IF($B92="Day",_xlfn.XLOOKUP(CLEAN($C92),效率表!$B$4:$B$500,效率表!H$4:H$500,""),_xlfn.XLOOKUP(CLEAN($C92),效率表!$B$4:$B$500,效率表!H$4:H$500,"",,-1))</f>
        <v>0</v>
      </c>
      <c r="AY92" s="22">
        <f>IF($B92="Day",_xlfn.XLOOKUP(CLEAN($C92),效率表!$B$4:$B$500,效率表!I$4:I$500,""),_xlfn.XLOOKUP(CLEAN($C92),效率表!$B$4:$B$500,效率表!I$4:I$500,"",,-1))</f>
        <v>0</v>
      </c>
      <c r="AZ92" s="22">
        <f>IF($B92="Day",_xlfn.XLOOKUP(CLEAN($C92),效率表!$B$4:$B$500,效率表!J$4:J$500,""),_xlfn.XLOOKUP(CLEAN($C92),效率表!$B$4:$B$500,效率表!J$4:J$500,"",,-1))</f>
        <v>0</v>
      </c>
      <c r="BA92" s="22">
        <f>IF($B92="Day",_xlfn.XLOOKUP(CLEAN($C92),效率表!$B$4:$B$500,效率表!K$4:K$500,""),_xlfn.XLOOKUP(CLEAN($C92),效率表!$B$4:$B$500,效率表!K$4:K$500,"",,-1))</f>
        <v>0</v>
      </c>
      <c r="BB92" s="22">
        <f>IF($B92="Day",_xlfn.XLOOKUP(CLEAN($C92),效率表!$B$4:$B$500,效率表!L$4:L$500,""),_xlfn.XLOOKUP(CLEAN($C92),效率表!$B$4:$B$500,效率表!L$4:L$500,"",,-1))</f>
        <v>60</v>
      </c>
      <c r="BC92" s="22">
        <f>IF($B92="Day",_xlfn.XLOOKUP(CLEAN($C92),效率表!$B$4:$B$500,效率表!M$4:M$500,""),_xlfn.XLOOKUP(CLEAN($C92),效率表!$B$4:$B$500,效率表!M$4:M$500,"",,-1))</f>
        <v>0</v>
      </c>
      <c r="BD92" s="22">
        <f>IF($B92="Day",_xlfn.XLOOKUP(CLEAN($C92),效率表!$B$4:$B$500,效率表!N$4:N$500,""),_xlfn.XLOOKUP(CLEAN($C92),效率表!$B$4:$B$500,效率表!N$4:N$500,"",,-1))</f>
        <v>0</v>
      </c>
      <c r="BE92" s="22">
        <f>IF($B92="Day",_xlfn.XLOOKUP(CLEAN($C92),效率表!$B$4:$B$500,效率表!O$4:O$500,""),_xlfn.XLOOKUP(CLEAN($C92),效率表!$B$4:$B$500,效率表!O$4:O$500,"",,-1))</f>
        <v>15.000000000000107</v>
      </c>
      <c r="BF92" s="22">
        <f>IF($B92="Day",_xlfn.XLOOKUP(CLEAN($C92),效率表!$B$4:$B$500,效率表!P$4:P$500,""),_xlfn.XLOOKUP(CLEAN($C92),效率表!$B$4:$B$500,效率表!P$4:P$500,"",,-1))</f>
        <v>0</v>
      </c>
      <c r="BG92" s="22">
        <f>IF($B92="Day",_xlfn.XLOOKUP(CLEAN($C92),效率表!$B$4:$B$500,效率表!Q$4:Q$500,""),_xlfn.XLOOKUP(CLEAN($C92),效率表!$B$4:$B$500,效率表!Q$4:Q$500,"",,-1))</f>
        <v>0</v>
      </c>
      <c r="BH92" s="22">
        <f>IF($B92="Day",_xlfn.XLOOKUP(CLEAN($C92),效率表!$B$4:$B$500,效率表!R$4:R$500,""),_xlfn.XLOOKUP(CLEAN($C92),效率表!$B$4:$B$500,效率表!R$4:R$500,"",,-1))</f>
        <v>0</v>
      </c>
      <c r="BI92" s="22">
        <f>IF($B92="Day",_xlfn.XLOOKUP(CLEAN($C92),效率表!$B$4:$B$500,效率表!S$4:S$500,""),_xlfn.XLOOKUP(CLEAN($C92),效率表!$B$4:$B$500,效率表!S$4:S$500,"",,-1))</f>
        <v>0</v>
      </c>
      <c r="BJ92" s="22">
        <f>IF($B92="Day",_xlfn.XLOOKUP(CLEAN($C92),效率表!$B$4:$B$500,效率表!U$4:U$500,""),_xlfn.XLOOKUP(CLEAN($C92),效率表!$B$4:$B$500,效率表!U$4:U$500,"",,-1))</f>
        <v>0</v>
      </c>
      <c r="BK92" s="22">
        <f>IF($B92="Day",_xlfn.XLOOKUP(CLEAN($C92),效率表!$B$4:$B$500,效率表!V$4:V$500,""),_xlfn.XLOOKUP(CLEAN($C92),效率表!$B$4:$B$500,效率表!V$4:V$500,"",,-1))</f>
        <v>0</v>
      </c>
      <c r="BL92" s="22">
        <f t="shared" si="26"/>
        <v>0</v>
      </c>
      <c r="BM92" s="22">
        <f t="shared" si="27"/>
        <v>80</v>
      </c>
      <c r="BN92" s="22">
        <f t="shared" si="28"/>
        <v>0</v>
      </c>
      <c r="BO92" s="27">
        <f t="shared" si="29"/>
        <v>624.99999999999989</v>
      </c>
      <c r="BP92" s="25">
        <f t="shared" si="30"/>
        <v>10.416666666666664</v>
      </c>
      <c r="BQ92" s="28" t="str">
        <f>IF($B92="Day",_xlfn.XLOOKUP(CLEAN($C92),效率表!$B$4:$B$500,效率表!X$4:X$500,""),_xlfn.XLOOKUP($C92,效率表!$B$4:$B$500,效率表!X$4:X$500,"",,-1))</f>
        <v>цэгэн тосолгоо хийлгэх</v>
      </c>
    </row>
    <row r="93" spans="1:69">
      <c r="A93" s="29">
        <f t="shared" si="33"/>
        <v>46244</v>
      </c>
      <c r="B93" s="22" t="s">
        <v>240</v>
      </c>
      <c r="C93" s="22" t="s">
        <v>174</v>
      </c>
      <c r="D93" s="23" t="str">
        <f>_xlfn.XLOOKUP(C93,辅助表Auxiliary!$A$3:$A$192,辅助表Auxiliary!$C$3:$C$192)</f>
        <v>矿用卡车/Dump Truck</v>
      </c>
      <c r="E93" s="22" t="str">
        <f>_xlfn.XLOOKUP(C93,辅助表Auxiliary!$A$3:$A$192,辅助表Auxiliary!$D$3:$D$192)</f>
        <v>HITACHI EH4000AC-3</v>
      </c>
      <c r="F93" s="22" t="str">
        <f>_xlfn.XLOOKUP(C93,辅助表Auxiliary!$A$3:$A$192,辅助表Auxiliary!$E$3:$E$192)</f>
        <v>EH4000</v>
      </c>
      <c r="G93" s="22" t="s">
        <v>285</v>
      </c>
      <c r="H93" s="22" t="b">
        <f t="shared" si="17"/>
        <v>1</v>
      </c>
      <c r="I93" s="22">
        <f t="shared" si="18"/>
        <v>0</v>
      </c>
      <c r="J93" s="22"/>
      <c r="K93" s="22">
        <f>_xlfn.AGGREGATE(9,4,表1[[#This Row],[Хө]:[Б.н]])+_xlfn.AGGREGATE(9,4,表1[[#This Row],[Хө土壤]:[Б.н 脏煤]],表1[[#This Row],[Ш.х 沃土]])</f>
        <v>0</v>
      </c>
      <c r="L93" s="22">
        <f>_xlfn.AGGREGATE(9,4,表1[[#This Row],[Нү]],表1[[#This Row],[Нү 煤炭]])</f>
        <v>0</v>
      </c>
      <c r="M93" s="22">
        <f>_xlfn.AGGREGATE(9,4,表1[[#This Row],[oxid]],表1[[#This Row],[oxid 氧化]])</f>
        <v>0</v>
      </c>
      <c r="N93" s="22">
        <f>_xlfn.AGGREGATE(9,4,表1[[#This Row],[И.А]],表1[[#This Row],[И.А 
工程工作]])</f>
        <v>0</v>
      </c>
      <c r="O93" s="22">
        <f>表1[[#This Row],[产量（M3）
Production(M3)]]-表1[[#This Row],[焦煤（M3）
Coking coal
Нү]]-表1[[#This Row],[动力煤（M3）
Thermal coal
oxid]]</f>
        <v>0</v>
      </c>
      <c r="P93" s="22" t="str" cm="1">
        <f t="array" ref="P93">_xlfn.LET(
_xlpm.hCond,$H93,
_xlpm.dType,$D93,
_xlpm.res_type_1,P$1,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3" s="22" t="str" cm="1">
        <f t="array" ref="Q93">_xlfn.LET(
_xlpm.hCond,$H93,
_xlpm.dType,$D93,
_xlpm.res_type_1,Q$1,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3" s="22" t="str" cm="1">
        <f t="array" ref="R93">_xlfn.LET(
_xlpm.hCond,$H93,
_xlpm.dType,$D93,
_xlpm.res_type_1,R$1,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3" s="22" t="str" cm="1">
        <f t="array" ref="S93">_xlfn.LET(
_xlpm.hCond,$H93,
_xlpm.dType,$D93,
_xlpm.res_type_1,S$1,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3" s="22" t="str" cm="1">
        <f t="array" ref="T93">_xlfn.LET(
_xlpm.hCond,$H93,
_xlpm.dType,$D93,
_xlpm.res_type_1,T$1,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3" s="22" t="str" cm="1">
        <f t="array" ref="U93">_xlfn.LET(
_xlpm.hCond,$H93,
_xlpm.dType,$D93,
_xlpm.res_type_1,U$1,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3" s="22" t="str" cm="1">
        <f t="array" ref="V93">_xlfn.LET(
_xlpm.hCond,$H93,
_xlpm.dType,$D93,
_xlpm.res_type_1,V$1,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3" s="22" cm="1">
        <f t="array" ref="W93">_xlfn.LET(
_xlpm.hCond,$H93,
_xlpm.dType,$D93,
_xlpm.res_type_1,W$1,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93" s="22" cm="1">
        <f t="array" ref="X93">_xlfn.LET(
_xlpm.hCond,$H93,
_xlpm.dType,$D93,
_xlpm.res_type_1,X$1,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3" s="22" cm="1">
        <f t="array" ref="Y93">_xlfn.LET(
_xlpm.hCond,$H93,
_xlpm.dType,$D93,
_xlpm.res_type_1,Y$1,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3" s="22" cm="1">
        <f t="array" ref="Z93">_xlfn.LET(
_xlpm.hCond,$H93,
_xlpm.dType,$D93,
_xlpm.res_type_1,Z$1,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3" s="22" cm="1">
        <f t="array" ref="AA93">_xlfn.LET(
_xlpm.hCond,$H93,
_xlpm.dType,$D93,
_xlpm.res_type_1,AA$1,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3" s="22" cm="1">
        <f t="array" ref="AB93">_xlfn.LET(
_xlpm.hCond,$H93,
_xlpm.dType,$D93,
_xlpm.res_type_1,AB$1,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3" s="22" cm="1">
        <f t="array" ref="AC93">_xlfn.LET(
_xlpm.hCond,$H93,
_xlpm.dType,$D93,
_xlpm.res_type_1,AC$1,
_xlpm.num,--_xlfn.TEXTAFTER($C93,{"#","/","-"},-1),
_xlpm.isDay,$B93="DAY",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3" s="22" cm="1">
        <f t="array" ref="AD93">_xlfn.LET(
    _xlpm.result,
    IF(
        $H93,
        _xlfn.IFS(
            $B93 = "DAY",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$B93 = "Night",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18683.3</v>
      </c>
      <c r="AE93" s="22" cm="1">
        <f t="array" ref="AE93">_xlfn.LET(
    _xlpm.result,
    IF(
        $H93,
        _xlfn.IFS(
            $B93 = "DAY",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$B93 = "Night",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18683.3</v>
      </c>
      <c r="AF93" s="22">
        <f t="shared" si="31"/>
        <v>0</v>
      </c>
      <c r="AG93" s="22" cm="1">
        <f t="array" ref="AG93">_xlfn.LET(
    _xlpm.result,
    IF(
        $H93,
        _xlfn.IFS(
            $B93 = "DAY",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$B93 = "Night",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292824.09999999998</v>
      </c>
      <c r="AH93" s="22" cm="1">
        <f t="array" ref="AH93">_xlfn.LET(
    _xlpm.result,
    IF(
        $H93,
        _xlfn.IFS(
            $B93 = "DAY",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$B93 = "Night",
            _xlfn.IFS(
                $D93 = "挖掘机/Excavator",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$D93 = "矿用卡车/Dump Truck",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$D93 = "辅助设备/Auxiliary Equipment",
                _xlfn.XLOOKUP(
                     --
                        _xlfn.TEXTAFTER(
                            $C93,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292824.09999999998</v>
      </c>
      <c r="AI93" s="22">
        <f t="shared" si="32"/>
        <v>0</v>
      </c>
      <c r="AJ9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9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3" s="22">
        <f t="shared" si="19"/>
        <v>0</v>
      </c>
      <c r="AO93" s="24" t="str">
        <f t="shared" si="20"/>
        <v/>
      </c>
      <c r="AP93" s="25" t="str" cm="1">
        <f t="array" ref="AP9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B93="Night", IF(
            (F93="EX5600")+(F93="EX3600"),
            _xlfn.XLOOKUP(--_xlfn.TEXTAFTER($C93,{"#","/","-"},-1), --_xlfn.TEXTAFTER('Electrical Excavator'!$A$4:$A$23,{"#","/","-"},-1), _xlfn.XLOOKUP(A93,'Electrical Excavator'!$E$3:$AI$3,'Electrical Excavator'!$E$4:$AI$23)),
            _xlfn.XLOOKUP(--_xlfn.TEXTAFTER($C93,{"#","/","-"},-1), --_xlfn.REGEXEXTRACT(_xlpm.c_rng,"\d+"), _xlfn.XLOOKUP(A93, _xlpm.header_rng, _xlpm.data_rng))
        ),
        B93="Day", ""
    ),
    IFERROR(_xlpm.result, "")
)</f>
        <v/>
      </c>
      <c r="AQ93" s="26">
        <f t="shared" si="21"/>
        <v>0</v>
      </c>
      <c r="AR93" s="26">
        <f t="shared" si="22"/>
        <v>0</v>
      </c>
      <c r="AS93" s="26" t="str">
        <f t="shared" si="23"/>
        <v/>
      </c>
      <c r="AT93" s="24" t="str">
        <f t="shared" si="24"/>
        <v/>
      </c>
      <c r="AU93" s="22">
        <v>720</v>
      </c>
      <c r="AV93" s="22">
        <f t="shared" si="25"/>
        <v>12</v>
      </c>
      <c r="AW93" s="22">
        <f>IF($B93="Day",_xlfn.XLOOKUP(CLEAN($C93),效率表!$B$4:$B$500,效率表!G$4:G$500,""),_xlfn.XLOOKUP(CLEAN($C93),效率表!$B$4:$B$500,效率表!G$4:G$500,"",,-1))</f>
        <v>0</v>
      </c>
      <c r="AX93" s="22">
        <f>IF($B93="Day",_xlfn.XLOOKUP(CLEAN($C93),效率表!$B$4:$B$500,效率表!H$4:H$500,""),_xlfn.XLOOKUP(CLEAN($C93),效率表!$B$4:$B$500,效率表!H$4:H$500,"",,-1))</f>
        <v>0</v>
      </c>
      <c r="AY93" s="22">
        <f>IF($B93="Day",_xlfn.XLOOKUP(CLEAN($C93),效率表!$B$4:$B$500,效率表!I$4:I$500,""),_xlfn.XLOOKUP(CLEAN($C93),效率表!$B$4:$B$500,效率表!I$4:I$500,"",,-1))</f>
        <v>0</v>
      </c>
      <c r="AZ93" s="22">
        <f>IF($B93="Day",_xlfn.XLOOKUP(CLEAN($C93),效率表!$B$4:$B$500,效率表!J$4:J$500,""),_xlfn.XLOOKUP(CLEAN($C93),效率表!$B$4:$B$500,效率表!J$4:J$500,"",,-1))</f>
        <v>0</v>
      </c>
      <c r="BA93" s="22">
        <f>IF($B93="Day",_xlfn.XLOOKUP(CLEAN($C93),效率表!$B$4:$B$500,效率表!K$4:K$500,""),_xlfn.XLOOKUP(CLEAN($C93),效率表!$B$4:$B$500,效率表!K$4:K$500,"",,-1))</f>
        <v>0</v>
      </c>
      <c r="BB93" s="22">
        <f>IF($B93="Day",_xlfn.XLOOKUP(CLEAN($C93),效率表!$B$4:$B$500,效率表!L$4:L$500,""),_xlfn.XLOOKUP(CLEAN($C93),效率表!$B$4:$B$500,效率表!L$4:L$500,"",,-1))</f>
        <v>0</v>
      </c>
      <c r="BC93" s="22">
        <f>IF($B93="Day",_xlfn.XLOOKUP(CLEAN($C93),效率表!$B$4:$B$500,效率表!M$4:M$500,""),_xlfn.XLOOKUP(CLEAN($C93),效率表!$B$4:$B$500,效率表!M$4:M$500,"",,-1))</f>
        <v>0</v>
      </c>
      <c r="BD93" s="22">
        <f>IF($B93="Day",_xlfn.XLOOKUP(CLEAN($C93),效率表!$B$4:$B$500,效率表!N$4:N$500,""),_xlfn.XLOOKUP(CLEAN($C93),效率表!$B$4:$B$500,效率表!N$4:N$500,"",,-1))</f>
        <v>0</v>
      </c>
      <c r="BE93" s="22">
        <f>IF($B93="Day",_xlfn.XLOOKUP(CLEAN($C93),效率表!$B$4:$B$500,效率表!O$4:O$500,""),_xlfn.XLOOKUP(CLEAN($C93),效率表!$B$4:$B$500,效率表!O$4:O$500,"",,-1))</f>
        <v>720</v>
      </c>
      <c r="BF93" s="22">
        <f>IF($B93="Day",_xlfn.XLOOKUP(CLEAN($C93),效率表!$B$4:$B$500,效率表!P$4:P$500,""),_xlfn.XLOOKUP(CLEAN($C93),效率表!$B$4:$B$500,效率表!P$4:P$500,"",,-1))</f>
        <v>0</v>
      </c>
      <c r="BG93" s="22">
        <f>IF($B93="Day",_xlfn.XLOOKUP(CLEAN($C93),效率表!$B$4:$B$500,效率表!Q$4:Q$500,""),_xlfn.XLOOKUP(CLEAN($C93),效率表!$B$4:$B$500,效率表!Q$4:Q$500,"",,-1))</f>
        <v>0</v>
      </c>
      <c r="BH93" s="22">
        <f>IF($B93="Day",_xlfn.XLOOKUP(CLEAN($C93),效率表!$B$4:$B$500,效率表!R$4:R$500,""),_xlfn.XLOOKUP(CLEAN($C93),效率表!$B$4:$B$500,效率表!R$4:R$500,"",,-1))</f>
        <v>0</v>
      </c>
      <c r="BI93" s="22">
        <f>IF($B93="Day",_xlfn.XLOOKUP(CLEAN($C93),效率表!$B$4:$B$500,效率表!S$4:S$500,""),_xlfn.XLOOKUP(CLEAN($C93),效率表!$B$4:$B$500,效率表!S$4:S$500,"",,-1))</f>
        <v>0</v>
      </c>
      <c r="BJ93" s="22">
        <f>IF($B93="Day",_xlfn.XLOOKUP(CLEAN($C93),效率表!$B$4:$B$500,效率表!U$4:U$500,""),_xlfn.XLOOKUP(CLEAN($C93),效率表!$B$4:$B$500,效率表!U$4:U$500,"",,-1))</f>
        <v>0</v>
      </c>
      <c r="BK93" s="22">
        <f>IF($B93="Day",_xlfn.XLOOKUP(CLEAN($C93),效率表!$B$4:$B$500,效率表!V$4:V$500,""),_xlfn.XLOOKUP(CLEAN($C93),效率表!$B$4:$B$500,效率表!V$4:V$500,"",,-1))</f>
        <v>0</v>
      </c>
      <c r="BL93" s="22">
        <f t="shared" si="26"/>
        <v>0</v>
      </c>
      <c r="BM93" s="22">
        <f t="shared" si="27"/>
        <v>0</v>
      </c>
      <c r="BN93" s="22">
        <f t="shared" si="28"/>
        <v>0</v>
      </c>
      <c r="BO93" s="27">
        <f t="shared" si="29"/>
        <v>0</v>
      </c>
      <c r="BP93" s="25">
        <f t="shared" si="30"/>
        <v>0</v>
      </c>
      <c r="BQ93" s="28" t="str">
        <f>IF($B93="Day",_xlfn.XLOOKUP(CLEAN($C93),效率表!$B$4:$B$500,效率表!X$4:X$500,""),_xlfn.XLOOKUP($C93,效率表!$B$4:$B$500,效率表!X$4:X$500,"",,-1))</f>
        <v xml:space="preserve">хөдөлгүүр болон генератор засварт </v>
      </c>
    </row>
    <row r="94" spans="1:69">
      <c r="A94" s="29">
        <f t="shared" si="33"/>
        <v>46244</v>
      </c>
      <c r="B94" s="22" t="s">
        <v>240</v>
      </c>
      <c r="C94" s="22" t="s">
        <v>175</v>
      </c>
      <c r="D94" s="23" t="str">
        <f>_xlfn.XLOOKUP(C94,辅助表Auxiliary!$A$3:$A$192,辅助表Auxiliary!$C$3:$C$192)</f>
        <v>矿用卡车/Dump Truck</v>
      </c>
      <c r="E94" s="22" t="str">
        <f>_xlfn.XLOOKUP(C94,辅助表Auxiliary!$A$3:$A$192,辅助表Auxiliary!$D$3:$D$192)</f>
        <v>HITACHI EH4000AC-3</v>
      </c>
      <c r="F94" s="22" t="str">
        <f>_xlfn.XLOOKUP(C94,辅助表Auxiliary!$A$3:$A$192,辅助表Auxiliary!$E$3:$E$192)</f>
        <v>EH4000</v>
      </c>
      <c r="G94" s="22" t="s">
        <v>285</v>
      </c>
      <c r="H94" s="22" t="b">
        <f t="shared" si="17"/>
        <v>1</v>
      </c>
      <c r="I94" s="22">
        <f t="shared" si="18"/>
        <v>1</v>
      </c>
      <c r="J94" s="22"/>
      <c r="K94" s="22">
        <f>_xlfn.AGGREGATE(9,4,表1[[#This Row],[Хө]:[Б.н]])+_xlfn.AGGREGATE(9,4,表1[[#This Row],[Хө土壤]:[Б.н 脏煤]],表1[[#This Row],[Ш.х 沃土]])</f>
        <v>1445</v>
      </c>
      <c r="L94" s="22">
        <f>_xlfn.AGGREGATE(9,4,表1[[#This Row],[Нү]],表1[[#This Row],[Нү 煤炭]])</f>
        <v>0</v>
      </c>
      <c r="M94" s="22">
        <f>_xlfn.AGGREGATE(9,4,表1[[#This Row],[oxid]],表1[[#This Row],[oxid 氧化]])</f>
        <v>0</v>
      </c>
      <c r="N94" s="22">
        <f>_xlfn.AGGREGATE(9,4,表1[[#This Row],[И.А]],表1[[#This Row],[И.А 
工程工作]])</f>
        <v>0</v>
      </c>
      <c r="O94" s="22">
        <f>表1[[#This Row],[产量（M3）
Production(M3)]]-表1[[#This Row],[焦煤（M3）
Coking coal
Нү]]-表1[[#This Row],[动力煤（M3）
Thermal coal
oxid]]</f>
        <v>1445</v>
      </c>
      <c r="P94" s="22" t="str" cm="1">
        <f t="array" ref="P94">_xlfn.LET(
_xlpm.hCond,$H94,
_xlpm.dType,$D94,
_xlpm.res_type_1,P$1,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4" s="22" t="str" cm="1">
        <f t="array" ref="Q94">_xlfn.LET(
_xlpm.hCond,$H94,
_xlpm.dType,$D94,
_xlpm.res_type_1,Q$1,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4" s="22" t="str" cm="1">
        <f t="array" ref="R94">_xlfn.LET(
_xlpm.hCond,$H94,
_xlpm.dType,$D94,
_xlpm.res_type_1,R$1,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4" s="22" t="str" cm="1">
        <f t="array" ref="S94">_xlfn.LET(
_xlpm.hCond,$H94,
_xlpm.dType,$D94,
_xlpm.res_type_1,S$1,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4" s="22" t="str" cm="1">
        <f t="array" ref="T94">_xlfn.LET(
_xlpm.hCond,$H94,
_xlpm.dType,$D94,
_xlpm.res_type_1,T$1,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4" s="22" t="str" cm="1">
        <f t="array" ref="U94">_xlfn.LET(
_xlpm.hCond,$H94,
_xlpm.dType,$D94,
_xlpm.res_type_1,U$1,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4" s="22" t="str" cm="1">
        <f t="array" ref="V94">_xlfn.LET(
_xlpm.hCond,$H94,
_xlpm.dType,$D94,
_xlpm.res_type_1,V$1,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4" s="22" cm="1">
        <f t="array" ref="W94">_xlfn.LET(
_xlpm.hCond,$H94,
_xlpm.dType,$D94,
_xlpm.res_type_1,W$1,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94" s="22" cm="1">
        <f t="array" ref="X94">_xlfn.LET(
_xlpm.hCond,$H94,
_xlpm.dType,$D94,
_xlpm.res_type_1,X$1,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4" s="22" cm="1">
        <f t="array" ref="Y94">_xlfn.LET(
_xlpm.hCond,$H94,
_xlpm.dType,$D94,
_xlpm.res_type_1,Y$1,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4" s="22" cm="1">
        <f t="array" ref="Z94">_xlfn.LET(
_xlpm.hCond,$H94,
_xlpm.dType,$D94,
_xlpm.res_type_1,Z$1,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4" s="22" cm="1">
        <f t="array" ref="AA94">_xlfn.LET(
_xlpm.hCond,$H94,
_xlpm.dType,$D94,
_xlpm.res_type_1,AA$1,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4" s="22" cm="1">
        <f t="array" ref="AB94">_xlfn.LET(
_xlpm.hCond,$H94,
_xlpm.dType,$D94,
_xlpm.res_type_1,AB$1,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4" s="22" cm="1">
        <f t="array" ref="AC94">_xlfn.LET(
_xlpm.hCond,$H94,
_xlpm.dType,$D94,
_xlpm.res_type_1,AC$1,
_xlpm.num,--_xlfn.TEXTAFTER($C94,{"#","/","-"},-1),
_xlpm.isDay,$B94="DAY",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4" s="22" cm="1">
        <f t="array" ref="AD94">_xlfn.LET(
    _xlpm.result,
    IF(
        $H94,
        _xlfn.IFS(
            $B94 = "DAY",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$B94 = "Night",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19121</v>
      </c>
      <c r="AE94" s="22" cm="1">
        <f t="array" ref="AE94">_xlfn.LET(
    _xlpm.result,
    IF(
        $H94,
        _xlfn.IFS(
            $B94 = "DAY",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$B94 = "Night",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19132.3</v>
      </c>
      <c r="AF94" s="22">
        <f t="shared" si="31"/>
        <v>11.299999999999272</v>
      </c>
      <c r="AG94" s="22" cm="1">
        <f t="array" ref="AG94">_xlfn.LET(
    _xlpm.result,
    IF(
        $H94,
        _xlfn.IFS(
            $B94 = "DAY",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$B94 = "Night",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298859</v>
      </c>
      <c r="AH94" s="22" cm="1">
        <f t="array" ref="AH94">_xlfn.LET(
    _xlpm.result,
    IF(
        $H94,
        _xlfn.IFS(
            $B94 = "DAY",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$B94 = "Night",
            _xlfn.IFS(
                $D94 = "挖掘机/Excavator",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$D94 = "矿用卡车/Dump Truck",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$D94 = "辅助设备/Auxiliary Equipment",
                _xlfn.XLOOKUP(
                     --
                        _xlfn.TEXTAFTER(
                            $C94,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299008</v>
      </c>
      <c r="AI94" s="22">
        <f t="shared" si="32"/>
        <v>149</v>
      </c>
      <c r="AJ94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9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4" s="22">
        <f t="shared" si="19"/>
        <v>17</v>
      </c>
      <c r="AO94" s="24">
        <f t="shared" si="20"/>
        <v>4.382352941176471</v>
      </c>
      <c r="AP94" s="25" t="str" cm="1">
        <f t="array" ref="AP9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B94="Night", IF(
            (F94="EX5600")+(F94="EX3600"),
            _xlfn.XLOOKUP(--_xlfn.TEXTAFTER($C94,{"#","/","-"},-1), --_xlfn.TEXTAFTER('Electrical Excavator'!$A$4:$A$23,{"#","/","-"},-1), _xlfn.XLOOKUP(A94,'Electrical Excavator'!$E$3:$AI$3,'Electrical Excavator'!$E$4:$AI$23)),
            _xlfn.XLOOKUP(--_xlfn.TEXTAFTER($C94,{"#","/","-"},-1), --_xlfn.REGEXEXTRACT(_xlpm.c_rng,"\d+"), _xlfn.XLOOKUP(A94, _xlpm.header_rng, _xlpm.data_rng))
        ),
        B94="Day", ""
    ),
    IFERROR(_xlpm.result, "")
)</f>
        <v/>
      </c>
      <c r="AQ94" s="26">
        <f t="shared" si="21"/>
        <v>1</v>
      </c>
      <c r="AR94" s="26">
        <f t="shared" si="22"/>
        <v>0.83333333333333337</v>
      </c>
      <c r="AS94" s="26">
        <f t="shared" si="23"/>
        <v>0.83333333333333337</v>
      </c>
      <c r="AT94" s="24">
        <f t="shared" si="24"/>
        <v>77.999999999956344</v>
      </c>
      <c r="AU94" s="22">
        <v>720</v>
      </c>
      <c r="AV94" s="22">
        <f t="shared" si="25"/>
        <v>12</v>
      </c>
      <c r="AW94" s="22">
        <f>IF($B94="Day",_xlfn.XLOOKUP(CLEAN($C94),效率表!$B$4:$B$500,效率表!G$4:G$500,""),_xlfn.XLOOKUP(CLEAN($C94),效率表!$B$4:$B$500,效率表!G$4:G$500,"",,-1))</f>
        <v>60</v>
      </c>
      <c r="AX94" s="22">
        <f>IF($B94="Day",_xlfn.XLOOKUP(CLEAN($C94),效率表!$B$4:$B$500,效率表!H$4:H$500,""),_xlfn.XLOOKUP(CLEAN($C94),效率表!$B$4:$B$500,效率表!H$4:H$500,"",,-1))</f>
        <v>0</v>
      </c>
      <c r="AY94" s="22">
        <f>IF($B94="Day",_xlfn.XLOOKUP(CLEAN($C94),效率表!$B$4:$B$500,效率表!I$4:I$500,""),_xlfn.XLOOKUP(CLEAN($C94),效率表!$B$4:$B$500,效率表!I$4:I$500,"",,-1))</f>
        <v>0</v>
      </c>
      <c r="AZ94" s="22">
        <f>IF($B94="Day",_xlfn.XLOOKUP(CLEAN($C94),效率表!$B$4:$B$500,效率表!J$4:J$500,""),_xlfn.XLOOKUP(CLEAN($C94),效率表!$B$4:$B$500,效率表!J$4:J$500,"",,-1))</f>
        <v>0</v>
      </c>
      <c r="BA94" s="22">
        <f>IF($B94="Day",_xlfn.XLOOKUP(CLEAN($C94),效率表!$B$4:$B$500,效率表!K$4:K$500,""),_xlfn.XLOOKUP(CLEAN($C94),效率表!$B$4:$B$500,效率表!K$4:K$500,"",,-1))</f>
        <v>0</v>
      </c>
      <c r="BB94" s="22">
        <f>IF($B94="Day",_xlfn.XLOOKUP(CLEAN($C94),效率表!$B$4:$B$500,效率表!L$4:L$500,""),_xlfn.XLOOKUP(CLEAN($C94),效率表!$B$4:$B$500,效率表!L$4:L$500,"",,-1))</f>
        <v>60</v>
      </c>
      <c r="BC94" s="22">
        <f>IF($B94="Day",_xlfn.XLOOKUP(CLEAN($C94),效率表!$B$4:$B$500,效率表!M$4:M$500,""),_xlfn.XLOOKUP(CLEAN($C94),效率表!$B$4:$B$500,效率表!M$4:M$500,"",,-1))</f>
        <v>0</v>
      </c>
      <c r="BD94" s="22">
        <f>IF($B94="Day",_xlfn.XLOOKUP(CLEAN($C94),效率表!$B$4:$B$500,效率表!N$4:N$500,""),_xlfn.XLOOKUP(CLEAN($C94),效率表!$B$4:$B$500,效率表!N$4:N$500,"",,-1))</f>
        <v>0</v>
      </c>
      <c r="BE94" s="22">
        <f>IF($B94="Day",_xlfn.XLOOKUP(CLEAN($C94),效率表!$B$4:$B$500,效率表!O$4:O$500,""),_xlfn.XLOOKUP(CLEAN($C94),效率表!$B$4:$B$500,效率表!O$4:O$500,"",,-1))</f>
        <v>0</v>
      </c>
      <c r="BF94" s="22">
        <f>IF($B94="Day",_xlfn.XLOOKUP(CLEAN($C94),效率表!$B$4:$B$500,效率表!P$4:P$500,""),_xlfn.XLOOKUP(CLEAN($C94),效率表!$B$4:$B$500,效率表!P$4:P$500,"",,-1))</f>
        <v>0</v>
      </c>
      <c r="BG94" s="22">
        <f>IF($B94="Day",_xlfn.XLOOKUP(CLEAN($C94),效率表!$B$4:$B$500,效率表!Q$4:Q$500,""),_xlfn.XLOOKUP(CLEAN($C94),效率表!$B$4:$B$500,效率表!Q$4:Q$500,"",,-1))</f>
        <v>0</v>
      </c>
      <c r="BH94" s="22">
        <f>IF($B94="Day",_xlfn.XLOOKUP(CLEAN($C94),效率表!$B$4:$B$500,效率表!R$4:R$500,""),_xlfn.XLOOKUP(CLEAN($C94),效率表!$B$4:$B$500,效率表!R$4:R$500,"",,-1))</f>
        <v>0</v>
      </c>
      <c r="BI94" s="22">
        <f>IF($B94="Day",_xlfn.XLOOKUP(CLEAN($C94),效率表!$B$4:$B$500,效率表!S$4:S$500,""),_xlfn.XLOOKUP(CLEAN($C94),效率表!$B$4:$B$500,效率表!S$4:S$500,"",,-1))</f>
        <v>0</v>
      </c>
      <c r="BJ94" s="22">
        <f>IF($B94="Day",_xlfn.XLOOKUP(CLEAN($C94),效率表!$B$4:$B$500,效率表!U$4:U$500,""),_xlfn.XLOOKUP(CLEAN($C94),效率表!$B$4:$B$500,效率表!U$4:U$500,"",,-1))</f>
        <v>0</v>
      </c>
      <c r="BK94" s="22">
        <f>IF($B94="Day",_xlfn.XLOOKUP(CLEAN($C94),效率表!$B$4:$B$500,效率表!V$4:V$500,""),_xlfn.XLOOKUP(CLEAN($C94),效率表!$B$4:$B$500,效率表!V$4:V$500,"",,-1))</f>
        <v>0</v>
      </c>
      <c r="BL94" s="22">
        <f t="shared" si="26"/>
        <v>0</v>
      </c>
      <c r="BM94" s="22">
        <f t="shared" si="27"/>
        <v>120</v>
      </c>
      <c r="BN94" s="22">
        <f t="shared" si="28"/>
        <v>0</v>
      </c>
      <c r="BO94" s="27">
        <f t="shared" si="29"/>
        <v>600</v>
      </c>
      <c r="BP94" s="25">
        <f t="shared" si="30"/>
        <v>10</v>
      </c>
      <c r="BQ94" s="28">
        <f>IF($B94="Day",_xlfn.XLOOKUP(CLEAN($C94),效率表!$B$4:$B$500,效率表!X$4:X$500,""),_xlfn.XLOOKUP($C94,效率表!$B$4:$B$500,效率表!X$4:X$500,"",,-1))</f>
        <v>0</v>
      </c>
    </row>
    <row r="95" spans="1:69">
      <c r="A95" s="29">
        <f t="shared" si="33"/>
        <v>46244</v>
      </c>
      <c r="B95" s="22" t="s">
        <v>240</v>
      </c>
      <c r="C95" s="22" t="s">
        <v>176</v>
      </c>
      <c r="D95" s="23" t="str">
        <f>_xlfn.XLOOKUP(C95,辅助表Auxiliary!$A$3:$A$192,辅助表Auxiliary!$C$3:$C$192)</f>
        <v>矿用卡车/Dump Truck</v>
      </c>
      <c r="E95" s="22" t="str">
        <f>_xlfn.XLOOKUP(C95,辅助表Auxiliary!$A$3:$A$192,辅助表Auxiliary!$D$3:$D$192)</f>
        <v>HITACHI EH4000AC-3</v>
      </c>
      <c r="F95" s="22" t="str">
        <f>_xlfn.XLOOKUP(C95,辅助表Auxiliary!$A$3:$A$192,辅助表Auxiliary!$E$3:$E$192)</f>
        <v>EH4000</v>
      </c>
      <c r="G95" s="22" t="s">
        <v>285</v>
      </c>
      <c r="H95" s="22" t="b">
        <f t="shared" si="17"/>
        <v>1</v>
      </c>
      <c r="I95" s="22">
        <f t="shared" si="18"/>
        <v>0</v>
      </c>
      <c r="J95" s="22"/>
      <c r="K95" s="22">
        <f>_xlfn.AGGREGATE(9,4,表1[[#This Row],[Хө]:[Б.н]])+_xlfn.AGGREGATE(9,4,表1[[#This Row],[Хө土壤]:[Б.н 脏煤]],表1[[#This Row],[Ш.х 沃土]])</f>
        <v>0</v>
      </c>
      <c r="L95" s="22">
        <f>_xlfn.AGGREGATE(9,4,表1[[#This Row],[Нү]],表1[[#This Row],[Нү 煤炭]])</f>
        <v>0</v>
      </c>
      <c r="M95" s="22">
        <f>_xlfn.AGGREGATE(9,4,表1[[#This Row],[oxid]],表1[[#This Row],[oxid 氧化]])</f>
        <v>0</v>
      </c>
      <c r="N95" s="22">
        <f>_xlfn.AGGREGATE(9,4,表1[[#This Row],[И.А]],表1[[#This Row],[И.А 
工程工作]])</f>
        <v>0</v>
      </c>
      <c r="O95" s="22">
        <f>表1[[#This Row],[产量（M3）
Production(M3)]]-表1[[#This Row],[焦煤（M3）
Coking coal
Нү]]-表1[[#This Row],[动力煤（M3）
Thermal coal
oxid]]</f>
        <v>0</v>
      </c>
      <c r="P95" s="22" t="str" cm="1">
        <f t="array" ref="P95">_xlfn.LET(
_xlpm.hCond,$H95,
_xlpm.dType,$D95,
_xlpm.res_type_1,P$1,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5" s="22" t="str" cm="1">
        <f t="array" ref="Q95">_xlfn.LET(
_xlpm.hCond,$H95,
_xlpm.dType,$D95,
_xlpm.res_type_1,Q$1,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5" s="22" t="str" cm="1">
        <f t="array" ref="R95">_xlfn.LET(
_xlpm.hCond,$H95,
_xlpm.dType,$D95,
_xlpm.res_type_1,R$1,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5" s="22" t="str" cm="1">
        <f t="array" ref="S95">_xlfn.LET(
_xlpm.hCond,$H95,
_xlpm.dType,$D95,
_xlpm.res_type_1,S$1,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5" s="22" t="str" cm="1">
        <f t="array" ref="T95">_xlfn.LET(
_xlpm.hCond,$H95,
_xlpm.dType,$D95,
_xlpm.res_type_1,T$1,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5" s="22" t="str" cm="1">
        <f t="array" ref="U95">_xlfn.LET(
_xlpm.hCond,$H95,
_xlpm.dType,$D95,
_xlpm.res_type_1,U$1,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5" s="22" t="str" cm="1">
        <f t="array" ref="V95">_xlfn.LET(
_xlpm.hCond,$H95,
_xlpm.dType,$D95,
_xlpm.res_type_1,V$1,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5" s="22" cm="1">
        <f t="array" ref="W95">_xlfn.LET(
_xlpm.hCond,$H95,
_xlpm.dType,$D95,
_xlpm.res_type_1,W$1,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95" s="22" cm="1">
        <f t="array" ref="X95">_xlfn.LET(
_xlpm.hCond,$H95,
_xlpm.dType,$D95,
_xlpm.res_type_1,X$1,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5" s="22" cm="1">
        <f t="array" ref="Y95">_xlfn.LET(
_xlpm.hCond,$H95,
_xlpm.dType,$D95,
_xlpm.res_type_1,Y$1,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5" s="22" cm="1">
        <f t="array" ref="Z95">_xlfn.LET(
_xlpm.hCond,$H95,
_xlpm.dType,$D95,
_xlpm.res_type_1,Z$1,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5" s="22" cm="1">
        <f t="array" ref="AA95">_xlfn.LET(
_xlpm.hCond,$H95,
_xlpm.dType,$D95,
_xlpm.res_type_1,AA$1,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5" s="22" cm="1">
        <f t="array" ref="AB95">_xlfn.LET(
_xlpm.hCond,$H95,
_xlpm.dType,$D95,
_xlpm.res_type_1,AB$1,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5" s="22" cm="1">
        <f t="array" ref="AC95">_xlfn.LET(
_xlpm.hCond,$H95,
_xlpm.dType,$D95,
_xlpm.res_type_1,AC$1,
_xlpm.num,--_xlfn.TEXTAFTER($C95,{"#","/","-"},-1),
_xlpm.isDay,$B95="DAY",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5" s="22" cm="1">
        <f t="array" ref="AD95">_xlfn.LET(
    _xlpm.result,
    IF(
        $H95,
        _xlfn.IFS(
            $B95 = "DAY",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$B95 = "Night",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18551</v>
      </c>
      <c r="AE95" s="22" cm="1">
        <f t="array" ref="AE95">_xlfn.LET(
    _xlpm.result,
    IF(
        $H95,
        _xlfn.IFS(
            $B95 = "DAY",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$B95 = "Night",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18551</v>
      </c>
      <c r="AF95" s="22">
        <f t="shared" si="31"/>
        <v>0</v>
      </c>
      <c r="AG95" s="22" cm="1">
        <f t="array" ref="AG95">_xlfn.LET(
    _xlpm.result,
    IF(
        $H95,
        _xlfn.IFS(
            $B95 = "DAY",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$B95 = "Night",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284285</v>
      </c>
      <c r="AH95" s="22" cm="1">
        <f t="array" ref="AH95">_xlfn.LET(
    _xlpm.result,
    IF(
        $H95,
        _xlfn.IFS(
            $B95 = "DAY",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$B95 = "Night",
            _xlfn.IFS(
                $D95 = "挖掘机/Excavator",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$D95 = "矿用卡车/Dump Truck",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$D95 = "辅助设备/Auxiliary Equipment",
                _xlfn.XLOOKUP(
                     --
                        _xlfn.TEXTAFTER(
                            $C95,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284285</v>
      </c>
      <c r="AI95" s="22">
        <f t="shared" si="32"/>
        <v>0</v>
      </c>
      <c r="AJ95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9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5" s="22">
        <f t="shared" si="19"/>
        <v>0</v>
      </c>
      <c r="AO95" s="24" t="str">
        <f t="shared" si="20"/>
        <v/>
      </c>
      <c r="AP95" s="25" t="str" cm="1">
        <f t="array" ref="AP9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B95="Night", IF(
            (F95="EX5600")+(F95="EX3600"),
            _xlfn.XLOOKUP(--_xlfn.TEXTAFTER($C95,{"#","/","-"},-1), --_xlfn.TEXTAFTER('Electrical Excavator'!$A$4:$A$23,{"#","/","-"},-1), _xlfn.XLOOKUP(A95,'Electrical Excavator'!$E$3:$AI$3,'Electrical Excavator'!$E$4:$AI$23)),
            _xlfn.XLOOKUP(--_xlfn.TEXTAFTER($C95,{"#","/","-"},-1), --_xlfn.REGEXEXTRACT(_xlpm.c_rng,"\d+"), _xlfn.XLOOKUP(A95, _xlpm.header_rng, _xlpm.data_rng))
        ),
        B95="Day", ""
    ),
    IFERROR(_xlpm.result, "")
)</f>
        <v/>
      </c>
      <c r="AQ95" s="26">
        <f t="shared" si="21"/>
        <v>0</v>
      </c>
      <c r="AR95" s="26">
        <f t="shared" si="22"/>
        <v>0</v>
      </c>
      <c r="AS95" s="26" t="str">
        <f t="shared" si="23"/>
        <v/>
      </c>
      <c r="AT95" s="24" t="str">
        <f t="shared" si="24"/>
        <v/>
      </c>
      <c r="AU95" s="22">
        <v>720</v>
      </c>
      <c r="AV95" s="22">
        <f t="shared" si="25"/>
        <v>12</v>
      </c>
      <c r="AW95" s="22">
        <f>IF($B95="Day",_xlfn.XLOOKUP(CLEAN($C95),效率表!$B$4:$B$500,效率表!G$4:G$500,""),_xlfn.XLOOKUP(CLEAN($C95),效率表!$B$4:$B$500,效率表!G$4:G$500,"",,-1))</f>
        <v>0</v>
      </c>
      <c r="AX95" s="22">
        <f>IF($B95="Day",_xlfn.XLOOKUP(CLEAN($C95),效率表!$B$4:$B$500,效率表!H$4:H$500,""),_xlfn.XLOOKUP(CLEAN($C95),效率表!$B$4:$B$500,效率表!H$4:H$500,"",,-1))</f>
        <v>0</v>
      </c>
      <c r="AY95" s="22">
        <f>IF($B95="Day",_xlfn.XLOOKUP(CLEAN($C95),效率表!$B$4:$B$500,效率表!I$4:I$500,""),_xlfn.XLOOKUP(CLEAN($C95),效率表!$B$4:$B$500,效率表!I$4:I$500,"",,-1))</f>
        <v>0</v>
      </c>
      <c r="AZ95" s="22">
        <f>IF($B95="Day",_xlfn.XLOOKUP(CLEAN($C95),效率表!$B$4:$B$500,效率表!J$4:J$500,""),_xlfn.XLOOKUP(CLEAN($C95),效率表!$B$4:$B$500,效率表!J$4:J$500,"",,-1))</f>
        <v>0</v>
      </c>
      <c r="BA95" s="22">
        <f>IF($B95="Day",_xlfn.XLOOKUP(CLEAN($C95),效率表!$B$4:$B$500,效率表!K$4:K$500,""),_xlfn.XLOOKUP(CLEAN($C95),效率表!$B$4:$B$500,效率表!K$4:K$500,"",,-1))</f>
        <v>0</v>
      </c>
      <c r="BB95" s="22">
        <f>IF($B95="Day",_xlfn.XLOOKUP(CLEAN($C95),效率表!$B$4:$B$500,效率表!L$4:L$500,""),_xlfn.XLOOKUP(CLEAN($C95),效率表!$B$4:$B$500,效率表!L$4:L$500,"",,-1))</f>
        <v>0</v>
      </c>
      <c r="BC95" s="22">
        <f>IF($B95="Day",_xlfn.XLOOKUP(CLEAN($C95),效率表!$B$4:$B$500,效率表!M$4:M$500,""),_xlfn.XLOOKUP(CLEAN($C95),效率表!$B$4:$B$500,效率表!M$4:M$500,"",,-1))</f>
        <v>0</v>
      </c>
      <c r="BD95" s="22">
        <f>IF($B95="Day",_xlfn.XLOOKUP(CLEAN($C95),效率表!$B$4:$B$500,效率表!N$4:N$500,""),_xlfn.XLOOKUP(CLEAN($C95),效率表!$B$4:$B$500,效率表!N$4:N$500,"",,-1))</f>
        <v>0</v>
      </c>
      <c r="BE95" s="22">
        <f>IF($B95="Day",_xlfn.XLOOKUP(CLEAN($C95),效率表!$B$4:$B$500,效率表!O$4:O$500,""),_xlfn.XLOOKUP(CLEAN($C95),效率表!$B$4:$B$500,效率表!O$4:O$500,"",,-1))</f>
        <v>720</v>
      </c>
      <c r="BF95" s="22">
        <f>IF($B95="Day",_xlfn.XLOOKUP(CLEAN($C95),效率表!$B$4:$B$500,效率表!P$4:P$500,""),_xlfn.XLOOKUP(CLEAN($C95),效率表!$B$4:$B$500,效率表!P$4:P$500,"",,-1))</f>
        <v>0</v>
      </c>
      <c r="BG95" s="22">
        <f>IF($B95="Day",_xlfn.XLOOKUP(CLEAN($C95),效率表!$B$4:$B$500,效率表!Q$4:Q$500,""),_xlfn.XLOOKUP(CLEAN($C95),效率表!$B$4:$B$500,效率表!Q$4:Q$500,"",,-1))</f>
        <v>0</v>
      </c>
      <c r="BH95" s="22">
        <f>IF($B95="Day",_xlfn.XLOOKUP(CLEAN($C95),效率表!$B$4:$B$500,效率表!R$4:R$500,""),_xlfn.XLOOKUP(CLEAN($C95),效率表!$B$4:$B$500,效率表!R$4:R$500,"",,-1))</f>
        <v>0</v>
      </c>
      <c r="BI95" s="22">
        <f>IF($B95="Day",_xlfn.XLOOKUP(CLEAN($C95),效率表!$B$4:$B$500,效率表!S$4:S$500,""),_xlfn.XLOOKUP(CLEAN($C95),效率表!$B$4:$B$500,效率表!S$4:S$500,"",,-1))</f>
        <v>0</v>
      </c>
      <c r="BJ95" s="22">
        <f>IF($B95="Day",_xlfn.XLOOKUP(CLEAN($C95),效率表!$B$4:$B$500,效率表!U$4:U$500,""),_xlfn.XLOOKUP(CLEAN($C95),效率表!$B$4:$B$500,效率表!U$4:U$500,"",,-1))</f>
        <v>0</v>
      </c>
      <c r="BK95" s="22">
        <f>IF($B95="Day",_xlfn.XLOOKUP(CLEAN($C95),效率表!$B$4:$B$500,效率表!V$4:V$500,""),_xlfn.XLOOKUP(CLEAN($C95),效率表!$B$4:$B$500,效率表!V$4:V$500,"",,-1))</f>
        <v>0</v>
      </c>
      <c r="BL95" s="22">
        <f t="shared" si="26"/>
        <v>0</v>
      </c>
      <c r="BM95" s="22">
        <f t="shared" si="27"/>
        <v>0</v>
      </c>
      <c r="BN95" s="22">
        <f t="shared" si="28"/>
        <v>0</v>
      </c>
      <c r="BO95" s="27">
        <f t="shared" si="29"/>
        <v>0</v>
      </c>
      <c r="BP95" s="25">
        <f t="shared" si="30"/>
        <v>0</v>
      </c>
      <c r="BQ95" s="28" t="str">
        <f>IF($B95="Day",_xlfn.XLOOKUP(CLEAN($C95),效率表!$B$4:$B$500,效率表!X$4:X$500,""),_xlfn.XLOOKUP($C95,效率表!$B$4:$B$500,效率表!X$4:X$500,"",,-1))</f>
        <v xml:space="preserve">Хөдөлгүүр засвар </v>
      </c>
    </row>
    <row r="96" spans="1:69">
      <c r="A96" s="29">
        <f t="shared" si="33"/>
        <v>46244</v>
      </c>
      <c r="B96" s="22" t="s">
        <v>240</v>
      </c>
      <c r="C96" s="22" t="s">
        <v>177</v>
      </c>
      <c r="D96" s="23" t="str">
        <f>_xlfn.XLOOKUP(C96,辅助表Auxiliary!$A$3:$A$192,辅助表Auxiliary!$C$3:$C$192)</f>
        <v>矿用卡车/Dump Truck</v>
      </c>
      <c r="E96" s="22" t="str">
        <f>_xlfn.XLOOKUP(C96,辅助表Auxiliary!$A$3:$A$192,辅助表Auxiliary!$D$3:$D$192)</f>
        <v>HITACHI EH4000AC-3</v>
      </c>
      <c r="F96" s="22" t="str">
        <f>_xlfn.XLOOKUP(C96,辅助表Auxiliary!$A$3:$A$192,辅助表Auxiliary!$E$3:$E$192)</f>
        <v>EH4000</v>
      </c>
      <c r="G96" s="22" t="s">
        <v>285</v>
      </c>
      <c r="H96" s="22" t="b">
        <f t="shared" si="17"/>
        <v>1</v>
      </c>
      <c r="I96" s="22">
        <f t="shared" si="18"/>
        <v>0</v>
      </c>
      <c r="J96" s="22"/>
      <c r="K96" s="22">
        <f>_xlfn.AGGREGATE(9,4,表1[[#This Row],[Хө]:[Б.н]])+_xlfn.AGGREGATE(9,4,表1[[#This Row],[Хө土壤]:[Б.н 脏煤]],表1[[#This Row],[Ш.х 沃土]])</f>
        <v>0</v>
      </c>
      <c r="L96" s="22">
        <f>_xlfn.AGGREGATE(9,4,表1[[#This Row],[Нү]],表1[[#This Row],[Нү 煤炭]])</f>
        <v>0</v>
      </c>
      <c r="M96" s="22">
        <f>_xlfn.AGGREGATE(9,4,表1[[#This Row],[oxid]],表1[[#This Row],[oxid 氧化]])</f>
        <v>0</v>
      </c>
      <c r="N96" s="22">
        <f>_xlfn.AGGREGATE(9,4,表1[[#This Row],[И.А]],表1[[#This Row],[И.А 
工程工作]])</f>
        <v>0</v>
      </c>
      <c r="O96" s="22">
        <f>表1[[#This Row],[产量（M3）
Production(M3)]]-表1[[#This Row],[焦煤（M3）
Coking coal
Нү]]-表1[[#This Row],[动力煤（M3）
Thermal coal
oxid]]</f>
        <v>0</v>
      </c>
      <c r="P96" s="22" t="str" cm="1">
        <f t="array" ref="P96">_xlfn.LET(
_xlpm.hCond,$H96,
_xlpm.dType,$D96,
_xlpm.res_type_1,P$1,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6" s="22" t="str" cm="1">
        <f t="array" ref="Q96">_xlfn.LET(
_xlpm.hCond,$H96,
_xlpm.dType,$D96,
_xlpm.res_type_1,Q$1,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6" s="22" t="str" cm="1">
        <f t="array" ref="R96">_xlfn.LET(
_xlpm.hCond,$H96,
_xlpm.dType,$D96,
_xlpm.res_type_1,R$1,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6" s="22" t="str" cm="1">
        <f t="array" ref="S96">_xlfn.LET(
_xlpm.hCond,$H96,
_xlpm.dType,$D96,
_xlpm.res_type_1,S$1,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6" s="22" t="str" cm="1">
        <f t="array" ref="T96">_xlfn.LET(
_xlpm.hCond,$H96,
_xlpm.dType,$D96,
_xlpm.res_type_1,T$1,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6" s="22" t="str" cm="1">
        <f t="array" ref="U96">_xlfn.LET(
_xlpm.hCond,$H96,
_xlpm.dType,$D96,
_xlpm.res_type_1,U$1,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6" s="22" t="str" cm="1">
        <f t="array" ref="V96">_xlfn.LET(
_xlpm.hCond,$H96,
_xlpm.dType,$D96,
_xlpm.res_type_1,V$1,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6" s="22" cm="1">
        <f t="array" ref="W96">_xlfn.LET(
_xlpm.hCond,$H96,
_xlpm.dType,$D96,
_xlpm.res_type_1,W$1,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96" s="22" cm="1">
        <f t="array" ref="X96">_xlfn.LET(
_xlpm.hCond,$H96,
_xlpm.dType,$D96,
_xlpm.res_type_1,X$1,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6" s="22" cm="1">
        <f t="array" ref="Y96">_xlfn.LET(
_xlpm.hCond,$H96,
_xlpm.dType,$D96,
_xlpm.res_type_1,Y$1,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6" s="22" cm="1">
        <f t="array" ref="Z96">_xlfn.LET(
_xlpm.hCond,$H96,
_xlpm.dType,$D96,
_xlpm.res_type_1,Z$1,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6" s="22" cm="1">
        <f t="array" ref="AA96">_xlfn.LET(
_xlpm.hCond,$H96,
_xlpm.dType,$D96,
_xlpm.res_type_1,AA$1,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6" s="22" cm="1">
        <f t="array" ref="AB96">_xlfn.LET(
_xlpm.hCond,$H96,
_xlpm.dType,$D96,
_xlpm.res_type_1,AB$1,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6" s="22" cm="1">
        <f t="array" ref="AC96">_xlfn.LET(
_xlpm.hCond,$H96,
_xlpm.dType,$D96,
_xlpm.res_type_1,AC$1,
_xlpm.num,--_xlfn.TEXTAFTER($C96,{"#","/","-"},-1),
_xlpm.isDay,$B96="DAY",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6" s="22" cm="1">
        <f t="array" ref="AD96">_xlfn.LET(
    _xlpm.result,
    IF(
        $H96,
        _xlfn.IFS(
            $B96 = "DAY",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$B96 = "Night",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20553</v>
      </c>
      <c r="AE96" s="22" cm="1">
        <f t="array" ref="AE96">_xlfn.LET(
    _xlpm.result,
    IF(
        $H96,
        _xlfn.IFS(
            $B96 = "DAY",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$B96 = "Night",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20553</v>
      </c>
      <c r="AF96" s="22">
        <f t="shared" si="31"/>
        <v>0</v>
      </c>
      <c r="AG96" s="22" cm="1">
        <f t="array" ref="AG96">_xlfn.LET(
    _xlpm.result,
    IF(
        $H96,
        _xlfn.IFS(
            $B96 = "DAY",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$B96 = "Night",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314984</v>
      </c>
      <c r="AH96" s="22" cm="1">
        <f t="array" ref="AH96">_xlfn.LET(
    _xlpm.result,
    IF(
        $H96,
        _xlfn.IFS(
            $B96 = "DAY",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$B96 = "Night",
            _xlfn.IFS(
                $D96 = "挖掘机/Excavator",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$D96 = "矿用卡车/Dump Truck",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$D96 = "辅助设备/Auxiliary Equipment",
                _xlfn.XLOOKUP(
                     --
                        _xlfn.TEXTAFTER(
                            $C96,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314984</v>
      </c>
      <c r="AI96" s="22">
        <f t="shared" si="32"/>
        <v>0</v>
      </c>
      <c r="AJ9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9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6" s="22">
        <f t="shared" si="19"/>
        <v>0</v>
      </c>
      <c r="AO96" s="24" t="str">
        <f t="shared" si="20"/>
        <v/>
      </c>
      <c r="AP96" s="25" t="str" cm="1">
        <f t="array" ref="AP9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B96="Night", IF(
            (F96="EX5600")+(F96="EX3600"),
            _xlfn.XLOOKUP(--_xlfn.TEXTAFTER($C96,{"#","/","-"},-1), --_xlfn.TEXTAFTER('Electrical Excavator'!$A$4:$A$23,{"#","/","-"},-1), _xlfn.XLOOKUP(A96,'Electrical Excavator'!$E$3:$AI$3,'Electrical Excavator'!$E$4:$AI$23)),
            _xlfn.XLOOKUP(--_xlfn.TEXTAFTER($C96,{"#","/","-"},-1), --_xlfn.REGEXEXTRACT(_xlpm.c_rng,"\d+"), _xlfn.XLOOKUP(A96, _xlpm.header_rng, _xlpm.data_rng))
        ),
        B96="Day", ""
    ),
    IFERROR(_xlpm.result, "")
)</f>
        <v/>
      </c>
      <c r="AQ96" s="26">
        <f t="shared" si="21"/>
        <v>0</v>
      </c>
      <c r="AR96" s="26">
        <f t="shared" si="22"/>
        <v>0</v>
      </c>
      <c r="AS96" s="26" t="str">
        <f t="shared" si="23"/>
        <v/>
      </c>
      <c r="AT96" s="24" t="str">
        <f t="shared" si="24"/>
        <v/>
      </c>
      <c r="AU96" s="22">
        <v>720</v>
      </c>
      <c r="AV96" s="22">
        <f t="shared" si="25"/>
        <v>12</v>
      </c>
      <c r="AW96" s="22">
        <f>IF($B96="Day",_xlfn.XLOOKUP(CLEAN($C96),效率表!$B$4:$B$500,效率表!G$4:G$500,""),_xlfn.XLOOKUP(CLEAN($C96),效率表!$B$4:$B$500,效率表!G$4:G$500,"",,-1))</f>
        <v>0</v>
      </c>
      <c r="AX96" s="22">
        <f>IF($B96="Day",_xlfn.XLOOKUP(CLEAN($C96),效率表!$B$4:$B$500,效率表!H$4:H$500,""),_xlfn.XLOOKUP(CLEAN($C96),效率表!$B$4:$B$500,效率表!H$4:H$500,"",,-1))</f>
        <v>0</v>
      </c>
      <c r="AY96" s="22">
        <f>IF($B96="Day",_xlfn.XLOOKUP(CLEAN($C96),效率表!$B$4:$B$500,效率表!I$4:I$500,""),_xlfn.XLOOKUP(CLEAN($C96),效率表!$B$4:$B$500,效率表!I$4:I$500,"",,-1))</f>
        <v>0</v>
      </c>
      <c r="AZ96" s="22">
        <f>IF($B96="Day",_xlfn.XLOOKUP(CLEAN($C96),效率表!$B$4:$B$500,效率表!J$4:J$500,""),_xlfn.XLOOKUP(CLEAN($C96),效率表!$B$4:$B$500,效率表!J$4:J$500,"",,-1))</f>
        <v>0</v>
      </c>
      <c r="BA96" s="22">
        <f>IF($B96="Day",_xlfn.XLOOKUP(CLEAN($C96),效率表!$B$4:$B$500,效率表!K$4:K$500,""),_xlfn.XLOOKUP(CLEAN($C96),效率表!$B$4:$B$500,效率表!K$4:K$500,"",,-1))</f>
        <v>0</v>
      </c>
      <c r="BB96" s="22">
        <f>IF($B96="Day",_xlfn.XLOOKUP(CLEAN($C96),效率表!$B$4:$B$500,效率表!L$4:L$500,""),_xlfn.XLOOKUP(CLEAN($C96),效率表!$B$4:$B$500,效率表!L$4:L$500,"",,-1))</f>
        <v>0</v>
      </c>
      <c r="BC96" s="22">
        <f>IF($B96="Day",_xlfn.XLOOKUP(CLEAN($C96),效率表!$B$4:$B$500,效率表!M$4:M$500,""),_xlfn.XLOOKUP(CLEAN($C96),效率表!$B$4:$B$500,效率表!M$4:M$500,"",,-1))</f>
        <v>0</v>
      </c>
      <c r="BD96" s="22">
        <f>IF($B96="Day",_xlfn.XLOOKUP(CLEAN($C96),效率表!$B$4:$B$500,效率表!N$4:N$500,""),_xlfn.XLOOKUP(CLEAN($C96),效率表!$B$4:$B$500,效率表!N$4:N$500,"",,-1))</f>
        <v>0</v>
      </c>
      <c r="BE96" s="22">
        <f>IF($B96="Day",_xlfn.XLOOKUP(CLEAN($C96),效率表!$B$4:$B$500,效率表!O$4:O$500,""),_xlfn.XLOOKUP(CLEAN($C96),效率表!$B$4:$B$500,效率表!O$4:O$500,"",,-1))</f>
        <v>720</v>
      </c>
      <c r="BF96" s="22">
        <f>IF($B96="Day",_xlfn.XLOOKUP(CLEAN($C96),效率表!$B$4:$B$500,效率表!P$4:P$500,""),_xlfn.XLOOKUP(CLEAN($C96),效率表!$B$4:$B$500,效率表!P$4:P$500,"",,-1))</f>
        <v>0</v>
      </c>
      <c r="BG96" s="22">
        <f>IF($B96="Day",_xlfn.XLOOKUP(CLEAN($C96),效率表!$B$4:$B$500,效率表!Q$4:Q$500,""),_xlfn.XLOOKUP(CLEAN($C96),效率表!$B$4:$B$500,效率表!Q$4:Q$500,"",,-1))</f>
        <v>0</v>
      </c>
      <c r="BH96" s="22">
        <f>IF($B96="Day",_xlfn.XLOOKUP(CLEAN($C96),效率表!$B$4:$B$500,效率表!R$4:R$500,""),_xlfn.XLOOKUP(CLEAN($C96),效率表!$B$4:$B$500,效率表!R$4:R$500,"",,-1))</f>
        <v>0</v>
      </c>
      <c r="BI96" s="22">
        <f>IF($B96="Day",_xlfn.XLOOKUP(CLEAN($C96),效率表!$B$4:$B$500,效率表!S$4:S$500,""),_xlfn.XLOOKUP(CLEAN($C96),效率表!$B$4:$B$500,效率表!S$4:S$500,"",,-1))</f>
        <v>0</v>
      </c>
      <c r="BJ96" s="22">
        <f>IF($B96="Day",_xlfn.XLOOKUP(CLEAN($C96),效率表!$B$4:$B$500,效率表!U$4:U$500,""),_xlfn.XLOOKUP(CLEAN($C96),效率表!$B$4:$B$500,效率表!U$4:U$500,"",,-1))</f>
        <v>0</v>
      </c>
      <c r="BK96" s="22">
        <f>IF($B96="Day",_xlfn.XLOOKUP(CLEAN($C96),效率表!$B$4:$B$500,效率表!V$4:V$500,""),_xlfn.XLOOKUP(CLEAN($C96),效率表!$B$4:$B$500,效率表!V$4:V$500,"",,-1))</f>
        <v>0</v>
      </c>
      <c r="BL96" s="22">
        <f t="shared" si="26"/>
        <v>0</v>
      </c>
      <c r="BM96" s="22">
        <f t="shared" si="27"/>
        <v>0</v>
      </c>
      <c r="BN96" s="22">
        <f t="shared" si="28"/>
        <v>0</v>
      </c>
      <c r="BO96" s="27">
        <f t="shared" si="29"/>
        <v>0</v>
      </c>
      <c r="BP96" s="25">
        <f t="shared" si="30"/>
        <v>0</v>
      </c>
      <c r="BQ96" s="28" t="str">
        <f>IF($B96="Day",_xlfn.XLOOKUP(CLEAN($C96),效率表!$B$4:$B$500,效率表!X$4:X$500,""),_xlfn.XLOOKUP($C96,效率表!$B$4:$B$500,效率表!X$4:X$500,"",,-1))</f>
        <v>гидро памп солих</v>
      </c>
    </row>
    <row r="97" spans="1:69">
      <c r="A97" s="29">
        <f t="shared" si="33"/>
        <v>46244</v>
      </c>
      <c r="B97" s="22" t="s">
        <v>240</v>
      </c>
      <c r="C97" s="22" t="s">
        <v>178</v>
      </c>
      <c r="D97" s="23" t="str">
        <f>_xlfn.XLOOKUP(C97,辅助表Auxiliary!$A$3:$A$192,辅助表Auxiliary!$C$3:$C$192)</f>
        <v>矿用卡车/Dump Truck</v>
      </c>
      <c r="E97" s="22" t="str">
        <f>_xlfn.XLOOKUP(C97,辅助表Auxiliary!$A$3:$A$192,辅助表Auxiliary!$D$3:$D$192)</f>
        <v>HITACHI EH4000AC-3</v>
      </c>
      <c r="F97" s="22" t="str">
        <f>_xlfn.XLOOKUP(C97,辅助表Auxiliary!$A$3:$A$192,辅助表Auxiliary!$E$3:$E$192)</f>
        <v>EH4000</v>
      </c>
      <c r="G97" s="22" t="s">
        <v>285</v>
      </c>
      <c r="H97" s="22" t="b">
        <f t="shared" si="17"/>
        <v>1</v>
      </c>
      <c r="I97" s="22">
        <f t="shared" si="18"/>
        <v>1</v>
      </c>
      <c r="J97" s="22"/>
      <c r="K97" s="22">
        <f>_xlfn.AGGREGATE(9,4,表1[[#This Row],[Хө]:[Б.н]])+_xlfn.AGGREGATE(9,4,表1[[#This Row],[Хө土壤]:[Б.н 脏煤]],表1[[#This Row],[Ш.х 沃土]])</f>
        <v>1105</v>
      </c>
      <c r="L97" s="22">
        <f>_xlfn.AGGREGATE(9,4,表1[[#This Row],[Нү]],表1[[#This Row],[Нү 煤炭]])</f>
        <v>765</v>
      </c>
      <c r="M97" s="22">
        <f>_xlfn.AGGREGATE(9,4,表1[[#This Row],[oxid]],表1[[#This Row],[oxid 氧化]])</f>
        <v>0</v>
      </c>
      <c r="N97" s="22">
        <f>_xlfn.AGGREGATE(9,4,表1[[#This Row],[И.А]],表1[[#This Row],[И.А 
工程工作]])</f>
        <v>0</v>
      </c>
      <c r="O97" s="22">
        <f>表1[[#This Row],[产量（M3）
Production(M3)]]-表1[[#This Row],[焦煤（M3）
Coking coal
Нү]]-表1[[#This Row],[动力煤（M3）
Thermal coal
oxid]]</f>
        <v>340</v>
      </c>
      <c r="P97" s="22" t="str" cm="1">
        <f t="array" ref="P97">_xlfn.LET(
_xlpm.hCond,$H97,
_xlpm.dType,$D97,
_xlpm.res_type_1,P$1,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7" s="22" t="str" cm="1">
        <f t="array" ref="Q97">_xlfn.LET(
_xlpm.hCond,$H97,
_xlpm.dType,$D97,
_xlpm.res_type_1,Q$1,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7" s="22" t="str" cm="1">
        <f t="array" ref="R97">_xlfn.LET(
_xlpm.hCond,$H97,
_xlpm.dType,$D97,
_xlpm.res_type_1,R$1,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7" s="22" t="str" cm="1">
        <f t="array" ref="S97">_xlfn.LET(
_xlpm.hCond,$H97,
_xlpm.dType,$D97,
_xlpm.res_type_1,S$1,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7" s="22" t="str" cm="1">
        <f t="array" ref="T97">_xlfn.LET(
_xlpm.hCond,$H97,
_xlpm.dType,$D97,
_xlpm.res_type_1,T$1,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7" s="22" t="str" cm="1">
        <f t="array" ref="U97">_xlfn.LET(
_xlpm.hCond,$H97,
_xlpm.dType,$D97,
_xlpm.res_type_1,U$1,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7" s="22" t="str" cm="1">
        <f t="array" ref="V97">_xlfn.LET(
_xlpm.hCond,$H97,
_xlpm.dType,$D97,
_xlpm.res_type_1,V$1,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7" s="22" cm="1">
        <f t="array" ref="W97">_xlfn.LET(
_xlpm.hCond,$H97,
_xlpm.dType,$D97,
_xlpm.res_type_1,W$1,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X97" s="22" cm="1">
        <f t="array" ref="X97">_xlfn.LET(
_xlpm.hCond,$H97,
_xlpm.dType,$D97,
_xlpm.res_type_1,X$1,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7" s="22" cm="1">
        <f t="array" ref="Y97">_xlfn.LET(
_xlpm.hCond,$H97,
_xlpm.dType,$D97,
_xlpm.res_type_1,Y$1,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Z97" s="22" cm="1">
        <f t="array" ref="Z97">_xlfn.LET(
_xlpm.hCond,$H97,
_xlpm.dType,$D97,
_xlpm.res_type_1,Z$1,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7" s="22" cm="1">
        <f t="array" ref="AA97">_xlfn.LET(
_xlpm.hCond,$H97,
_xlpm.dType,$D97,
_xlpm.res_type_1,AA$1,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7" s="22" cm="1">
        <f t="array" ref="AB97">_xlfn.LET(
_xlpm.hCond,$H97,
_xlpm.dType,$D97,
_xlpm.res_type_1,AB$1,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7" s="22" cm="1">
        <f t="array" ref="AC97">_xlfn.LET(
_xlpm.hCond,$H97,
_xlpm.dType,$D97,
_xlpm.res_type_1,AC$1,
_xlpm.num,--_xlfn.TEXTAFTER($C97,{"#","/","-"},-1),
_xlpm.isDay,$B97="DAY",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7" s="22" cm="1">
        <f t="array" ref="AD97">_xlfn.LET(
    _xlpm.result,
    IF(
        $H97,
        _xlfn.IFS(
            $B97 = "DAY",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$B97 = "Night",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20010.8</v>
      </c>
      <c r="AE97" s="22" cm="1">
        <f t="array" ref="AE97">_xlfn.LET(
    _xlpm.result,
    IF(
        $H97,
        _xlfn.IFS(
            $B97 = "DAY",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$B97 = "Night",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20021.599999999999</v>
      </c>
      <c r="AF97" s="22">
        <f t="shared" si="31"/>
        <v>10.799999999999272</v>
      </c>
      <c r="AG97" s="22" cm="1">
        <f t="array" ref="AG97">_xlfn.LET(
    _xlpm.result,
    IF(
        $H97,
        _xlfn.IFS(
            $B97 = "DAY",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$B97 = "Night",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304891</v>
      </c>
      <c r="AH97" s="22" cm="1">
        <f t="array" ref="AH97">_xlfn.LET(
    _xlpm.result,
    IF(
        $H97,
        _xlfn.IFS(
            $B97 = "DAY",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$B97 = "Night",
            _xlfn.IFS(
                $D97 = "挖掘机/Excavator",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$D97 = "矿用卡车/Dump Truck",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$D97 = "辅助设备/Auxiliary Equipment",
                _xlfn.XLOOKUP(
                     --
                        _xlfn.TEXTAFTER(
                            $C97,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305006</v>
      </c>
      <c r="AI97" s="22">
        <f t="shared" si="32"/>
        <v>115</v>
      </c>
      <c r="AJ97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97" s="22">
        <f>_xlfn.LET(_xlpm.v,_xlfn.XLOOKUP(表1[[#This Row],[型号类型
Model Type]],辅助表Auxiliary!$P$2:$P$6,辅助表Auxiliary!$Q$2:$Q$6),_xlpm.target,_xlfn.AGGREGATE(9,4,表1[[#This Row],[Нү 煤炭]]),IFERROR(_xlpm.target/_xlpm.v,""))</f>
        <v>9</v>
      </c>
      <c r="AL9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7" s="22">
        <f t="shared" si="19"/>
        <v>4</v>
      </c>
      <c r="AO97" s="24">
        <f t="shared" si="20"/>
        <v>4.4230769230769234</v>
      </c>
      <c r="AP97" s="25" t="str" cm="1">
        <f t="array" ref="AP9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B97="Night", IF(
            (F97="EX5600")+(F97="EX3600"),
            _xlfn.XLOOKUP(--_xlfn.TEXTAFTER($C97,{"#","/","-"},-1), --_xlfn.TEXTAFTER('Electrical Excavator'!$A$4:$A$23,{"#","/","-"},-1), _xlfn.XLOOKUP(A97,'Electrical Excavator'!$E$3:$AI$3,'Electrical Excavator'!$E$4:$AI$23)),
            _xlfn.XLOOKUP(--_xlfn.TEXTAFTER($C97,{"#","/","-"},-1), --_xlfn.REGEXEXTRACT(_xlpm.c_rng,"\d+"), _xlfn.XLOOKUP(A97, _xlpm.header_rng, _xlpm.data_rng))
        ),
        B97="Day", ""
    ),
    IFERROR(_xlpm.result, "")
)</f>
        <v/>
      </c>
      <c r="AQ97" s="26">
        <f t="shared" si="21"/>
        <v>0.9652777777777779</v>
      </c>
      <c r="AR97" s="26">
        <f t="shared" si="22"/>
        <v>0.89928057553956842</v>
      </c>
      <c r="AS97" s="26">
        <f t="shared" si="23"/>
        <v>0.89928057553956842</v>
      </c>
      <c r="AT97" s="24">
        <f t="shared" si="24"/>
        <v>22.999999999956273</v>
      </c>
      <c r="AU97" s="22">
        <v>720</v>
      </c>
      <c r="AV97" s="22">
        <f t="shared" si="25"/>
        <v>12</v>
      </c>
      <c r="AW97" s="22">
        <f>IF($B97="Day",_xlfn.XLOOKUP(CLEAN($C97),效率表!$B$4:$B$500,效率表!G$4:G$500,""),_xlfn.XLOOKUP(CLEAN($C97),效率表!$B$4:$B$500,效率表!G$4:G$500,"",,-1))</f>
        <v>40</v>
      </c>
      <c r="AX97" s="22">
        <f>IF($B97="Day",_xlfn.XLOOKUP(CLEAN($C97),效率表!$B$4:$B$500,效率表!H$4:H$500,""),_xlfn.XLOOKUP(CLEAN($C97),效率表!$B$4:$B$500,效率表!H$4:H$500,"",,-1))</f>
        <v>0</v>
      </c>
      <c r="AY97" s="22">
        <f>IF($B97="Day",_xlfn.XLOOKUP(CLEAN($C97),效率表!$B$4:$B$500,效率表!I$4:I$500,""),_xlfn.XLOOKUP(CLEAN($C97),效率表!$B$4:$B$500,效率表!I$4:I$500,"",,-1))</f>
        <v>0</v>
      </c>
      <c r="AZ97" s="22">
        <f>IF($B97="Day",_xlfn.XLOOKUP(CLEAN($C97),效率表!$B$4:$B$500,效率表!J$4:J$500,""),_xlfn.XLOOKUP(CLEAN($C97),效率表!$B$4:$B$500,效率表!J$4:J$500,"",,-1))</f>
        <v>0</v>
      </c>
      <c r="BA97" s="22">
        <f>IF($B97="Day",_xlfn.XLOOKUP(CLEAN($C97),效率表!$B$4:$B$500,效率表!K$4:K$500,""),_xlfn.XLOOKUP(CLEAN($C97),效率表!$B$4:$B$500,效率表!K$4:K$500,"",,-1))</f>
        <v>0</v>
      </c>
      <c r="BB97" s="22">
        <f>IF($B97="Day",_xlfn.XLOOKUP(CLEAN($C97),效率表!$B$4:$B$500,效率表!L$4:L$500,""),_xlfn.XLOOKUP(CLEAN($C97),效率表!$B$4:$B$500,效率表!L$4:L$500,"",,-1))</f>
        <v>30</v>
      </c>
      <c r="BC97" s="22">
        <f>IF($B97="Day",_xlfn.XLOOKUP(CLEAN($C97),效率表!$B$4:$B$500,效率表!M$4:M$500,""),_xlfn.XLOOKUP(CLEAN($C97),效率表!$B$4:$B$500,效率表!M$4:M$500,"",,-1))</f>
        <v>0</v>
      </c>
      <c r="BD97" s="22">
        <f>IF($B97="Day",_xlfn.XLOOKUP(CLEAN($C97),效率表!$B$4:$B$500,效率表!N$4:N$500,""),_xlfn.XLOOKUP(CLEAN($C97),效率表!$B$4:$B$500,效率表!N$4:N$500,"",,-1))</f>
        <v>0</v>
      </c>
      <c r="BE97" s="22">
        <f>IF($B97="Day",_xlfn.XLOOKUP(CLEAN($C97),效率表!$B$4:$B$500,效率表!O$4:O$500,""),_xlfn.XLOOKUP(CLEAN($C97),效率表!$B$4:$B$500,效率表!O$4:O$500,"",,-1))</f>
        <v>24.999999999999911</v>
      </c>
      <c r="BF97" s="22">
        <f>IF($B97="Day",_xlfn.XLOOKUP(CLEAN($C97),效率表!$B$4:$B$500,效率表!P$4:P$500,""),_xlfn.XLOOKUP(CLEAN($C97),效率表!$B$4:$B$500,效率表!P$4:P$500,"",,-1))</f>
        <v>0</v>
      </c>
      <c r="BG97" s="22">
        <f>IF($B97="Day",_xlfn.XLOOKUP(CLEAN($C97),效率表!$B$4:$B$500,效率表!Q$4:Q$500,""),_xlfn.XLOOKUP(CLEAN($C97),效率表!$B$4:$B$500,效率表!Q$4:Q$500,"",,-1))</f>
        <v>0</v>
      </c>
      <c r="BH97" s="22">
        <f>IF($B97="Day",_xlfn.XLOOKUP(CLEAN($C97),效率表!$B$4:$B$500,效率表!R$4:R$500,""),_xlfn.XLOOKUP(CLEAN($C97),效率表!$B$4:$B$500,效率表!R$4:R$500,"",,-1))</f>
        <v>0</v>
      </c>
      <c r="BI97" s="22">
        <f>IF($B97="Day",_xlfn.XLOOKUP(CLEAN($C97),效率表!$B$4:$B$500,效率表!S$4:S$500,""),_xlfn.XLOOKUP(CLEAN($C97),效率表!$B$4:$B$500,效率表!S$4:S$500,"",,-1))</f>
        <v>0</v>
      </c>
      <c r="BJ97" s="22">
        <f>IF($B97="Day",_xlfn.XLOOKUP(CLEAN($C97),效率表!$B$4:$B$500,效率表!U$4:U$500,""),_xlfn.XLOOKUP(CLEAN($C97),效率表!$B$4:$B$500,效率表!U$4:U$500,"",,-1))</f>
        <v>0</v>
      </c>
      <c r="BK97" s="22">
        <f>IF($B97="Day",_xlfn.XLOOKUP(CLEAN($C97),效率表!$B$4:$B$500,效率表!V$4:V$500,""),_xlfn.XLOOKUP(CLEAN($C97),效率表!$B$4:$B$500,效率表!V$4:V$500,"",,-1))</f>
        <v>0</v>
      </c>
      <c r="BL97" s="22">
        <f t="shared" si="26"/>
        <v>0</v>
      </c>
      <c r="BM97" s="22">
        <f t="shared" si="27"/>
        <v>70</v>
      </c>
      <c r="BN97" s="22">
        <f t="shared" si="28"/>
        <v>0</v>
      </c>
      <c r="BO97" s="27">
        <f t="shared" si="29"/>
        <v>625.00000000000011</v>
      </c>
      <c r="BP97" s="25">
        <f t="shared" si="30"/>
        <v>10.416666666666668</v>
      </c>
      <c r="BQ97" s="28" t="str">
        <f>IF($B97="Day",_xlfn.XLOOKUP(CLEAN($C97),效率表!$B$4:$B$500,效率表!X$4:X$500,""),_xlfn.XLOOKUP($C97,效率表!$B$4:$B$500,效率表!X$4:X$500,"",,-1))</f>
        <v>цахилгааны анхааруулга ассан</v>
      </c>
    </row>
    <row r="98" spans="1:69">
      <c r="A98" s="29">
        <f t="shared" si="33"/>
        <v>46244</v>
      </c>
      <c r="B98" s="22" t="s">
        <v>240</v>
      </c>
      <c r="C98" s="22" t="s">
        <v>179</v>
      </c>
      <c r="D98" s="23" t="str">
        <f>_xlfn.XLOOKUP(C98,辅助表Auxiliary!$A$3:$A$192,辅助表Auxiliary!$C$3:$C$192)</f>
        <v>矿用卡车/Dump Truck</v>
      </c>
      <c r="E98" s="22" t="str">
        <f>_xlfn.XLOOKUP(C98,辅助表Auxiliary!$A$3:$A$192,辅助表Auxiliary!$D$3:$D$192)</f>
        <v>HITACHI EH4000AC-3</v>
      </c>
      <c r="F98" s="22" t="str">
        <f>_xlfn.XLOOKUP(C98,辅助表Auxiliary!$A$3:$A$192,辅助表Auxiliary!$E$3:$E$192)</f>
        <v>EH4000</v>
      </c>
      <c r="G98" s="22" t="s">
        <v>285</v>
      </c>
      <c r="H98" s="22" t="b">
        <f t="shared" si="17"/>
        <v>1</v>
      </c>
      <c r="I98" s="22">
        <f t="shared" si="18"/>
        <v>1</v>
      </c>
      <c r="J98" s="22"/>
      <c r="K98" s="22">
        <f>_xlfn.AGGREGATE(9,4,表1[[#This Row],[Хө]:[Б.н]])+_xlfn.AGGREGATE(9,4,表1[[#This Row],[Хө土壤]:[Б.н 脏煤]],表1[[#This Row],[Ш.х 沃土]])</f>
        <v>1360</v>
      </c>
      <c r="L98" s="22">
        <f>_xlfn.AGGREGATE(9,4,表1[[#This Row],[Нү]],表1[[#This Row],[Нү 煤炭]])</f>
        <v>0</v>
      </c>
      <c r="M98" s="22">
        <f>_xlfn.AGGREGATE(9,4,表1[[#This Row],[oxid]],表1[[#This Row],[oxid 氧化]])</f>
        <v>0</v>
      </c>
      <c r="N98" s="22">
        <f>_xlfn.AGGREGATE(9,4,表1[[#This Row],[И.А]],表1[[#This Row],[И.А 
工程工作]])</f>
        <v>0</v>
      </c>
      <c r="O98" s="22">
        <f>表1[[#This Row],[产量（M3）
Production(M3)]]-表1[[#This Row],[焦煤（M3）
Coking coal
Нү]]-表1[[#This Row],[动力煤（M3）
Thermal coal
oxid]]</f>
        <v>1360</v>
      </c>
      <c r="P98" s="22" t="str" cm="1">
        <f t="array" ref="P98">_xlfn.LET(
_xlpm.hCond,$H98,
_xlpm.dType,$D98,
_xlpm.res_type_1,P$1,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8" s="22" t="str" cm="1">
        <f t="array" ref="Q98">_xlfn.LET(
_xlpm.hCond,$H98,
_xlpm.dType,$D98,
_xlpm.res_type_1,Q$1,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8" s="22" t="str" cm="1">
        <f t="array" ref="R98">_xlfn.LET(
_xlpm.hCond,$H98,
_xlpm.dType,$D98,
_xlpm.res_type_1,R$1,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8" s="22" t="str" cm="1">
        <f t="array" ref="S98">_xlfn.LET(
_xlpm.hCond,$H98,
_xlpm.dType,$D98,
_xlpm.res_type_1,S$1,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8" s="22" t="str" cm="1">
        <f t="array" ref="T98">_xlfn.LET(
_xlpm.hCond,$H98,
_xlpm.dType,$D98,
_xlpm.res_type_1,T$1,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8" s="22" t="str" cm="1">
        <f t="array" ref="U98">_xlfn.LET(
_xlpm.hCond,$H98,
_xlpm.dType,$D98,
_xlpm.res_type_1,U$1,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8" s="22" t="str" cm="1">
        <f t="array" ref="V98">_xlfn.LET(
_xlpm.hCond,$H98,
_xlpm.dType,$D98,
_xlpm.res_type_1,V$1,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8" s="22" cm="1">
        <f t="array" ref="W98">_xlfn.LET(
_xlpm.hCond,$H98,
_xlpm.dType,$D98,
_xlpm.res_type_1,W$1,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1360</v>
      </c>
      <c r="X98" s="22" cm="1">
        <f t="array" ref="X98">_xlfn.LET(
_xlpm.hCond,$H98,
_xlpm.dType,$D98,
_xlpm.res_type_1,X$1,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8" s="22" cm="1">
        <f t="array" ref="Y98">_xlfn.LET(
_xlpm.hCond,$H98,
_xlpm.dType,$D98,
_xlpm.res_type_1,Y$1,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98" s="22" cm="1">
        <f t="array" ref="Z98">_xlfn.LET(
_xlpm.hCond,$H98,
_xlpm.dType,$D98,
_xlpm.res_type_1,Z$1,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8" s="22" cm="1">
        <f t="array" ref="AA98">_xlfn.LET(
_xlpm.hCond,$H98,
_xlpm.dType,$D98,
_xlpm.res_type_1,AA$1,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8" s="22" cm="1">
        <f t="array" ref="AB98">_xlfn.LET(
_xlpm.hCond,$H98,
_xlpm.dType,$D98,
_xlpm.res_type_1,AB$1,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8" s="22" cm="1">
        <f t="array" ref="AC98">_xlfn.LET(
_xlpm.hCond,$H98,
_xlpm.dType,$D98,
_xlpm.res_type_1,AC$1,
_xlpm.num,--_xlfn.TEXTAFTER($C98,{"#","/","-"},-1),
_xlpm.isDay,$B98="DAY",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8" s="22" cm="1">
        <f t="array" ref="AD98">_xlfn.LET(
    _xlpm.result,
    IF(
        $H98,
        _xlfn.IFS(
            $B98 = "DAY",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$B98 = "Night",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18787</v>
      </c>
      <c r="AE98" s="22" cm="1">
        <f t="array" ref="AE98">_xlfn.LET(
    _xlpm.result,
    IF(
        $H98,
        _xlfn.IFS(
            $B98 = "DAY",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$B98 = "Night",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18798</v>
      </c>
      <c r="AF98" s="22">
        <f t="shared" si="31"/>
        <v>11</v>
      </c>
      <c r="AG98" s="22" cm="1">
        <f t="array" ref="AG98">_xlfn.LET(
    _xlpm.result,
    IF(
        $H98,
        _xlfn.IFS(
            $B98 = "DAY",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$B98 = "Night",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291080</v>
      </c>
      <c r="AH98" s="22" cm="1">
        <f t="array" ref="AH98">_xlfn.LET(
    _xlpm.result,
    IF(
        $H98,
        _xlfn.IFS(
            $B98 = "DAY",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$B98 = "Night",
            _xlfn.IFS(
                $D98 = "挖掘机/Excavator",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$D98 = "矿用卡车/Dump Truck",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$D98 = "辅助设备/Auxiliary Equipment",
                _xlfn.XLOOKUP(
                     --
                        _xlfn.TEXTAFTER(
                            $C98,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291235</v>
      </c>
      <c r="AI98" s="22">
        <f t="shared" si="32"/>
        <v>155</v>
      </c>
      <c r="AJ98" s="22">
        <f>_xlfn.LET(_xlpm.v,_xlfn.XLOOKUP(表1[[#This Row],[型号类型
Model Type]],辅助表Auxiliary!$P$2:$P$6,辅助表Auxiliary!$Q$2:$Q$6),_xlpm.target,表1[[#This Row],[产量（M3）
Production(M3)]],IFERROR(_xlpm.target/_xlpm.v,""))</f>
        <v>16</v>
      </c>
      <c r="AK9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9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8" s="22">
        <f t="shared" si="19"/>
        <v>16</v>
      </c>
      <c r="AO98" s="24">
        <f t="shared" si="20"/>
        <v>4.84375</v>
      </c>
      <c r="AP98" s="25" t="str" cm="1">
        <f t="array" ref="AP9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B98="Night", IF(
            (F98="EX5600")+(F98="EX3600"),
            _xlfn.XLOOKUP(--_xlfn.TEXTAFTER($C98,{"#","/","-"},-1), --_xlfn.TEXTAFTER('Electrical Excavator'!$A$4:$A$23,{"#","/","-"},-1), _xlfn.XLOOKUP(A98,'Electrical Excavator'!$E$3:$AI$3,'Electrical Excavator'!$E$4:$AI$23)),
            _xlfn.XLOOKUP(--_xlfn.TEXTAFTER($C98,{"#","/","-"},-1), --_xlfn.REGEXEXTRACT(_xlpm.c_rng,"\d+"), _xlfn.XLOOKUP(A98, _xlpm.header_rng, _xlpm.data_rng))
        ),
        B98="Day", ""
    ),
    IFERROR(_xlpm.result, "")
)</f>
        <v/>
      </c>
      <c r="AQ98" s="26">
        <f t="shared" si="21"/>
        <v>1</v>
      </c>
      <c r="AR98" s="26">
        <f t="shared" si="22"/>
        <v>0.86111111111111116</v>
      </c>
      <c r="AS98" s="26">
        <f t="shared" si="23"/>
        <v>0.80555555555555558</v>
      </c>
      <c r="AT98" s="24">
        <f t="shared" si="24"/>
        <v>80.000000000000028</v>
      </c>
      <c r="AU98" s="22">
        <v>720</v>
      </c>
      <c r="AV98" s="22">
        <f t="shared" si="25"/>
        <v>12</v>
      </c>
      <c r="AW98" s="22">
        <f>IF($B98="Day",_xlfn.XLOOKUP(CLEAN($C98),效率表!$B$4:$B$500,效率表!G$4:G$500,""),_xlfn.XLOOKUP(CLEAN($C98),效率表!$B$4:$B$500,效率表!G$4:G$500,"",,-1))</f>
        <v>40</v>
      </c>
      <c r="AX98" s="22">
        <f>IF($B98="Day",_xlfn.XLOOKUP(CLEAN($C98),效率表!$B$4:$B$500,效率表!H$4:H$500,""),_xlfn.XLOOKUP(CLEAN($C98),效率表!$B$4:$B$500,效率表!H$4:H$500,"",,-1))</f>
        <v>0</v>
      </c>
      <c r="AY98" s="22">
        <f>IF($B98="Day",_xlfn.XLOOKUP(CLEAN($C98),效率表!$B$4:$B$500,效率表!I$4:I$500,""),_xlfn.XLOOKUP(CLEAN($C98),效率表!$B$4:$B$500,效率表!I$4:I$500,"",,-1))</f>
        <v>0</v>
      </c>
      <c r="AZ98" s="22">
        <f>IF($B98="Day",_xlfn.XLOOKUP(CLEAN($C98),效率表!$B$4:$B$500,效率表!J$4:J$500,""),_xlfn.XLOOKUP(CLEAN($C98),效率表!$B$4:$B$500,效率表!J$4:J$500,"",,-1))</f>
        <v>40</v>
      </c>
      <c r="BA98" s="22">
        <f>IF($B98="Day",_xlfn.XLOOKUP(CLEAN($C98),效率表!$B$4:$B$500,效率表!K$4:K$500,""),_xlfn.XLOOKUP(CLEAN($C98),效率表!$B$4:$B$500,效率表!K$4:K$500,"",,-1))</f>
        <v>0</v>
      </c>
      <c r="BB98" s="22">
        <f>IF($B98="Day",_xlfn.XLOOKUP(CLEAN($C98),效率表!$B$4:$B$500,效率表!L$4:L$500,""),_xlfn.XLOOKUP(CLEAN($C98),效率表!$B$4:$B$500,效率表!L$4:L$500,"",,-1))</f>
        <v>60</v>
      </c>
      <c r="BC98" s="22">
        <f>IF($B98="Day",_xlfn.XLOOKUP(CLEAN($C98),效率表!$B$4:$B$500,效率表!M$4:M$500,""),_xlfn.XLOOKUP(CLEAN($C98),效率表!$B$4:$B$500,效率表!M$4:M$500,"",,-1))</f>
        <v>0</v>
      </c>
      <c r="BD98" s="22">
        <f>IF($B98="Day",_xlfn.XLOOKUP(CLEAN($C98),效率表!$B$4:$B$500,效率表!N$4:N$500,""),_xlfn.XLOOKUP(CLEAN($C98),效率表!$B$4:$B$500,效率表!N$4:N$500,"",,-1))</f>
        <v>0</v>
      </c>
      <c r="BE98" s="22">
        <f>IF($B98="Day",_xlfn.XLOOKUP(CLEAN($C98),效率表!$B$4:$B$500,效率表!O$4:O$500,""),_xlfn.XLOOKUP(CLEAN($C98),效率表!$B$4:$B$500,效率表!O$4:O$500,"",,-1))</f>
        <v>0</v>
      </c>
      <c r="BF98" s="22">
        <f>IF($B98="Day",_xlfn.XLOOKUP(CLEAN($C98),效率表!$B$4:$B$500,效率表!P$4:P$500,""),_xlfn.XLOOKUP(CLEAN($C98),效率表!$B$4:$B$500,效率表!P$4:P$500,"",,-1))</f>
        <v>0</v>
      </c>
      <c r="BG98" s="22">
        <f>IF($B98="Day",_xlfn.XLOOKUP(CLEAN($C98),效率表!$B$4:$B$500,效率表!Q$4:Q$500,""),_xlfn.XLOOKUP(CLEAN($C98),效率表!$B$4:$B$500,效率表!Q$4:Q$500,"",,-1))</f>
        <v>0</v>
      </c>
      <c r="BH98" s="22">
        <f>IF($B98="Day",_xlfn.XLOOKUP(CLEAN($C98),效率表!$B$4:$B$500,效率表!R$4:R$500,""),_xlfn.XLOOKUP(CLEAN($C98),效率表!$B$4:$B$500,效率表!R$4:R$500,"",,-1))</f>
        <v>0</v>
      </c>
      <c r="BI98" s="22">
        <f>IF($B98="Day",_xlfn.XLOOKUP(CLEAN($C98),效率表!$B$4:$B$500,效率表!S$4:S$500,""),_xlfn.XLOOKUP(CLEAN($C98),效率表!$B$4:$B$500,效率表!S$4:S$500,"",,-1))</f>
        <v>0</v>
      </c>
      <c r="BJ98" s="22">
        <f>IF($B98="Day",_xlfn.XLOOKUP(CLEAN($C98),效率表!$B$4:$B$500,效率表!U$4:U$500,""),_xlfn.XLOOKUP(CLEAN($C98),效率表!$B$4:$B$500,效率表!U$4:U$500,"",,-1))</f>
        <v>0</v>
      </c>
      <c r="BK98" s="22">
        <f>IF($B98="Day",_xlfn.XLOOKUP(CLEAN($C98),效率表!$B$4:$B$500,效率表!V$4:V$500,""),_xlfn.XLOOKUP(CLEAN($C98),效率表!$B$4:$B$500,效率表!V$4:V$500,"",,-1))</f>
        <v>0</v>
      </c>
      <c r="BL98" s="22">
        <f t="shared" si="26"/>
        <v>40</v>
      </c>
      <c r="BM98" s="22">
        <f t="shared" si="27"/>
        <v>100</v>
      </c>
      <c r="BN98" s="22">
        <f t="shared" si="28"/>
        <v>0</v>
      </c>
      <c r="BO98" s="27">
        <f t="shared" si="29"/>
        <v>580</v>
      </c>
      <c r="BP98" s="25">
        <f t="shared" si="30"/>
        <v>9.6666666666666661</v>
      </c>
      <c r="BQ98" s="28" t="str">
        <f>IF($B98="Day",_xlfn.XLOOKUP(CLEAN($C98),效率表!$B$4:$B$500,效率表!X$4:X$500,""),_xlfn.XLOOKUP($C98,效率表!$B$4:$B$500,效率表!X$4:X$500,"",,-1))</f>
        <v>грейс нэмүүлэх</v>
      </c>
    </row>
    <row r="99" spans="1:69">
      <c r="A99" s="29">
        <f t="shared" si="33"/>
        <v>46244</v>
      </c>
      <c r="B99" s="22" t="s">
        <v>240</v>
      </c>
      <c r="C99" s="22" t="s">
        <v>180</v>
      </c>
      <c r="D99" s="23" t="str">
        <f>_xlfn.XLOOKUP(C99,辅助表Auxiliary!$A$3:$A$192,辅助表Auxiliary!$C$3:$C$192)</f>
        <v>矿用卡车/Dump Truck</v>
      </c>
      <c r="E99" s="22" t="str">
        <f>_xlfn.XLOOKUP(C99,辅助表Auxiliary!$A$3:$A$192,辅助表Auxiliary!$D$3:$D$192)</f>
        <v>HITACHI EH4000AC-3</v>
      </c>
      <c r="F99" s="22" t="str">
        <f>_xlfn.XLOOKUP(C99,辅助表Auxiliary!$A$3:$A$192,辅助表Auxiliary!$E$3:$E$192)</f>
        <v>EH4000</v>
      </c>
      <c r="G99" s="22" t="s">
        <v>285</v>
      </c>
      <c r="H99" s="22" t="b">
        <f t="shared" si="17"/>
        <v>1</v>
      </c>
      <c r="I99" s="22">
        <f t="shared" si="18"/>
        <v>1</v>
      </c>
      <c r="J99" s="22"/>
      <c r="K99" s="22">
        <f>_xlfn.AGGREGATE(9,4,表1[[#This Row],[Хө]:[Б.н]])+_xlfn.AGGREGATE(9,4,表1[[#This Row],[Хө土壤]:[Б.н 脏煤]],表1[[#This Row],[Ш.х 沃土]])</f>
        <v>935</v>
      </c>
      <c r="L99" s="22">
        <f>_xlfn.AGGREGATE(9,4,表1[[#This Row],[Нү]],表1[[#This Row],[Нү 煤炭]])</f>
        <v>765</v>
      </c>
      <c r="M99" s="22">
        <f>_xlfn.AGGREGATE(9,4,表1[[#This Row],[oxid]],表1[[#This Row],[oxid 氧化]])</f>
        <v>0</v>
      </c>
      <c r="N99" s="22">
        <f>_xlfn.AGGREGATE(9,4,表1[[#This Row],[И.А]],表1[[#This Row],[И.А 
工程工作]])</f>
        <v>0</v>
      </c>
      <c r="O99" s="22">
        <f>表1[[#This Row],[产量（M3）
Production(M3)]]-表1[[#This Row],[焦煤（M3）
Coking coal
Нү]]-表1[[#This Row],[动力煤（M3）
Thermal coal
oxid]]</f>
        <v>170</v>
      </c>
      <c r="P99" s="22" t="str" cm="1">
        <f t="array" ref="P99">_xlfn.LET(
_xlpm.hCond,$H99,
_xlpm.dType,$D99,
_xlpm.res_type_1,P$1,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99" s="22" t="str" cm="1">
        <f t="array" ref="Q99">_xlfn.LET(
_xlpm.hCond,$H99,
_xlpm.dType,$D99,
_xlpm.res_type_1,Q$1,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99" s="22" t="str" cm="1">
        <f t="array" ref="R99">_xlfn.LET(
_xlpm.hCond,$H99,
_xlpm.dType,$D99,
_xlpm.res_type_1,R$1,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99" s="22" t="str" cm="1">
        <f t="array" ref="S99">_xlfn.LET(
_xlpm.hCond,$H99,
_xlpm.dType,$D99,
_xlpm.res_type_1,S$1,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99" s="22" t="str" cm="1">
        <f t="array" ref="T99">_xlfn.LET(
_xlpm.hCond,$H99,
_xlpm.dType,$D99,
_xlpm.res_type_1,T$1,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99" s="22" t="str" cm="1">
        <f t="array" ref="U99">_xlfn.LET(
_xlpm.hCond,$H99,
_xlpm.dType,$D99,
_xlpm.res_type_1,U$1,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99" s="22" t="str" cm="1">
        <f t="array" ref="V99">_xlfn.LET(
_xlpm.hCond,$H99,
_xlpm.dType,$D99,
_xlpm.res_type_1,V$1,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99" s="22" cm="1">
        <f t="array" ref="W99">_xlfn.LET(
_xlpm.hCond,$H99,
_xlpm.dType,$D99,
_xlpm.res_type_1,W$1,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X99" s="22" cm="1">
        <f t="array" ref="X99">_xlfn.LET(
_xlpm.hCond,$H99,
_xlpm.dType,$D99,
_xlpm.res_type_1,X$1,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99" s="22" cm="1">
        <f t="array" ref="Y99">_xlfn.LET(
_xlpm.hCond,$H99,
_xlpm.dType,$D99,
_xlpm.res_type_1,Y$1,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Z99" s="22" cm="1">
        <f t="array" ref="Z99">_xlfn.LET(
_xlpm.hCond,$H99,
_xlpm.dType,$D99,
_xlpm.res_type_1,Z$1,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99" s="22" cm="1">
        <f t="array" ref="AA99">_xlfn.LET(
_xlpm.hCond,$H99,
_xlpm.dType,$D99,
_xlpm.res_type_1,AA$1,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99" s="22" cm="1">
        <f t="array" ref="AB99">_xlfn.LET(
_xlpm.hCond,$H99,
_xlpm.dType,$D99,
_xlpm.res_type_1,AB$1,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99" s="22" cm="1">
        <f t="array" ref="AC99">_xlfn.LET(
_xlpm.hCond,$H99,
_xlpm.dType,$D99,
_xlpm.res_type_1,AC$1,
_xlpm.num,--_xlfn.TEXTAFTER($C99,{"#","/","-"},-1),
_xlpm.isDay,$B99="DAY",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99" s="22" cm="1">
        <f t="array" ref="AD99">_xlfn.LET(
    _xlpm.result,
    IF(
        $H99,
        _xlfn.IFS(
            $B99 = "DAY",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$B99 = "Night",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20474</v>
      </c>
      <c r="AE99" s="22" cm="1">
        <f t="array" ref="AE99">_xlfn.LET(
    _xlpm.result,
    IF(
        $H99,
        _xlfn.IFS(
            $B99 = "DAY",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$B99 = "Night",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20483.5</v>
      </c>
      <c r="AF99" s="22">
        <f t="shared" si="31"/>
        <v>9.5</v>
      </c>
      <c r="AG99" s="22" cm="1">
        <f t="array" ref="AG99">_xlfn.LET(
    _xlpm.result,
    IF(
        $H99,
        _xlfn.IFS(
            $B99 = "DAY",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$B99 = "Night",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309025</v>
      </c>
      <c r="AH99" s="22" cm="1">
        <f t="array" ref="AH99">_xlfn.LET(
    _xlpm.result,
    IF(
        $H99,
        _xlfn.IFS(
            $B99 = "DAY",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$B99 = "Night",
            _xlfn.IFS(
                $D99 = "挖掘机/Excavator",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$D99 = "矿用卡车/Dump Truck",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$D99 = "辅助设备/Auxiliary Equipment",
                _xlfn.XLOOKUP(
                     --
                        _xlfn.TEXTAFTER(
                            $C99,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309165</v>
      </c>
      <c r="AI99" s="22">
        <f t="shared" si="32"/>
        <v>140</v>
      </c>
      <c r="AJ99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99" s="22">
        <f>_xlfn.LET(_xlpm.v,_xlfn.XLOOKUP(表1[[#This Row],[型号类型
Model Type]],辅助表Auxiliary!$P$2:$P$6,辅助表Auxiliary!$Q$2:$Q$6),_xlpm.target,_xlfn.AGGREGATE(9,4,表1[[#This Row],[Нү 煤炭]]),IFERROR(_xlpm.target/_xlpm.v,""))</f>
        <v>9</v>
      </c>
      <c r="AL9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9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99" s="22">
        <f t="shared" si="19"/>
        <v>2</v>
      </c>
      <c r="AO99" s="24">
        <f t="shared" si="20"/>
        <v>6.3636363636363633</v>
      </c>
      <c r="AP99" s="25" t="str" cm="1">
        <f t="array" ref="AP9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B99="Night", IF(
            (F99="EX5600")+(F99="EX3600"),
            _xlfn.XLOOKUP(--_xlfn.TEXTAFTER($C99,{"#","/","-"},-1), --_xlfn.TEXTAFTER('Electrical Excavator'!$A$4:$A$23,{"#","/","-"},-1), _xlfn.XLOOKUP(A99,'Electrical Excavator'!$E$3:$AI$3,'Electrical Excavator'!$E$4:$AI$23)),
            _xlfn.XLOOKUP(--_xlfn.TEXTAFTER($C99,{"#","/","-"},-1), --_xlfn.REGEXEXTRACT(_xlpm.c_rng,"\d+"), _xlfn.XLOOKUP(A99, _xlpm.header_rng, _xlpm.data_rng))
        ),
        B99="Day", ""
    ),
    IFERROR(_xlpm.result, "")
)</f>
        <v/>
      </c>
      <c r="AQ99" s="26">
        <f t="shared" si="21"/>
        <v>0.9624999999999998</v>
      </c>
      <c r="AR99" s="26">
        <f t="shared" si="22"/>
        <v>0.81240981240981258</v>
      </c>
      <c r="AS99" s="26">
        <f t="shared" si="23"/>
        <v>0.81240981240981258</v>
      </c>
      <c r="AT99" s="24">
        <f t="shared" si="24"/>
        <v>7.0000000000000284</v>
      </c>
      <c r="AU99" s="22">
        <v>720</v>
      </c>
      <c r="AV99" s="22">
        <f t="shared" si="25"/>
        <v>12</v>
      </c>
      <c r="AW99" s="22">
        <f>IF($B99="Day",_xlfn.XLOOKUP(CLEAN($C99),效率表!$B$4:$B$500,效率表!G$4:G$500,""),_xlfn.XLOOKUP(CLEAN($C99),效率表!$B$4:$B$500,效率表!G$4:G$500,"",,-1))</f>
        <v>10</v>
      </c>
      <c r="AX99" s="22">
        <f>IF($B99="Day",_xlfn.XLOOKUP(CLEAN($C99),效率表!$B$4:$B$500,效率表!H$4:H$500,""),_xlfn.XLOOKUP(CLEAN($C99),效率表!$B$4:$B$500,效率表!H$4:H$500,"",,-1))</f>
        <v>0</v>
      </c>
      <c r="AY99" s="22">
        <f>IF($B99="Day",_xlfn.XLOOKUP(CLEAN($C99),效率表!$B$4:$B$500,效率表!I$4:I$500,""),_xlfn.XLOOKUP(CLEAN($C99),效率表!$B$4:$B$500,效率表!I$4:I$500,"",,-1))</f>
        <v>0</v>
      </c>
      <c r="AZ99" s="22">
        <f>IF($B99="Day",_xlfn.XLOOKUP(CLEAN($C99),效率表!$B$4:$B$500,效率表!J$4:J$500,""),_xlfn.XLOOKUP(CLEAN($C99),效率表!$B$4:$B$500,效率表!J$4:J$500,"",,-1))</f>
        <v>0</v>
      </c>
      <c r="BA99" s="22">
        <f>IF($B99="Day",_xlfn.XLOOKUP(CLEAN($C99),效率表!$B$4:$B$500,效率表!K$4:K$500,""),_xlfn.XLOOKUP(CLEAN($C99),效率表!$B$4:$B$500,效率表!K$4:K$500,"",,-1))</f>
        <v>0</v>
      </c>
      <c r="BB99" s="22">
        <f>IF($B99="Day",_xlfn.XLOOKUP(CLEAN($C99),效率表!$B$4:$B$500,效率表!L$4:L$500,""),_xlfn.XLOOKUP(CLEAN($C99),效率表!$B$4:$B$500,效率表!L$4:L$500,"",,-1))</f>
        <v>60</v>
      </c>
      <c r="BC99" s="22">
        <f>IF($B99="Day",_xlfn.XLOOKUP(CLEAN($C99),效率表!$B$4:$B$500,效率表!M$4:M$500,""),_xlfn.XLOOKUP(CLEAN($C99),效率表!$B$4:$B$500,效率表!M$4:M$500,"",,-1))</f>
        <v>0</v>
      </c>
      <c r="BD99" s="22">
        <f>IF($B99="Day",_xlfn.XLOOKUP(CLEAN($C99),效率表!$B$4:$B$500,效率表!N$4:N$500,""),_xlfn.XLOOKUP(CLEAN($C99),效率表!$B$4:$B$500,效率表!N$4:N$500,"",,-1))</f>
        <v>0</v>
      </c>
      <c r="BE99" s="22">
        <f>IF($B99="Day",_xlfn.XLOOKUP(CLEAN($C99),效率表!$B$4:$B$500,效率表!O$4:O$500,""),_xlfn.XLOOKUP(CLEAN($C99),效率表!$B$4:$B$500,效率表!O$4:O$500,"",,-1))</f>
        <v>27.000000000000064</v>
      </c>
      <c r="BF99" s="22">
        <f>IF($B99="Day",_xlfn.XLOOKUP(CLEAN($C99),效率表!$B$4:$B$500,效率表!P$4:P$500,""),_xlfn.XLOOKUP(CLEAN($C99),效率表!$B$4:$B$500,效率表!P$4:P$500,"",,-1))</f>
        <v>60</v>
      </c>
      <c r="BG99" s="22">
        <f>IF($B99="Day",_xlfn.XLOOKUP(CLEAN($C99),效率表!$B$4:$B$500,效率表!Q$4:Q$500,""),_xlfn.XLOOKUP(CLEAN($C99),效率表!$B$4:$B$500,效率表!Q$4:Q$500,"",,-1))</f>
        <v>0</v>
      </c>
      <c r="BH99" s="22">
        <f>IF($B99="Day",_xlfn.XLOOKUP(CLEAN($C99),效率表!$B$4:$B$500,效率表!R$4:R$500,""),_xlfn.XLOOKUP(CLEAN($C99),效率表!$B$4:$B$500,效率表!R$4:R$500,"",,-1))</f>
        <v>0</v>
      </c>
      <c r="BI99" s="22">
        <f>IF($B99="Day",_xlfn.XLOOKUP(CLEAN($C99),效率表!$B$4:$B$500,效率表!S$4:S$500,""),_xlfn.XLOOKUP(CLEAN($C99),效率表!$B$4:$B$500,效率表!S$4:S$500,"",,-1))</f>
        <v>0</v>
      </c>
      <c r="BJ99" s="22">
        <f>IF($B99="Day",_xlfn.XLOOKUP(CLEAN($C99),效率表!$B$4:$B$500,效率表!U$4:U$500,""),_xlfn.XLOOKUP(CLEAN($C99),效率表!$B$4:$B$500,效率表!U$4:U$500,"",,-1))</f>
        <v>0</v>
      </c>
      <c r="BK99" s="22">
        <f>IF($B99="Day",_xlfn.XLOOKUP(CLEAN($C99),效率表!$B$4:$B$500,效率表!V$4:V$500,""),_xlfn.XLOOKUP(CLEAN($C99),效率表!$B$4:$B$500,效率表!V$4:V$500,"",,-1))</f>
        <v>0</v>
      </c>
      <c r="BL99" s="22">
        <f t="shared" si="26"/>
        <v>0</v>
      </c>
      <c r="BM99" s="22">
        <f t="shared" si="27"/>
        <v>130</v>
      </c>
      <c r="BN99" s="22">
        <f t="shared" si="28"/>
        <v>60</v>
      </c>
      <c r="BO99" s="27">
        <f t="shared" si="29"/>
        <v>563</v>
      </c>
      <c r="BP99" s="25">
        <f t="shared" si="30"/>
        <v>9.3833333333333329</v>
      </c>
      <c r="BQ99" s="28" t="str">
        <f>IF($B99="Day",_xlfn.XLOOKUP(CLEAN($C99),效率表!$B$4:$B$500,效率表!X$4:X$500,""),_xlfn.XLOOKUP($C99,效率表!$B$4:$B$500,效率表!X$4:X$500,"",,-1))</f>
        <v>анхааруулга асч хааз авахгүй</v>
      </c>
    </row>
    <row r="100" spans="1:69">
      <c r="A100" s="29">
        <f t="shared" si="33"/>
        <v>46244</v>
      </c>
      <c r="B100" s="22" t="s">
        <v>240</v>
      </c>
      <c r="C100" s="22" t="s">
        <v>181</v>
      </c>
      <c r="D100" s="23" t="str">
        <f>_xlfn.XLOOKUP(C100,辅助表Auxiliary!$A$3:$A$192,辅助表Auxiliary!$C$3:$C$192)</f>
        <v>矿用卡车/Dump Truck</v>
      </c>
      <c r="E100" s="22" t="str">
        <f>_xlfn.XLOOKUP(C100,辅助表Auxiliary!$A$3:$A$192,辅助表Auxiliary!$D$3:$D$192)</f>
        <v>HITACHI EH4000AC-3</v>
      </c>
      <c r="F100" s="22" t="str">
        <f>_xlfn.XLOOKUP(C100,辅助表Auxiliary!$A$3:$A$192,辅助表Auxiliary!$E$3:$E$192)</f>
        <v>EH4000</v>
      </c>
      <c r="G100" s="22" t="s">
        <v>285</v>
      </c>
      <c r="H100" s="22" t="b">
        <f t="shared" si="17"/>
        <v>1</v>
      </c>
      <c r="I100" s="22">
        <f t="shared" si="18"/>
        <v>1</v>
      </c>
      <c r="J100" s="22"/>
      <c r="K100" s="22">
        <f>_xlfn.AGGREGATE(9,4,表1[[#This Row],[Хө]:[Б.н]])+_xlfn.AGGREGATE(9,4,表1[[#This Row],[Хө土壤]:[Б.н 脏煤]],表1[[#This Row],[Ш.х 沃土]])</f>
        <v>850</v>
      </c>
      <c r="L100" s="22">
        <f>_xlfn.AGGREGATE(9,4,表1[[#This Row],[Нү]],表1[[#This Row],[Нү 煤炭]])</f>
        <v>595</v>
      </c>
      <c r="M100" s="22">
        <f>_xlfn.AGGREGATE(9,4,表1[[#This Row],[oxid]],表1[[#This Row],[oxid 氧化]])</f>
        <v>0</v>
      </c>
      <c r="N100" s="22">
        <f>_xlfn.AGGREGATE(9,4,表1[[#This Row],[И.А]],表1[[#This Row],[И.А 
工程工作]])</f>
        <v>0</v>
      </c>
      <c r="O100" s="22">
        <f>表1[[#This Row],[产量（M3）
Production(M3)]]-表1[[#This Row],[焦煤（M3）
Coking coal
Нү]]-表1[[#This Row],[动力煤（M3）
Thermal coal
oxid]]</f>
        <v>255</v>
      </c>
      <c r="P100" s="22" t="str" cm="1">
        <f t="array" ref="P100">_xlfn.LET(
_xlpm.hCond,$H100,
_xlpm.dType,$D100,
_xlpm.res_type_1,P$1,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0" s="22" t="str" cm="1">
        <f t="array" ref="Q100">_xlfn.LET(
_xlpm.hCond,$H100,
_xlpm.dType,$D100,
_xlpm.res_type_1,Q$1,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0" s="22" t="str" cm="1">
        <f t="array" ref="R100">_xlfn.LET(
_xlpm.hCond,$H100,
_xlpm.dType,$D100,
_xlpm.res_type_1,R$1,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0" s="22" t="str" cm="1">
        <f t="array" ref="S100">_xlfn.LET(
_xlpm.hCond,$H100,
_xlpm.dType,$D100,
_xlpm.res_type_1,S$1,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0" s="22" t="str" cm="1">
        <f t="array" ref="T100">_xlfn.LET(
_xlpm.hCond,$H100,
_xlpm.dType,$D100,
_xlpm.res_type_1,T$1,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0" s="22" t="str" cm="1">
        <f t="array" ref="U100">_xlfn.LET(
_xlpm.hCond,$H100,
_xlpm.dType,$D100,
_xlpm.res_type_1,U$1,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0" s="22" t="str" cm="1">
        <f t="array" ref="V100">_xlfn.LET(
_xlpm.hCond,$H100,
_xlpm.dType,$D100,
_xlpm.res_type_1,V$1,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0" s="22" cm="1">
        <f t="array" ref="W100">_xlfn.LET(
_xlpm.hCond,$H100,
_xlpm.dType,$D100,
_xlpm.res_type_1,W$1,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X100" s="22" cm="1">
        <f t="array" ref="X100">_xlfn.LET(
_xlpm.hCond,$H100,
_xlpm.dType,$D100,
_xlpm.res_type_1,X$1,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0" s="22" cm="1">
        <f t="array" ref="Y100">_xlfn.LET(
_xlpm.hCond,$H100,
_xlpm.dType,$D100,
_xlpm.res_type_1,Y$1,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595</v>
      </c>
      <c r="Z100" s="22" cm="1">
        <f t="array" ref="Z100">_xlfn.LET(
_xlpm.hCond,$H100,
_xlpm.dType,$D100,
_xlpm.res_type_1,Z$1,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0" s="22" cm="1">
        <f t="array" ref="AA100">_xlfn.LET(
_xlpm.hCond,$H100,
_xlpm.dType,$D100,
_xlpm.res_type_1,AA$1,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0" s="22" cm="1">
        <f t="array" ref="AB100">_xlfn.LET(
_xlpm.hCond,$H100,
_xlpm.dType,$D100,
_xlpm.res_type_1,AB$1,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0" s="22" cm="1">
        <f t="array" ref="AC100">_xlfn.LET(
_xlpm.hCond,$H100,
_xlpm.dType,$D100,
_xlpm.res_type_1,AC$1,
_xlpm.num,--_xlfn.TEXTAFTER($C100,{"#","/","-"},-1),
_xlpm.isDay,$B100="DAY",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0" s="22" cm="1">
        <f t="array" ref="AD100">_xlfn.LET(
    _xlpm.result,
    IF(
        $H100,
        _xlfn.IFS(
            $B100 = "DAY",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$B100 = "Night",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19423</v>
      </c>
      <c r="AE100" s="22" cm="1">
        <f t="array" ref="AE100">_xlfn.LET(
    _xlpm.result,
    IF(
        $H100,
        _xlfn.IFS(
            $B100 = "DAY",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$B100 = "Night",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19433</v>
      </c>
      <c r="AF100" s="22">
        <f t="shared" si="31"/>
        <v>10</v>
      </c>
      <c r="AG100" s="22" cm="1">
        <f t="array" ref="AG100">_xlfn.LET(
    _xlpm.result,
    IF(
        $H100,
        _xlfn.IFS(
            $B100 = "DAY",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$B100 = "Night",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301028</v>
      </c>
      <c r="AH100" s="22" cm="1">
        <f t="array" ref="AH100">_xlfn.LET(
    _xlpm.result,
    IF(
        $H100,
        _xlfn.IFS(
            $B100 = "DAY",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$B100 = "Night",
            _xlfn.IFS(
                $D100 = "挖掘机/Excavator",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$D100 = "矿用卡车/Dump Truck",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$D100 = "辅助设备/Auxiliary Equipment",
                _xlfn.XLOOKUP(
                     --
                        _xlfn.TEXTAFTER(
                            $C100,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301146</v>
      </c>
      <c r="AI100" s="22">
        <f t="shared" si="32"/>
        <v>118</v>
      </c>
      <c r="AJ100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100" s="22">
        <f>_xlfn.LET(_xlpm.v,_xlfn.XLOOKUP(表1[[#This Row],[型号类型
Model Type]],辅助表Auxiliary!$P$2:$P$6,辅助表Auxiliary!$Q$2:$Q$6),_xlpm.target,_xlfn.AGGREGATE(9,4,表1[[#This Row],[Нү 煤炭]]),IFERROR(_xlpm.target/_xlpm.v,""))</f>
        <v>7</v>
      </c>
      <c r="AL10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0" s="22">
        <f t="shared" si="19"/>
        <v>3</v>
      </c>
      <c r="AO100" s="24">
        <f t="shared" si="20"/>
        <v>5.9</v>
      </c>
      <c r="AP100" s="25" t="str" cm="1">
        <f t="array" ref="AP10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B100="Night", IF(
            (F100="EX5600")+(F100="EX3600"),
            _xlfn.XLOOKUP(--_xlfn.TEXTAFTER($C100,{"#","/","-"},-1), --_xlfn.TEXTAFTER('Electrical Excavator'!$A$4:$A$23,{"#","/","-"},-1), _xlfn.XLOOKUP(A100,'Electrical Excavator'!$E$3:$AI$3,'Electrical Excavator'!$E$4:$AI$23)),
            _xlfn.XLOOKUP(--_xlfn.TEXTAFTER($C100,{"#","/","-"},-1), --_xlfn.REGEXEXTRACT(_xlpm.c_rng,"\d+"), _xlfn.XLOOKUP(A100, _xlpm.header_rng, _xlpm.data_rng))
        ),
        B100="Day", ""
    ),
    IFERROR(_xlpm.result, "")
)</f>
        <v/>
      </c>
      <c r="AQ100" s="26">
        <f t="shared" si="21"/>
        <v>0.95416666666666672</v>
      </c>
      <c r="AR100" s="26">
        <f t="shared" si="22"/>
        <v>0.75254730713245999</v>
      </c>
      <c r="AS100" s="26">
        <f t="shared" si="23"/>
        <v>0.75254730713245999</v>
      </c>
      <c r="AT100" s="24">
        <f t="shared" si="24"/>
        <v>82.999999999999972</v>
      </c>
      <c r="AU100" s="22">
        <v>720</v>
      </c>
      <c r="AV100" s="22">
        <f t="shared" si="25"/>
        <v>12</v>
      </c>
      <c r="AW100" s="22">
        <f>IF($B100="Day",_xlfn.XLOOKUP(CLEAN($C100),效率表!$B$4:$B$500,效率表!G$4:G$500,""),_xlfn.XLOOKUP(CLEAN($C100),效率表!$B$4:$B$500,效率表!G$4:G$500,"",,-1))</f>
        <v>20</v>
      </c>
      <c r="AX100" s="22">
        <f>IF($B100="Day",_xlfn.XLOOKUP(CLEAN($C100),效率表!$B$4:$B$500,效率表!H$4:H$500,""),_xlfn.XLOOKUP(CLEAN($C100),效率表!$B$4:$B$500,效率表!H$4:H$500,"",,-1))</f>
        <v>0</v>
      </c>
      <c r="AY100" s="22">
        <f>IF($B100="Day",_xlfn.XLOOKUP(CLEAN($C100),效率表!$B$4:$B$500,效率表!I$4:I$500,""),_xlfn.XLOOKUP(CLEAN($C100),效率表!$B$4:$B$500,效率表!I$4:I$500,"",,-1))</f>
        <v>0</v>
      </c>
      <c r="AZ100" s="22">
        <f>IF($B100="Day",_xlfn.XLOOKUP(CLEAN($C100),效率表!$B$4:$B$500,效率表!J$4:J$500,""),_xlfn.XLOOKUP(CLEAN($C100),效率表!$B$4:$B$500,效率表!J$4:J$500,"",,-1))</f>
        <v>0</v>
      </c>
      <c r="BA100" s="22">
        <f>IF($B100="Day",_xlfn.XLOOKUP(CLEAN($C100),效率表!$B$4:$B$500,效率表!K$4:K$500,""),_xlfn.XLOOKUP(CLEAN($C100),效率表!$B$4:$B$500,效率表!K$4:K$500,"",,-1))</f>
        <v>0</v>
      </c>
      <c r="BB100" s="22">
        <f>IF($B100="Day",_xlfn.XLOOKUP(CLEAN($C100),效率表!$B$4:$B$500,效率表!L$4:L$500,""),_xlfn.XLOOKUP(CLEAN($C100),效率表!$B$4:$B$500,效率表!L$4:L$500,"",,-1))</f>
        <v>60</v>
      </c>
      <c r="BC100" s="22">
        <f>IF($B100="Day",_xlfn.XLOOKUP(CLEAN($C100),效率表!$B$4:$B$500,效率表!M$4:M$500,""),_xlfn.XLOOKUP(CLEAN($C100),效率表!$B$4:$B$500,效率表!M$4:M$500,"",,-1))</f>
        <v>0</v>
      </c>
      <c r="BD100" s="22">
        <f>IF($B100="Day",_xlfn.XLOOKUP(CLEAN($C100),效率表!$B$4:$B$500,效率表!N$4:N$500,""),_xlfn.XLOOKUP(CLEAN($C100),效率表!$B$4:$B$500,效率表!N$4:N$500,"",,-1))</f>
        <v>0</v>
      </c>
      <c r="BE100" s="22">
        <f>IF($B100="Day",_xlfn.XLOOKUP(CLEAN($C100),效率表!$B$4:$B$500,效率表!O$4:O$500,""),_xlfn.XLOOKUP(CLEAN($C100),效率表!$B$4:$B$500,效率表!O$4:O$500,"",,-1))</f>
        <v>33.000000000000043</v>
      </c>
      <c r="BF100" s="22">
        <f>IF($B100="Day",_xlfn.XLOOKUP(CLEAN($C100),效率表!$B$4:$B$500,效率表!P$4:P$500,""),_xlfn.XLOOKUP(CLEAN($C100),效率表!$B$4:$B$500,效率表!P$4:P$500,"",,-1))</f>
        <v>90</v>
      </c>
      <c r="BG100" s="22">
        <f>IF($B100="Day",_xlfn.XLOOKUP(CLEAN($C100),效率表!$B$4:$B$500,效率表!Q$4:Q$500,""),_xlfn.XLOOKUP(CLEAN($C100),效率表!$B$4:$B$500,效率表!Q$4:Q$500,"",,-1))</f>
        <v>0</v>
      </c>
      <c r="BH100" s="22">
        <f>IF($B100="Day",_xlfn.XLOOKUP(CLEAN($C100),效率表!$B$4:$B$500,效率表!R$4:R$500,""),_xlfn.XLOOKUP(CLEAN($C100),效率表!$B$4:$B$500,效率表!R$4:R$500,"",,-1))</f>
        <v>0</v>
      </c>
      <c r="BI100" s="22">
        <f>IF($B100="Day",_xlfn.XLOOKUP(CLEAN($C100),效率表!$B$4:$B$500,效率表!S$4:S$500,""),_xlfn.XLOOKUP(CLEAN($C100),效率表!$B$4:$B$500,效率表!S$4:S$500,"",,-1))</f>
        <v>0</v>
      </c>
      <c r="BJ100" s="22">
        <f>IF($B100="Day",_xlfn.XLOOKUP(CLEAN($C100),效率表!$B$4:$B$500,效率表!U$4:U$500,""),_xlfn.XLOOKUP(CLEAN($C100),效率表!$B$4:$B$500,效率表!U$4:U$500,"",,-1))</f>
        <v>0</v>
      </c>
      <c r="BK100" s="22">
        <f>IF($B100="Day",_xlfn.XLOOKUP(CLEAN($C100),效率表!$B$4:$B$500,效率表!V$4:V$500,""),_xlfn.XLOOKUP(CLEAN($C100),效率表!$B$4:$B$500,效率表!V$4:V$500,"",,-1))</f>
        <v>0</v>
      </c>
      <c r="BL100" s="22">
        <f t="shared" si="26"/>
        <v>0</v>
      </c>
      <c r="BM100" s="22">
        <f t="shared" si="27"/>
        <v>170</v>
      </c>
      <c r="BN100" s="22">
        <f t="shared" si="28"/>
        <v>90</v>
      </c>
      <c r="BO100" s="27">
        <f t="shared" si="29"/>
        <v>517</v>
      </c>
      <c r="BP100" s="25">
        <f t="shared" si="30"/>
        <v>8.6166666666666671</v>
      </c>
      <c r="BQ100" s="28" t="str">
        <f>IF($B100="Day",_xlfn.XLOOKUP(CLEAN($C100),效率表!$B$4:$B$500,效率表!X$4:X$500,""),_xlfn.XLOOKUP($C100,效率表!$B$4:$B$500,效率表!X$4:X$500,"",,-1))</f>
        <v>гидро, грейс нэмүүлэх</v>
      </c>
    </row>
    <row r="101" spans="1:69">
      <c r="A101" s="29">
        <f t="shared" si="33"/>
        <v>46244</v>
      </c>
      <c r="B101" s="22" t="s">
        <v>240</v>
      </c>
      <c r="C101" s="22" t="s">
        <v>182</v>
      </c>
      <c r="D101" s="23" t="str">
        <f>_xlfn.XLOOKUP(C101,辅助表Auxiliary!$A$3:$A$192,辅助表Auxiliary!$C$3:$C$192)</f>
        <v>矿用卡车/Dump Truck</v>
      </c>
      <c r="E101" s="22" t="str">
        <f>_xlfn.XLOOKUP(C101,辅助表Auxiliary!$A$3:$A$192,辅助表Auxiliary!$D$3:$D$192)</f>
        <v>NHL NTE240AC</v>
      </c>
      <c r="F101" s="22" t="str">
        <f>_xlfn.XLOOKUP(C101,辅助表Auxiliary!$A$3:$A$192,辅助表Auxiliary!$E$3:$E$192)</f>
        <v>NTE240</v>
      </c>
      <c r="G101" s="22" t="s">
        <v>285</v>
      </c>
      <c r="H101" s="22" t="b">
        <f t="shared" si="17"/>
        <v>1</v>
      </c>
      <c r="I101" s="22">
        <f t="shared" si="18"/>
        <v>1</v>
      </c>
      <c r="J101" s="22"/>
      <c r="K101" s="22">
        <f>_xlfn.AGGREGATE(9,4,表1[[#This Row],[Хө]:[Б.н]])+_xlfn.AGGREGATE(9,4,表1[[#This Row],[Хө土壤]:[Б.н 脏煤]],表1[[#This Row],[Ш.х 沃土]])</f>
        <v>1530</v>
      </c>
      <c r="L101" s="22">
        <f>_xlfn.AGGREGATE(9,4,表1[[#This Row],[Нү]],表1[[#This Row],[Нү 煤炭]])</f>
        <v>0</v>
      </c>
      <c r="M101" s="22">
        <f>_xlfn.AGGREGATE(9,4,表1[[#This Row],[oxid]],表1[[#This Row],[oxid 氧化]])</f>
        <v>0</v>
      </c>
      <c r="N101" s="22">
        <f>_xlfn.AGGREGATE(9,4,表1[[#This Row],[И.А]],表1[[#This Row],[И.А 
工程工作]])</f>
        <v>0</v>
      </c>
      <c r="O101" s="22">
        <f>表1[[#This Row],[产量（M3）
Production(M3)]]-表1[[#This Row],[焦煤（M3）
Coking coal
Нү]]-表1[[#This Row],[动力煤（M3）
Thermal coal
oxid]]</f>
        <v>1530</v>
      </c>
      <c r="P101" s="22" t="str" cm="1">
        <f t="array" ref="P101">_xlfn.LET(
_xlpm.hCond,$H101,
_xlpm.dType,$D101,
_xlpm.res_type_1,P$1,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1" s="22" t="str" cm="1">
        <f t="array" ref="Q101">_xlfn.LET(
_xlpm.hCond,$H101,
_xlpm.dType,$D101,
_xlpm.res_type_1,Q$1,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1" s="22" t="str" cm="1">
        <f t="array" ref="R101">_xlfn.LET(
_xlpm.hCond,$H101,
_xlpm.dType,$D101,
_xlpm.res_type_1,R$1,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1" s="22" t="str" cm="1">
        <f t="array" ref="S101">_xlfn.LET(
_xlpm.hCond,$H101,
_xlpm.dType,$D101,
_xlpm.res_type_1,S$1,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1" s="22" t="str" cm="1">
        <f t="array" ref="T101">_xlfn.LET(
_xlpm.hCond,$H101,
_xlpm.dType,$D101,
_xlpm.res_type_1,T$1,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1" s="22" t="str" cm="1">
        <f t="array" ref="U101">_xlfn.LET(
_xlpm.hCond,$H101,
_xlpm.dType,$D101,
_xlpm.res_type_1,U$1,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1" s="22" t="str" cm="1">
        <f t="array" ref="V101">_xlfn.LET(
_xlpm.hCond,$H101,
_xlpm.dType,$D101,
_xlpm.res_type_1,V$1,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1" s="22" cm="1">
        <f t="array" ref="W101">_xlfn.LET(
_xlpm.hCond,$H101,
_xlpm.dType,$D101,
_xlpm.res_type_1,W$1,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1530</v>
      </c>
      <c r="X101" s="22" cm="1">
        <f t="array" ref="X101">_xlfn.LET(
_xlpm.hCond,$H101,
_xlpm.dType,$D101,
_xlpm.res_type_1,X$1,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1" s="22" cm="1">
        <f t="array" ref="Y101">_xlfn.LET(
_xlpm.hCond,$H101,
_xlpm.dType,$D101,
_xlpm.res_type_1,Y$1,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1" s="22" cm="1">
        <f t="array" ref="Z101">_xlfn.LET(
_xlpm.hCond,$H101,
_xlpm.dType,$D101,
_xlpm.res_type_1,Z$1,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1" s="22" cm="1">
        <f t="array" ref="AA101">_xlfn.LET(
_xlpm.hCond,$H101,
_xlpm.dType,$D101,
_xlpm.res_type_1,AA$1,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1" s="22" cm="1">
        <f t="array" ref="AB101">_xlfn.LET(
_xlpm.hCond,$H101,
_xlpm.dType,$D101,
_xlpm.res_type_1,AB$1,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1" s="22" cm="1">
        <f t="array" ref="AC101">_xlfn.LET(
_xlpm.hCond,$H101,
_xlpm.dType,$D101,
_xlpm.res_type_1,AC$1,
_xlpm.num,--_xlfn.TEXTAFTER($C101,{"#","/","-"},-1),
_xlpm.isDay,$B101="DAY",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1" s="22" cm="1">
        <f t="array" ref="AD101">_xlfn.LET(
    _xlpm.result,
    IF(
        $H101,
        _xlfn.IFS(
            $B101 = "DAY",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$B101 = "Night",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24603</v>
      </c>
      <c r="AE101" s="22" cm="1">
        <f t="array" ref="AE101">_xlfn.LET(
    _xlpm.result,
    IF(
        $H101,
        _xlfn.IFS(
            $B101 = "DAY",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$B101 = "Night",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24614</v>
      </c>
      <c r="AF101" s="22">
        <f t="shared" si="31"/>
        <v>11</v>
      </c>
      <c r="AG101" s="22" cm="1">
        <f t="array" ref="AG101">_xlfn.LET(
    _xlpm.result,
    IF(
        $H101,
        _xlfn.IFS(
            $B101 = "DAY",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$B101 = "Night",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380145</v>
      </c>
      <c r="AH101" s="22" cm="1">
        <f t="array" ref="AH101">_xlfn.LET(
    _xlpm.result,
    IF(
        $H101,
        _xlfn.IFS(
            $B101 = "DAY",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$B101 = "Night",
            _xlfn.IFS(
                $D101 = "挖掘机/Excavator",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$D101 = "矿用卡车/Dump Truck",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$D101 = "辅助设备/Auxiliary Equipment",
                _xlfn.XLOOKUP(
                     --
                        _xlfn.TEXTAFTER(
                            $C101,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380345</v>
      </c>
      <c r="AI101" s="22">
        <f t="shared" si="32"/>
        <v>200</v>
      </c>
      <c r="AJ101" s="22">
        <f>_xlfn.LET(_xlpm.v,_xlfn.XLOOKUP(表1[[#This Row],[型号类型
Model Type]],辅助表Auxiliary!$P$2:$P$6,辅助表Auxiliary!$Q$2:$Q$6),_xlpm.target,表1[[#This Row],[产量（M3）
Production(M3)]],IFERROR(_xlpm.target/_xlpm.v,""))</f>
        <v>18</v>
      </c>
      <c r="AK10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1" s="22">
        <f t="shared" si="19"/>
        <v>18</v>
      </c>
      <c r="AO101" s="24">
        <f t="shared" si="20"/>
        <v>5.5555555555555554</v>
      </c>
      <c r="AP101" s="25" t="str" cm="1">
        <f t="array" ref="AP10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B101="Night", IF(
            (F101="EX5600")+(F101="EX3600"),
            _xlfn.XLOOKUP(--_xlfn.TEXTAFTER($C101,{"#","/","-"},-1), --_xlfn.TEXTAFTER('Electrical Excavator'!$A$4:$A$23,{"#","/","-"},-1), _xlfn.XLOOKUP(A101,'Electrical Excavator'!$E$3:$AI$3,'Electrical Excavator'!$E$4:$AI$23)),
            _xlfn.XLOOKUP(--_xlfn.TEXTAFTER($C101,{"#","/","-"},-1), --_xlfn.REGEXEXTRACT(_xlpm.c_rng,"\d+"), _xlfn.XLOOKUP(A101, _xlpm.header_rng, _xlpm.data_rng))
        ),
        B101="Day", ""
    ),
    IFERROR(_xlpm.result, "")
)</f>
        <v/>
      </c>
      <c r="AQ101" s="26">
        <f t="shared" si="21"/>
        <v>1</v>
      </c>
      <c r="AR101" s="26">
        <f t="shared" si="22"/>
        <v>0.875</v>
      </c>
      <c r="AS101" s="26">
        <f t="shared" si="23"/>
        <v>0.86111111111111116</v>
      </c>
      <c r="AT101" s="24">
        <f t="shared" si="24"/>
        <v>39.999999999999964</v>
      </c>
      <c r="AU101" s="22">
        <v>720</v>
      </c>
      <c r="AV101" s="22">
        <f t="shared" si="25"/>
        <v>12</v>
      </c>
      <c r="AW101" s="22">
        <f>IF($B101="Day",_xlfn.XLOOKUP(CLEAN($C101),效率表!$B$4:$B$500,效率表!G$4:G$500,""),_xlfn.XLOOKUP(CLEAN($C101),效率表!$B$4:$B$500,效率表!G$4:G$500,"",,-1))</f>
        <v>40</v>
      </c>
      <c r="AX101" s="22">
        <f>IF($B101="Day",_xlfn.XLOOKUP(CLEAN($C101),效率表!$B$4:$B$500,效率表!H$4:H$500,""),_xlfn.XLOOKUP(CLEAN($C101),效率表!$B$4:$B$500,效率表!H$4:H$500,"",,-1))</f>
        <v>0</v>
      </c>
      <c r="AY101" s="22">
        <f>IF($B101="Day",_xlfn.XLOOKUP(CLEAN($C101),效率表!$B$4:$B$500,效率表!I$4:I$500,""),_xlfn.XLOOKUP(CLEAN($C101),效率表!$B$4:$B$500,效率表!I$4:I$500,"",,-1))</f>
        <v>0</v>
      </c>
      <c r="AZ101" s="22">
        <f>IF($B101="Day",_xlfn.XLOOKUP(CLEAN($C101),效率表!$B$4:$B$500,效率表!J$4:J$500,""),_xlfn.XLOOKUP(CLEAN($C101),效率表!$B$4:$B$500,效率表!J$4:J$500,"",,-1))</f>
        <v>10</v>
      </c>
      <c r="BA101" s="22">
        <f>IF($B101="Day",_xlfn.XLOOKUP(CLEAN($C101),效率表!$B$4:$B$500,效率表!K$4:K$500,""),_xlfn.XLOOKUP(CLEAN($C101),效率表!$B$4:$B$500,效率表!K$4:K$500,"",,-1))</f>
        <v>0</v>
      </c>
      <c r="BB101" s="22">
        <f>IF($B101="Day",_xlfn.XLOOKUP(CLEAN($C101),效率表!$B$4:$B$500,效率表!L$4:L$500,""),_xlfn.XLOOKUP(CLEAN($C101),效率表!$B$4:$B$500,效率表!L$4:L$500,"",,-1))</f>
        <v>50</v>
      </c>
      <c r="BC101" s="22">
        <f>IF($B101="Day",_xlfn.XLOOKUP(CLEAN($C101),效率表!$B$4:$B$500,效率表!M$4:M$500,""),_xlfn.XLOOKUP(CLEAN($C101),效率表!$B$4:$B$500,效率表!M$4:M$500,"",,-1))</f>
        <v>0</v>
      </c>
      <c r="BD101" s="22">
        <f>IF($B101="Day",_xlfn.XLOOKUP(CLEAN($C101),效率表!$B$4:$B$500,效率表!N$4:N$500,""),_xlfn.XLOOKUP(CLEAN($C101),效率表!$B$4:$B$500,效率表!N$4:N$500,"",,-1))</f>
        <v>0</v>
      </c>
      <c r="BE101" s="22">
        <f>IF($B101="Day",_xlfn.XLOOKUP(CLEAN($C101),效率表!$B$4:$B$500,效率表!O$4:O$500,""),_xlfn.XLOOKUP(CLEAN($C101),效率表!$B$4:$B$500,效率表!O$4:O$500,"",,-1))</f>
        <v>0</v>
      </c>
      <c r="BF101" s="22">
        <f>IF($B101="Day",_xlfn.XLOOKUP(CLEAN($C101),效率表!$B$4:$B$500,效率表!P$4:P$500,""),_xlfn.XLOOKUP(CLEAN($C101),效率表!$B$4:$B$500,效率表!P$4:P$500,"",,-1))</f>
        <v>0</v>
      </c>
      <c r="BG101" s="22">
        <f>IF($B101="Day",_xlfn.XLOOKUP(CLEAN($C101),效率表!$B$4:$B$500,效率表!Q$4:Q$500,""),_xlfn.XLOOKUP(CLEAN($C101),效率表!$B$4:$B$500,效率表!Q$4:Q$500,"",,-1))</f>
        <v>0</v>
      </c>
      <c r="BH101" s="22">
        <f>IF($B101="Day",_xlfn.XLOOKUP(CLEAN($C101),效率表!$B$4:$B$500,效率表!R$4:R$500,""),_xlfn.XLOOKUP(CLEAN($C101),效率表!$B$4:$B$500,效率表!R$4:R$500,"",,-1))</f>
        <v>0</v>
      </c>
      <c r="BI101" s="22">
        <f>IF($B101="Day",_xlfn.XLOOKUP(CLEAN($C101),效率表!$B$4:$B$500,效率表!S$4:S$500,""),_xlfn.XLOOKUP(CLEAN($C101),效率表!$B$4:$B$500,效率表!S$4:S$500,"",,-1))</f>
        <v>0</v>
      </c>
      <c r="BJ101" s="22">
        <f>IF($B101="Day",_xlfn.XLOOKUP(CLEAN($C101),效率表!$B$4:$B$500,效率表!U$4:U$500,""),_xlfn.XLOOKUP(CLEAN($C101),效率表!$B$4:$B$500,效率表!U$4:U$500,"",,-1))</f>
        <v>0</v>
      </c>
      <c r="BK101" s="22">
        <f>IF($B101="Day",_xlfn.XLOOKUP(CLEAN($C101),效率表!$B$4:$B$500,效率表!V$4:V$500,""),_xlfn.XLOOKUP(CLEAN($C101),效率表!$B$4:$B$500,效率表!V$4:V$500,"",,-1))</f>
        <v>0</v>
      </c>
      <c r="BL101" s="22">
        <f t="shared" si="26"/>
        <v>10</v>
      </c>
      <c r="BM101" s="22">
        <f t="shared" si="27"/>
        <v>90</v>
      </c>
      <c r="BN101" s="22">
        <f t="shared" si="28"/>
        <v>0</v>
      </c>
      <c r="BO101" s="27">
        <f t="shared" si="29"/>
        <v>620</v>
      </c>
      <c r="BP101" s="25">
        <f t="shared" si="30"/>
        <v>10.333333333333334</v>
      </c>
      <c r="BQ101" s="28">
        <f>IF($B101="Day",_xlfn.XLOOKUP(CLEAN($C101),效率表!$B$4:$B$500,效率表!X$4:X$500,""),_xlfn.XLOOKUP($C101,效率表!$B$4:$B$500,效率表!X$4:X$500,"",,-1))</f>
        <v>0</v>
      </c>
    </row>
    <row r="102" spans="1:69">
      <c r="A102" s="29">
        <f t="shared" si="33"/>
        <v>46244</v>
      </c>
      <c r="B102" s="22" t="s">
        <v>240</v>
      </c>
      <c r="C102" s="22" t="s">
        <v>183</v>
      </c>
      <c r="D102" s="23" t="str">
        <f>_xlfn.XLOOKUP(C102,辅助表Auxiliary!$A$3:$A$192,辅助表Auxiliary!$C$3:$C$192)</f>
        <v>矿用卡车/Dump Truck</v>
      </c>
      <c r="E102" s="22" t="str">
        <f>_xlfn.XLOOKUP(C102,辅助表Auxiliary!$A$3:$A$192,辅助表Auxiliary!$D$3:$D$192)</f>
        <v>NHL NTE240AC</v>
      </c>
      <c r="F102" s="22" t="str">
        <f>_xlfn.XLOOKUP(C102,辅助表Auxiliary!$A$3:$A$192,辅助表Auxiliary!$E$3:$E$192)</f>
        <v>NTE240</v>
      </c>
      <c r="G102" s="22" t="s">
        <v>285</v>
      </c>
      <c r="H102" s="22" t="b">
        <f t="shared" si="17"/>
        <v>1</v>
      </c>
      <c r="I102" s="22">
        <f t="shared" si="18"/>
        <v>1</v>
      </c>
      <c r="J102" s="22"/>
      <c r="K102" s="22">
        <f>_xlfn.AGGREGATE(9,4,表1[[#This Row],[Хө]:[Б.н]])+_xlfn.AGGREGATE(9,4,表1[[#This Row],[Хө土壤]:[Б.н 脏煤]],表1[[#This Row],[Ш.х 沃土]])</f>
        <v>1445</v>
      </c>
      <c r="L102" s="22">
        <f>_xlfn.AGGREGATE(9,4,表1[[#This Row],[Нү]],表1[[#This Row],[Нү 煤炭]])</f>
        <v>0</v>
      </c>
      <c r="M102" s="22">
        <f>_xlfn.AGGREGATE(9,4,表1[[#This Row],[oxid]],表1[[#This Row],[oxid 氧化]])</f>
        <v>0</v>
      </c>
      <c r="N102" s="22">
        <f>_xlfn.AGGREGATE(9,4,表1[[#This Row],[И.А]],表1[[#This Row],[И.А 
工程工作]])</f>
        <v>0</v>
      </c>
      <c r="O102" s="22">
        <f>表1[[#This Row],[产量（M3）
Production(M3)]]-表1[[#This Row],[焦煤（M3）
Coking coal
Нү]]-表1[[#This Row],[动力煤（M3）
Thermal coal
oxid]]</f>
        <v>1445</v>
      </c>
      <c r="P102" s="22" t="str" cm="1">
        <f t="array" ref="P102">_xlfn.LET(
_xlpm.hCond,$H102,
_xlpm.dType,$D102,
_xlpm.res_type_1,P$1,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2" s="22" t="str" cm="1">
        <f t="array" ref="Q102">_xlfn.LET(
_xlpm.hCond,$H102,
_xlpm.dType,$D102,
_xlpm.res_type_1,Q$1,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2" s="22" t="str" cm="1">
        <f t="array" ref="R102">_xlfn.LET(
_xlpm.hCond,$H102,
_xlpm.dType,$D102,
_xlpm.res_type_1,R$1,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2" s="22" t="str" cm="1">
        <f t="array" ref="S102">_xlfn.LET(
_xlpm.hCond,$H102,
_xlpm.dType,$D102,
_xlpm.res_type_1,S$1,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2" s="22" t="str" cm="1">
        <f t="array" ref="T102">_xlfn.LET(
_xlpm.hCond,$H102,
_xlpm.dType,$D102,
_xlpm.res_type_1,T$1,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2" s="22" t="str" cm="1">
        <f t="array" ref="U102">_xlfn.LET(
_xlpm.hCond,$H102,
_xlpm.dType,$D102,
_xlpm.res_type_1,U$1,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2" s="22" t="str" cm="1">
        <f t="array" ref="V102">_xlfn.LET(
_xlpm.hCond,$H102,
_xlpm.dType,$D102,
_xlpm.res_type_1,V$1,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2" s="22" cm="1">
        <f t="array" ref="W102">_xlfn.LET(
_xlpm.hCond,$H102,
_xlpm.dType,$D102,
_xlpm.res_type_1,W$1,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102" s="22" cm="1">
        <f t="array" ref="X102">_xlfn.LET(
_xlpm.hCond,$H102,
_xlpm.dType,$D102,
_xlpm.res_type_1,X$1,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2" s="22" cm="1">
        <f t="array" ref="Y102">_xlfn.LET(
_xlpm.hCond,$H102,
_xlpm.dType,$D102,
_xlpm.res_type_1,Y$1,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2" s="22" cm="1">
        <f t="array" ref="Z102">_xlfn.LET(
_xlpm.hCond,$H102,
_xlpm.dType,$D102,
_xlpm.res_type_1,Z$1,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2" s="22" cm="1">
        <f t="array" ref="AA102">_xlfn.LET(
_xlpm.hCond,$H102,
_xlpm.dType,$D102,
_xlpm.res_type_1,AA$1,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2" s="22" cm="1">
        <f t="array" ref="AB102">_xlfn.LET(
_xlpm.hCond,$H102,
_xlpm.dType,$D102,
_xlpm.res_type_1,AB$1,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2" s="22" cm="1">
        <f t="array" ref="AC102">_xlfn.LET(
_xlpm.hCond,$H102,
_xlpm.dType,$D102,
_xlpm.res_type_1,AC$1,
_xlpm.num,--_xlfn.TEXTAFTER($C102,{"#","/","-"},-1),
_xlpm.isDay,$B102="DAY",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2" s="22" cm="1">
        <f t="array" ref="AD102">_xlfn.LET(
    _xlpm.result,
    IF(
        $H102,
        _xlfn.IFS(
            $B102 = "DAY",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$B102 = "Night",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26846</v>
      </c>
      <c r="AE102" s="22" cm="1">
        <f t="array" ref="AE102">_xlfn.LET(
    _xlpm.result,
    IF(
        $H102,
        _xlfn.IFS(
            $B102 = "DAY",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$B102 = "Night",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26857</v>
      </c>
      <c r="AF102" s="22">
        <f t="shared" si="31"/>
        <v>11</v>
      </c>
      <c r="AG102" s="22" cm="1">
        <f t="array" ref="AG102">_xlfn.LET(
    _xlpm.result,
    IF(
        $H102,
        _xlfn.IFS(
            $B102 = "DAY",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$B102 = "Night",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418977</v>
      </c>
      <c r="AH102" s="22" cm="1">
        <f t="array" ref="AH102">_xlfn.LET(
    _xlpm.result,
    IF(
        $H102,
        _xlfn.IFS(
            $B102 = "DAY",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$B102 = "Night",
            _xlfn.IFS(
                $D102 = "挖掘机/Excavator",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$D102 = "矿用卡车/Dump Truck",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$D102 = "辅助设备/Auxiliary Equipment",
                _xlfn.XLOOKUP(
                     --
                        _xlfn.TEXTAFTER(
                            $C102,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419167</v>
      </c>
      <c r="AI102" s="22">
        <f t="shared" si="32"/>
        <v>190</v>
      </c>
      <c r="AJ102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10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2" s="22">
        <f t="shared" si="19"/>
        <v>17</v>
      </c>
      <c r="AO102" s="24">
        <f t="shared" si="20"/>
        <v>5.5882352941176467</v>
      </c>
      <c r="AP102" s="25" t="str" cm="1">
        <f t="array" ref="AP10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B102="Night", IF(
            (F102="EX5600")+(F102="EX3600"),
            _xlfn.XLOOKUP(--_xlfn.TEXTAFTER($C102,{"#","/","-"},-1), --_xlfn.TEXTAFTER('Electrical Excavator'!$A$4:$A$23,{"#","/","-"},-1), _xlfn.XLOOKUP(A102,'Electrical Excavator'!$E$3:$AI$3,'Electrical Excavator'!$E$4:$AI$23)),
            _xlfn.XLOOKUP(--_xlfn.TEXTAFTER($C102,{"#","/","-"},-1), --_xlfn.REGEXEXTRACT(_xlpm.c_rng,"\d+"), _xlfn.XLOOKUP(A102, _xlpm.header_rng, _xlpm.data_rng))
        ),
        B102="Day", ""
    ),
    IFERROR(_xlpm.result, "")
)</f>
        <v/>
      </c>
      <c r="AQ102" s="26">
        <f t="shared" si="21"/>
        <v>1</v>
      </c>
      <c r="AR102" s="26">
        <f t="shared" si="22"/>
        <v>0.88888888888888884</v>
      </c>
      <c r="AS102" s="26">
        <f t="shared" si="23"/>
        <v>0.86111111111111116</v>
      </c>
      <c r="AT102" s="24">
        <f t="shared" si="24"/>
        <v>39.999999999999964</v>
      </c>
      <c r="AU102" s="22">
        <v>720</v>
      </c>
      <c r="AV102" s="22">
        <f t="shared" si="25"/>
        <v>12</v>
      </c>
      <c r="AW102" s="22">
        <f>IF($B102="Day",_xlfn.XLOOKUP(CLEAN($C102),效率表!$B$4:$B$500,效率表!G$4:G$500,""),_xlfn.XLOOKUP(CLEAN($C102),效率表!$B$4:$B$500,效率表!G$4:G$500,"",,-1))</f>
        <v>30</v>
      </c>
      <c r="AX102" s="22">
        <f>IF($B102="Day",_xlfn.XLOOKUP(CLEAN($C102),效率表!$B$4:$B$500,效率表!H$4:H$500,""),_xlfn.XLOOKUP(CLEAN($C102),效率表!$B$4:$B$500,效率表!H$4:H$500,"",,-1))</f>
        <v>0</v>
      </c>
      <c r="AY102" s="22">
        <f>IF($B102="Day",_xlfn.XLOOKUP(CLEAN($C102),效率表!$B$4:$B$500,效率表!I$4:I$500,""),_xlfn.XLOOKUP(CLEAN($C102),效率表!$B$4:$B$500,效率表!I$4:I$500,"",,-1))</f>
        <v>0</v>
      </c>
      <c r="AZ102" s="22">
        <f>IF($B102="Day",_xlfn.XLOOKUP(CLEAN($C102),效率表!$B$4:$B$500,效率表!J$4:J$500,""),_xlfn.XLOOKUP(CLEAN($C102),效率表!$B$4:$B$500,效率表!J$4:J$500,"",,-1))</f>
        <v>20</v>
      </c>
      <c r="BA102" s="22">
        <f>IF($B102="Day",_xlfn.XLOOKUP(CLEAN($C102),效率表!$B$4:$B$500,效率表!K$4:K$500,""),_xlfn.XLOOKUP(CLEAN($C102),效率表!$B$4:$B$500,效率表!K$4:K$500,"",,-1))</f>
        <v>0</v>
      </c>
      <c r="BB102" s="22">
        <f>IF($B102="Day",_xlfn.XLOOKUP(CLEAN($C102),效率表!$B$4:$B$500,效率表!L$4:L$500,""),_xlfn.XLOOKUP(CLEAN($C102),效率表!$B$4:$B$500,效率表!L$4:L$500,"",,-1))</f>
        <v>50</v>
      </c>
      <c r="BC102" s="22">
        <f>IF($B102="Day",_xlfn.XLOOKUP(CLEAN($C102),效率表!$B$4:$B$500,效率表!M$4:M$500,""),_xlfn.XLOOKUP(CLEAN($C102),效率表!$B$4:$B$500,效率表!M$4:M$500,"",,-1))</f>
        <v>0</v>
      </c>
      <c r="BD102" s="22">
        <f>IF($B102="Day",_xlfn.XLOOKUP(CLEAN($C102),效率表!$B$4:$B$500,效率表!N$4:N$500,""),_xlfn.XLOOKUP(CLEAN($C102),效率表!$B$4:$B$500,效率表!N$4:N$500,"",,-1))</f>
        <v>0</v>
      </c>
      <c r="BE102" s="22">
        <f>IF($B102="Day",_xlfn.XLOOKUP(CLEAN($C102),效率表!$B$4:$B$500,效率表!O$4:O$500,""),_xlfn.XLOOKUP(CLEAN($C102),效率表!$B$4:$B$500,效率表!O$4:O$500,"",,-1))</f>
        <v>0</v>
      </c>
      <c r="BF102" s="22">
        <f>IF($B102="Day",_xlfn.XLOOKUP(CLEAN($C102),效率表!$B$4:$B$500,效率表!P$4:P$500,""),_xlfn.XLOOKUP(CLEAN($C102),效率表!$B$4:$B$500,效率表!P$4:P$500,"",,-1))</f>
        <v>0</v>
      </c>
      <c r="BG102" s="22">
        <f>IF($B102="Day",_xlfn.XLOOKUP(CLEAN($C102),效率表!$B$4:$B$500,效率表!Q$4:Q$500,""),_xlfn.XLOOKUP(CLEAN($C102),效率表!$B$4:$B$500,效率表!Q$4:Q$500,"",,-1))</f>
        <v>0</v>
      </c>
      <c r="BH102" s="22">
        <f>IF($B102="Day",_xlfn.XLOOKUP(CLEAN($C102),效率表!$B$4:$B$500,效率表!R$4:R$500,""),_xlfn.XLOOKUP(CLEAN($C102),效率表!$B$4:$B$500,效率表!R$4:R$500,"",,-1))</f>
        <v>0</v>
      </c>
      <c r="BI102" s="22">
        <f>IF($B102="Day",_xlfn.XLOOKUP(CLEAN($C102),效率表!$B$4:$B$500,效率表!S$4:S$500,""),_xlfn.XLOOKUP(CLEAN($C102),效率表!$B$4:$B$500,效率表!S$4:S$500,"",,-1))</f>
        <v>0</v>
      </c>
      <c r="BJ102" s="22">
        <f>IF($B102="Day",_xlfn.XLOOKUP(CLEAN($C102),效率表!$B$4:$B$500,效率表!U$4:U$500,""),_xlfn.XLOOKUP(CLEAN($C102),效率表!$B$4:$B$500,效率表!U$4:U$500,"",,-1))</f>
        <v>0</v>
      </c>
      <c r="BK102" s="22">
        <f>IF($B102="Day",_xlfn.XLOOKUP(CLEAN($C102),效率表!$B$4:$B$500,效率表!V$4:V$500,""),_xlfn.XLOOKUP(CLEAN($C102),效率表!$B$4:$B$500,效率表!V$4:V$500,"",,-1))</f>
        <v>0</v>
      </c>
      <c r="BL102" s="22">
        <f t="shared" si="26"/>
        <v>20</v>
      </c>
      <c r="BM102" s="22">
        <f t="shared" si="27"/>
        <v>80</v>
      </c>
      <c r="BN102" s="22">
        <f t="shared" si="28"/>
        <v>0</v>
      </c>
      <c r="BO102" s="27">
        <f t="shared" si="29"/>
        <v>620</v>
      </c>
      <c r="BP102" s="25">
        <f t="shared" si="30"/>
        <v>10.333333333333334</v>
      </c>
      <c r="BQ102" s="28">
        <f>IF($B102="Day",_xlfn.XLOOKUP(CLEAN($C102),效率表!$B$4:$B$500,效率表!X$4:X$500,""),_xlfn.XLOOKUP($C102,效率表!$B$4:$B$500,效率表!X$4:X$500,"",,-1))</f>
        <v>0</v>
      </c>
    </row>
    <row r="103" spans="1:69">
      <c r="A103" s="29">
        <f t="shared" si="33"/>
        <v>46244</v>
      </c>
      <c r="B103" s="22" t="s">
        <v>240</v>
      </c>
      <c r="C103" s="22" t="s">
        <v>184</v>
      </c>
      <c r="D103" s="23" t="str">
        <f>_xlfn.XLOOKUP(C103,辅助表Auxiliary!$A$3:$A$192,辅助表Auxiliary!$C$3:$C$192)</f>
        <v>矿用卡车/Dump Truck</v>
      </c>
      <c r="E103" s="22" t="str">
        <f>_xlfn.XLOOKUP(C103,辅助表Auxiliary!$A$3:$A$192,辅助表Auxiliary!$D$3:$D$192)</f>
        <v>NHL NTE240AC</v>
      </c>
      <c r="F103" s="22" t="str">
        <f>_xlfn.XLOOKUP(C103,辅助表Auxiliary!$A$3:$A$192,辅助表Auxiliary!$E$3:$E$192)</f>
        <v>NTE240</v>
      </c>
      <c r="G103" s="22" t="s">
        <v>285</v>
      </c>
      <c r="H103" s="22" t="b">
        <f t="shared" si="17"/>
        <v>1</v>
      </c>
      <c r="I103" s="22">
        <f t="shared" si="18"/>
        <v>0</v>
      </c>
      <c r="J103" s="22"/>
      <c r="K103" s="22">
        <f>_xlfn.AGGREGATE(9,4,表1[[#This Row],[Хө]:[Б.н]])+_xlfn.AGGREGATE(9,4,表1[[#This Row],[Хө土壤]:[Б.н 脏煤]],表1[[#This Row],[Ш.х 沃土]])</f>
        <v>0</v>
      </c>
      <c r="L103" s="22">
        <f>_xlfn.AGGREGATE(9,4,表1[[#This Row],[Нү]],表1[[#This Row],[Нү 煤炭]])</f>
        <v>0</v>
      </c>
      <c r="M103" s="22">
        <f>_xlfn.AGGREGATE(9,4,表1[[#This Row],[oxid]],表1[[#This Row],[oxid 氧化]])</f>
        <v>0</v>
      </c>
      <c r="N103" s="22">
        <f>_xlfn.AGGREGATE(9,4,表1[[#This Row],[И.А]],表1[[#This Row],[И.А 
工程工作]])</f>
        <v>0</v>
      </c>
      <c r="O103" s="22">
        <f>表1[[#This Row],[产量（M3）
Production(M3)]]-表1[[#This Row],[焦煤（M3）
Coking coal
Нү]]-表1[[#This Row],[动力煤（M3）
Thermal coal
oxid]]</f>
        <v>0</v>
      </c>
      <c r="P103" s="22" t="str" cm="1">
        <f t="array" ref="P103">_xlfn.LET(
_xlpm.hCond,$H103,
_xlpm.dType,$D103,
_xlpm.res_type_1,P$1,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3" s="22" t="str" cm="1">
        <f t="array" ref="Q103">_xlfn.LET(
_xlpm.hCond,$H103,
_xlpm.dType,$D103,
_xlpm.res_type_1,Q$1,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3" s="22" t="str" cm="1">
        <f t="array" ref="R103">_xlfn.LET(
_xlpm.hCond,$H103,
_xlpm.dType,$D103,
_xlpm.res_type_1,R$1,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3" s="22" t="str" cm="1">
        <f t="array" ref="S103">_xlfn.LET(
_xlpm.hCond,$H103,
_xlpm.dType,$D103,
_xlpm.res_type_1,S$1,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3" s="22" t="str" cm="1">
        <f t="array" ref="T103">_xlfn.LET(
_xlpm.hCond,$H103,
_xlpm.dType,$D103,
_xlpm.res_type_1,T$1,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3" s="22" t="str" cm="1">
        <f t="array" ref="U103">_xlfn.LET(
_xlpm.hCond,$H103,
_xlpm.dType,$D103,
_xlpm.res_type_1,U$1,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3" s="22" t="str" cm="1">
        <f t="array" ref="V103">_xlfn.LET(
_xlpm.hCond,$H103,
_xlpm.dType,$D103,
_xlpm.res_type_1,V$1,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3" s="22" cm="1">
        <f t="array" ref="W103">_xlfn.LET(
_xlpm.hCond,$H103,
_xlpm.dType,$D103,
_xlpm.res_type_1,W$1,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103" s="22" cm="1">
        <f t="array" ref="X103">_xlfn.LET(
_xlpm.hCond,$H103,
_xlpm.dType,$D103,
_xlpm.res_type_1,X$1,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3" s="22" cm="1">
        <f t="array" ref="Y103">_xlfn.LET(
_xlpm.hCond,$H103,
_xlpm.dType,$D103,
_xlpm.res_type_1,Y$1,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3" s="22" cm="1">
        <f t="array" ref="Z103">_xlfn.LET(
_xlpm.hCond,$H103,
_xlpm.dType,$D103,
_xlpm.res_type_1,Z$1,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3" s="22" cm="1">
        <f t="array" ref="AA103">_xlfn.LET(
_xlpm.hCond,$H103,
_xlpm.dType,$D103,
_xlpm.res_type_1,AA$1,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3" s="22" cm="1">
        <f t="array" ref="AB103">_xlfn.LET(
_xlpm.hCond,$H103,
_xlpm.dType,$D103,
_xlpm.res_type_1,AB$1,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3" s="22" cm="1">
        <f t="array" ref="AC103">_xlfn.LET(
_xlpm.hCond,$H103,
_xlpm.dType,$D103,
_xlpm.res_type_1,AC$1,
_xlpm.num,--_xlfn.TEXTAFTER($C103,{"#","/","-"},-1),
_xlpm.isDay,$B103="DAY",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3" s="22" cm="1">
        <f t="array" ref="AD103">_xlfn.LET(
    _xlpm.result,
    IF(
        $H103,
        _xlfn.IFS(
            $B103 = "DAY",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$B103 = "Night",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27970</v>
      </c>
      <c r="AE103" s="22" cm="1">
        <f t="array" ref="AE103">_xlfn.LET(
    _xlpm.result,
    IF(
        $H103,
        _xlfn.IFS(
            $B103 = "DAY",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$B103 = "Night",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27970</v>
      </c>
      <c r="AF103" s="22">
        <f t="shared" si="31"/>
        <v>0</v>
      </c>
      <c r="AG103" s="22" cm="1">
        <f t="array" ref="AG103">_xlfn.LET(
    _xlpm.result,
    IF(
        $H103,
        _xlfn.IFS(
            $B103 = "DAY",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$B103 = "Night",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442043</v>
      </c>
      <c r="AH103" s="22" cm="1">
        <f t="array" ref="AH103">_xlfn.LET(
    _xlpm.result,
    IF(
        $H103,
        _xlfn.IFS(
            $B103 = "DAY",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$B103 = "Night",
            _xlfn.IFS(
                $D103 = "挖掘机/Excavator",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$D103 = "矿用卡车/Dump Truck",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$D103 = "辅助设备/Auxiliary Equipment",
                _xlfn.XLOOKUP(
                     --
                        _xlfn.TEXTAFTER(
                            $C103,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442043</v>
      </c>
      <c r="AI103" s="22">
        <f t="shared" si="32"/>
        <v>0</v>
      </c>
      <c r="AJ10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10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3" s="22">
        <f t="shared" si="19"/>
        <v>0</v>
      </c>
      <c r="AO103" s="24" t="str">
        <f t="shared" si="20"/>
        <v/>
      </c>
      <c r="AP103" s="25" t="str" cm="1">
        <f t="array" ref="AP10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B103="Night", IF(
            (F103="EX5600")+(F103="EX3600"),
            _xlfn.XLOOKUP(--_xlfn.TEXTAFTER($C103,{"#","/","-"},-1), --_xlfn.TEXTAFTER('Electrical Excavator'!$A$4:$A$23,{"#","/","-"},-1), _xlfn.XLOOKUP(A103,'Electrical Excavator'!$E$3:$AI$3,'Electrical Excavator'!$E$4:$AI$23)),
            _xlfn.XLOOKUP(--_xlfn.TEXTAFTER($C103,{"#","/","-"},-1), --_xlfn.REGEXEXTRACT(_xlpm.c_rng,"\d+"), _xlfn.XLOOKUP(A103, _xlpm.header_rng, _xlpm.data_rng))
        ),
        B103="Day", ""
    ),
    IFERROR(_xlpm.result, "")
)</f>
        <v/>
      </c>
      <c r="AQ103" s="26">
        <f t="shared" si="21"/>
        <v>0</v>
      </c>
      <c r="AR103" s="26">
        <f t="shared" si="22"/>
        <v>0</v>
      </c>
      <c r="AS103" s="26" t="str">
        <f t="shared" si="23"/>
        <v/>
      </c>
      <c r="AT103" s="24" t="str">
        <f t="shared" si="24"/>
        <v/>
      </c>
      <c r="AU103" s="22">
        <v>720</v>
      </c>
      <c r="AV103" s="22">
        <f t="shared" si="25"/>
        <v>12</v>
      </c>
      <c r="AW103" s="22">
        <f>IF($B103="Day",_xlfn.XLOOKUP(CLEAN($C103),效率表!$B$4:$B$500,效率表!G$4:G$500,""),_xlfn.XLOOKUP(CLEAN($C103),效率表!$B$4:$B$500,效率表!G$4:G$500,"",,-1))</f>
        <v>0</v>
      </c>
      <c r="AX103" s="22">
        <f>IF($B103="Day",_xlfn.XLOOKUP(CLEAN($C103),效率表!$B$4:$B$500,效率表!H$4:H$500,""),_xlfn.XLOOKUP(CLEAN($C103),效率表!$B$4:$B$500,效率表!H$4:H$500,"",,-1))</f>
        <v>0</v>
      </c>
      <c r="AY103" s="22">
        <f>IF($B103="Day",_xlfn.XLOOKUP(CLEAN($C103),效率表!$B$4:$B$500,效率表!I$4:I$500,""),_xlfn.XLOOKUP(CLEAN($C103),效率表!$B$4:$B$500,效率表!I$4:I$500,"",,-1))</f>
        <v>0</v>
      </c>
      <c r="AZ103" s="22">
        <f>IF($B103="Day",_xlfn.XLOOKUP(CLEAN($C103),效率表!$B$4:$B$500,效率表!J$4:J$500,""),_xlfn.XLOOKUP(CLEAN($C103),效率表!$B$4:$B$500,效率表!J$4:J$500,"",,-1))</f>
        <v>0</v>
      </c>
      <c r="BA103" s="22">
        <f>IF($B103="Day",_xlfn.XLOOKUP(CLEAN($C103),效率表!$B$4:$B$500,效率表!K$4:K$500,""),_xlfn.XLOOKUP(CLEAN($C103),效率表!$B$4:$B$500,效率表!K$4:K$500,"",,-1))</f>
        <v>0</v>
      </c>
      <c r="BB103" s="22">
        <f>IF($B103="Day",_xlfn.XLOOKUP(CLEAN($C103),效率表!$B$4:$B$500,效率表!L$4:L$500,""),_xlfn.XLOOKUP(CLEAN($C103),效率表!$B$4:$B$500,效率表!L$4:L$500,"",,-1))</f>
        <v>0</v>
      </c>
      <c r="BC103" s="22">
        <f>IF($B103="Day",_xlfn.XLOOKUP(CLEAN($C103),效率表!$B$4:$B$500,效率表!M$4:M$500,""),_xlfn.XLOOKUP(CLEAN($C103),效率表!$B$4:$B$500,效率表!M$4:M$500,"",,-1))</f>
        <v>0</v>
      </c>
      <c r="BD103" s="22">
        <f>IF($B103="Day",_xlfn.XLOOKUP(CLEAN($C103),效率表!$B$4:$B$500,效率表!N$4:N$500,""),_xlfn.XLOOKUP(CLEAN($C103),效率表!$B$4:$B$500,效率表!N$4:N$500,"",,-1))</f>
        <v>0</v>
      </c>
      <c r="BE103" s="22">
        <f>IF($B103="Day",_xlfn.XLOOKUP(CLEAN($C103),效率表!$B$4:$B$500,效率表!O$4:O$500,""),_xlfn.XLOOKUP(CLEAN($C103),效率表!$B$4:$B$500,效率表!O$4:O$500,"",,-1))</f>
        <v>720</v>
      </c>
      <c r="BF103" s="22">
        <f>IF($B103="Day",_xlfn.XLOOKUP(CLEAN($C103),效率表!$B$4:$B$500,效率表!P$4:P$500,""),_xlfn.XLOOKUP(CLEAN($C103),效率表!$B$4:$B$500,效率表!P$4:P$500,"",,-1))</f>
        <v>0</v>
      </c>
      <c r="BG103" s="22">
        <f>IF($B103="Day",_xlfn.XLOOKUP(CLEAN($C103),效率表!$B$4:$B$500,效率表!Q$4:Q$500,""),_xlfn.XLOOKUP(CLEAN($C103),效率表!$B$4:$B$500,效率表!Q$4:Q$500,"",,-1))</f>
        <v>0</v>
      </c>
      <c r="BH103" s="22">
        <f>IF($B103="Day",_xlfn.XLOOKUP(CLEAN($C103),效率表!$B$4:$B$500,效率表!R$4:R$500,""),_xlfn.XLOOKUP(CLEAN($C103),效率表!$B$4:$B$500,效率表!R$4:R$500,"",,-1))</f>
        <v>0</v>
      </c>
      <c r="BI103" s="22">
        <f>IF($B103="Day",_xlfn.XLOOKUP(CLEAN($C103),效率表!$B$4:$B$500,效率表!S$4:S$500,""),_xlfn.XLOOKUP(CLEAN($C103),效率表!$B$4:$B$500,效率表!S$4:S$500,"",,-1))</f>
        <v>0</v>
      </c>
      <c r="BJ103" s="22">
        <f>IF($B103="Day",_xlfn.XLOOKUP(CLEAN($C103),效率表!$B$4:$B$500,效率表!U$4:U$500,""),_xlfn.XLOOKUP(CLEAN($C103),效率表!$B$4:$B$500,效率表!U$4:U$500,"",,-1))</f>
        <v>0</v>
      </c>
      <c r="BK103" s="22">
        <f>IF($B103="Day",_xlfn.XLOOKUP(CLEAN($C103),效率表!$B$4:$B$500,效率表!V$4:V$500,""),_xlfn.XLOOKUP(CLEAN($C103),效率表!$B$4:$B$500,效率表!V$4:V$500,"",,-1))</f>
        <v>0</v>
      </c>
      <c r="BL103" s="22">
        <f t="shared" si="26"/>
        <v>0</v>
      </c>
      <c r="BM103" s="22">
        <f t="shared" si="27"/>
        <v>0</v>
      </c>
      <c r="BN103" s="22">
        <f t="shared" si="28"/>
        <v>0</v>
      </c>
      <c r="BO103" s="27">
        <f t="shared" si="29"/>
        <v>0</v>
      </c>
      <c r="BP103" s="25">
        <f t="shared" si="30"/>
        <v>0</v>
      </c>
      <c r="BQ103" s="28" t="str">
        <f>IF($B103="Day",_xlfn.XLOOKUP(CLEAN($C103),效率表!$B$4:$B$500,效率表!X$4:X$500,""),_xlfn.XLOOKUP($C103,效率表!$B$4:$B$500,效率表!X$4:X$500,"",,-1))</f>
        <v xml:space="preserve">5-р дугуй хий алдсан, 4-р подвеск хорио салсан / 4-р подвеск хорио салсан </v>
      </c>
    </row>
    <row r="104" spans="1:69">
      <c r="A104" s="29">
        <f t="shared" si="33"/>
        <v>46244</v>
      </c>
      <c r="B104" s="22" t="s">
        <v>240</v>
      </c>
      <c r="C104" s="22" t="s">
        <v>185</v>
      </c>
      <c r="D104" s="23" t="str">
        <f>_xlfn.XLOOKUP(C104,辅助表Auxiliary!$A$3:$A$192,辅助表Auxiliary!$C$3:$C$192)</f>
        <v>矿用卡车/Dump Truck</v>
      </c>
      <c r="E104" s="22" t="str">
        <f>_xlfn.XLOOKUP(C104,辅助表Auxiliary!$A$3:$A$192,辅助表Auxiliary!$D$3:$D$192)</f>
        <v>NHL NTE240AC</v>
      </c>
      <c r="F104" s="22" t="str">
        <f>_xlfn.XLOOKUP(C104,辅助表Auxiliary!$A$3:$A$192,辅助表Auxiliary!$E$3:$E$192)</f>
        <v>NTE240</v>
      </c>
      <c r="G104" s="22" t="s">
        <v>285</v>
      </c>
      <c r="H104" s="22" t="b">
        <f t="shared" si="17"/>
        <v>1</v>
      </c>
      <c r="I104" s="22">
        <f t="shared" si="18"/>
        <v>1</v>
      </c>
      <c r="J104" s="22"/>
      <c r="K104" s="22">
        <f>_xlfn.AGGREGATE(9,4,表1[[#This Row],[Хө]:[Б.н]])+_xlfn.AGGREGATE(9,4,表1[[#This Row],[Хө土壤]:[Б.н 脏煤]],表1[[#This Row],[Ш.х 沃土]])</f>
        <v>1105</v>
      </c>
      <c r="L104" s="22">
        <f>_xlfn.AGGREGATE(9,4,表1[[#This Row],[Нү]],表1[[#This Row],[Нү 煤炭]])</f>
        <v>0</v>
      </c>
      <c r="M104" s="22">
        <f>_xlfn.AGGREGATE(9,4,表1[[#This Row],[oxid]],表1[[#This Row],[oxid 氧化]])</f>
        <v>0</v>
      </c>
      <c r="N104" s="22">
        <f>_xlfn.AGGREGATE(9,4,表1[[#This Row],[И.А]],表1[[#This Row],[И.А 
工程工作]])</f>
        <v>0</v>
      </c>
      <c r="O104" s="22">
        <f>表1[[#This Row],[产量（M3）
Production(M3)]]-表1[[#This Row],[焦煤（M3）
Coking coal
Нү]]-表1[[#This Row],[动力煤（M3）
Thermal coal
oxid]]</f>
        <v>1105</v>
      </c>
      <c r="P104" s="22" t="str" cm="1">
        <f t="array" ref="P104">_xlfn.LET(
_xlpm.hCond,$H104,
_xlpm.dType,$D104,
_xlpm.res_type_1,P$1,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4" s="22" t="str" cm="1">
        <f t="array" ref="Q104">_xlfn.LET(
_xlpm.hCond,$H104,
_xlpm.dType,$D104,
_xlpm.res_type_1,Q$1,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4" s="22" t="str" cm="1">
        <f t="array" ref="R104">_xlfn.LET(
_xlpm.hCond,$H104,
_xlpm.dType,$D104,
_xlpm.res_type_1,R$1,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4" s="22" t="str" cm="1">
        <f t="array" ref="S104">_xlfn.LET(
_xlpm.hCond,$H104,
_xlpm.dType,$D104,
_xlpm.res_type_1,S$1,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4" s="22" t="str" cm="1">
        <f t="array" ref="T104">_xlfn.LET(
_xlpm.hCond,$H104,
_xlpm.dType,$D104,
_xlpm.res_type_1,T$1,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4" s="22" t="str" cm="1">
        <f t="array" ref="U104">_xlfn.LET(
_xlpm.hCond,$H104,
_xlpm.dType,$D104,
_xlpm.res_type_1,U$1,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4" s="22" t="str" cm="1">
        <f t="array" ref="V104">_xlfn.LET(
_xlpm.hCond,$H104,
_xlpm.dType,$D104,
_xlpm.res_type_1,V$1,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4" s="22" cm="1">
        <f t="array" ref="W104">_xlfn.LET(
_xlpm.hCond,$H104,
_xlpm.dType,$D104,
_xlpm.res_type_1,W$1,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104" s="22" cm="1">
        <f t="array" ref="X104">_xlfn.LET(
_xlpm.hCond,$H104,
_xlpm.dType,$D104,
_xlpm.res_type_1,X$1,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4" s="22" cm="1">
        <f t="array" ref="Y104">_xlfn.LET(
_xlpm.hCond,$H104,
_xlpm.dType,$D104,
_xlpm.res_type_1,Y$1,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4" s="22" cm="1">
        <f t="array" ref="Z104">_xlfn.LET(
_xlpm.hCond,$H104,
_xlpm.dType,$D104,
_xlpm.res_type_1,Z$1,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4" s="22" cm="1">
        <f t="array" ref="AA104">_xlfn.LET(
_xlpm.hCond,$H104,
_xlpm.dType,$D104,
_xlpm.res_type_1,AA$1,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4" s="22" cm="1">
        <f t="array" ref="AB104">_xlfn.LET(
_xlpm.hCond,$H104,
_xlpm.dType,$D104,
_xlpm.res_type_1,AB$1,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4" s="22" cm="1">
        <f t="array" ref="AC104">_xlfn.LET(
_xlpm.hCond,$H104,
_xlpm.dType,$D104,
_xlpm.res_type_1,AC$1,
_xlpm.num,--_xlfn.TEXTAFTER($C104,{"#","/","-"},-1),
_xlpm.isDay,$B104="DAY",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4" s="22" cm="1">
        <f t="array" ref="AD104">_xlfn.LET(
    _xlpm.result,
    IF(
        $H104,
        _xlfn.IFS(
            $B104 = "DAY",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$B104 = "Night",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26620</v>
      </c>
      <c r="AE104" s="22" cm="1">
        <f t="array" ref="AE104">_xlfn.LET(
    _xlpm.result,
    IF(
        $H104,
        _xlfn.IFS(
            $B104 = "DAY",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$B104 = "Night",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26629</v>
      </c>
      <c r="AF104" s="22">
        <f t="shared" si="31"/>
        <v>9</v>
      </c>
      <c r="AG104" s="22" cm="1">
        <f t="array" ref="AG104">_xlfn.LET(
    _xlpm.result,
    IF(
        $H104,
        _xlfn.IFS(
            $B104 = "DAY",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$B104 = "Night",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421820</v>
      </c>
      <c r="AH104" s="22" cm="1">
        <f t="array" ref="AH104">_xlfn.LET(
    _xlpm.result,
    IF(
        $H104,
        _xlfn.IFS(
            $B104 = "DAY",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$B104 = "Night",
            _xlfn.IFS(
                $D104 = "挖掘机/Excavator",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$D104 = "矿用卡车/Dump Truck",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$D104 = "辅助设备/Auxiliary Equipment",
                _xlfn.XLOOKUP(
                     --
                        _xlfn.TEXTAFTER(
                            $C104,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422008</v>
      </c>
      <c r="AI104" s="22">
        <f t="shared" si="32"/>
        <v>188</v>
      </c>
      <c r="AJ104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10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4" s="22">
        <f t="shared" si="19"/>
        <v>13</v>
      </c>
      <c r="AO104" s="24">
        <f t="shared" si="20"/>
        <v>7.2307692307692308</v>
      </c>
      <c r="AP104" s="25" t="str" cm="1">
        <f t="array" ref="AP10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B104="Night", IF(
            (F104="EX5600")+(F104="EX3600"),
            _xlfn.XLOOKUP(--_xlfn.TEXTAFTER($C104,{"#","/","-"},-1), --_xlfn.TEXTAFTER('Electrical Excavator'!$A$4:$A$23,{"#","/","-"},-1), _xlfn.XLOOKUP(A104,'Electrical Excavator'!$E$3:$AI$3,'Electrical Excavator'!$E$4:$AI$23)),
            _xlfn.XLOOKUP(--_xlfn.TEXTAFTER($C104,{"#","/","-"},-1), --_xlfn.REGEXEXTRACT(_xlpm.c_rng,"\d+"), _xlfn.XLOOKUP(A104, _xlpm.header_rng, _xlpm.data_rng))
        ),
        B104="Day", ""
    ),
    IFERROR(_xlpm.result, "")
)</f>
        <v/>
      </c>
      <c r="AQ104" s="26">
        <f t="shared" si="21"/>
        <v>0.87638888888888888</v>
      </c>
      <c r="AR104" s="26">
        <f t="shared" si="22"/>
        <v>0.84152139461172737</v>
      </c>
      <c r="AS104" s="26">
        <f t="shared" si="23"/>
        <v>0.84152139461172737</v>
      </c>
      <c r="AT104" s="24">
        <f t="shared" si="24"/>
        <v>9.0000000000000213</v>
      </c>
      <c r="AU104" s="22">
        <v>720</v>
      </c>
      <c r="AV104" s="22">
        <f t="shared" si="25"/>
        <v>12</v>
      </c>
      <c r="AW104" s="22">
        <f>IF($B104="Day",_xlfn.XLOOKUP(CLEAN($C104),效率表!$B$4:$B$500,效率表!G$4:G$500,""),_xlfn.XLOOKUP(CLEAN($C104),效率表!$B$4:$B$500,效率表!G$4:G$500,"",,-1))</f>
        <v>40</v>
      </c>
      <c r="AX104" s="22">
        <f>IF($B104="Day",_xlfn.XLOOKUP(CLEAN($C104),效率表!$B$4:$B$500,效率表!H$4:H$500,""),_xlfn.XLOOKUP(CLEAN($C104),效率表!$B$4:$B$500,效率表!H$4:H$500,"",,-1))</f>
        <v>0</v>
      </c>
      <c r="AY104" s="22">
        <f>IF($B104="Day",_xlfn.XLOOKUP(CLEAN($C104),效率表!$B$4:$B$500,效率表!I$4:I$500,""),_xlfn.XLOOKUP(CLEAN($C104),效率表!$B$4:$B$500,效率表!I$4:I$500,"",,-1))</f>
        <v>0</v>
      </c>
      <c r="AZ104" s="22">
        <f>IF($B104="Day",_xlfn.XLOOKUP(CLEAN($C104),效率表!$B$4:$B$500,效率表!J$4:J$500,""),_xlfn.XLOOKUP(CLEAN($C104),效率表!$B$4:$B$500,效率表!J$4:J$500,"",,-1))</f>
        <v>0</v>
      </c>
      <c r="BA104" s="22">
        <f>IF($B104="Day",_xlfn.XLOOKUP(CLEAN($C104),效率表!$B$4:$B$500,效率表!K$4:K$500,""),_xlfn.XLOOKUP(CLEAN($C104),效率表!$B$4:$B$500,效率表!K$4:K$500,"",,-1))</f>
        <v>0</v>
      </c>
      <c r="BB104" s="22">
        <f>IF($B104="Day",_xlfn.XLOOKUP(CLEAN($C104),效率表!$B$4:$B$500,效率表!L$4:L$500,""),_xlfn.XLOOKUP(CLEAN($C104),效率表!$B$4:$B$500,效率表!L$4:L$500,"",,-1))</f>
        <v>60</v>
      </c>
      <c r="BC104" s="22">
        <f>IF($B104="Day",_xlfn.XLOOKUP(CLEAN($C104),效率表!$B$4:$B$500,效率表!M$4:M$500,""),_xlfn.XLOOKUP(CLEAN($C104),效率表!$B$4:$B$500,效率表!M$4:M$500,"",,-1))</f>
        <v>0</v>
      </c>
      <c r="BD104" s="22">
        <f>IF($B104="Day",_xlfn.XLOOKUP(CLEAN($C104),效率表!$B$4:$B$500,效率表!N$4:N$500,""),_xlfn.XLOOKUP(CLEAN($C104),效率表!$B$4:$B$500,效率表!N$4:N$500,"",,-1))</f>
        <v>0</v>
      </c>
      <c r="BE104" s="22">
        <f>IF($B104="Day",_xlfn.XLOOKUP(CLEAN($C104),效率表!$B$4:$B$500,效率表!O$4:O$500,""),_xlfn.XLOOKUP(CLEAN($C104),效率表!$B$4:$B$500,效率表!O$4:O$500,"",,-1))</f>
        <v>89</v>
      </c>
      <c r="BF104" s="22">
        <f>IF($B104="Day",_xlfn.XLOOKUP(CLEAN($C104),效率表!$B$4:$B$500,效率表!P$4:P$500,""),_xlfn.XLOOKUP(CLEAN($C104),效率表!$B$4:$B$500,效率表!P$4:P$500,"",,-1))</f>
        <v>0</v>
      </c>
      <c r="BG104" s="22">
        <f>IF($B104="Day",_xlfn.XLOOKUP(CLEAN($C104),效率表!$B$4:$B$500,效率表!Q$4:Q$500,""),_xlfn.XLOOKUP(CLEAN($C104),效率表!$B$4:$B$500,效率表!Q$4:Q$500,"",,-1))</f>
        <v>0</v>
      </c>
      <c r="BH104" s="22">
        <f>IF($B104="Day",_xlfn.XLOOKUP(CLEAN($C104),效率表!$B$4:$B$500,效率表!R$4:R$500,""),_xlfn.XLOOKUP(CLEAN($C104),效率表!$B$4:$B$500,效率表!R$4:R$500,"",,-1))</f>
        <v>0</v>
      </c>
      <c r="BI104" s="22">
        <f>IF($B104="Day",_xlfn.XLOOKUP(CLEAN($C104),效率表!$B$4:$B$500,效率表!S$4:S$500,""),_xlfn.XLOOKUP(CLEAN($C104),效率表!$B$4:$B$500,效率表!S$4:S$500,"",,-1))</f>
        <v>0</v>
      </c>
      <c r="BJ104" s="22">
        <f>IF($B104="Day",_xlfn.XLOOKUP(CLEAN($C104),效率表!$B$4:$B$500,效率表!U$4:U$500,""),_xlfn.XLOOKUP(CLEAN($C104),效率表!$B$4:$B$500,效率表!U$4:U$500,"",,-1))</f>
        <v>0</v>
      </c>
      <c r="BK104" s="22">
        <f>IF($B104="Day",_xlfn.XLOOKUP(CLEAN($C104),效率表!$B$4:$B$500,效率表!V$4:V$500,""),_xlfn.XLOOKUP(CLEAN($C104),效率表!$B$4:$B$500,效率表!V$4:V$500,"",,-1))</f>
        <v>0</v>
      </c>
      <c r="BL104" s="22">
        <f t="shared" si="26"/>
        <v>0</v>
      </c>
      <c r="BM104" s="22">
        <f t="shared" si="27"/>
        <v>100</v>
      </c>
      <c r="BN104" s="22">
        <f t="shared" si="28"/>
        <v>0</v>
      </c>
      <c r="BO104" s="27">
        <f t="shared" si="29"/>
        <v>531</v>
      </c>
      <c r="BP104" s="25">
        <f t="shared" si="30"/>
        <v>8.85</v>
      </c>
      <c r="BQ104" s="28" t="str">
        <f>IF($B104="Day",_xlfn.XLOOKUP(CLEAN($C104),效率表!$B$4:$B$500,效率表!X$4:X$500,""),_xlfn.XLOOKUP($C104,效率表!$B$4:$B$500,效率表!X$4:X$500,"",,-1))</f>
        <v>3.4.5.6-р дугуйнаас тос гоожилттой / асахгүй</v>
      </c>
    </row>
    <row r="105" spans="1:69">
      <c r="A105" s="29">
        <f t="shared" si="33"/>
        <v>46244</v>
      </c>
      <c r="B105" s="22" t="s">
        <v>240</v>
      </c>
      <c r="C105" s="22" t="s">
        <v>186</v>
      </c>
      <c r="D105" s="23" t="str">
        <f>_xlfn.XLOOKUP(C105,辅助表Auxiliary!$A$3:$A$192,辅助表Auxiliary!$C$3:$C$192)</f>
        <v>矿用卡车/Dump Truck</v>
      </c>
      <c r="E105" s="22" t="str">
        <f>_xlfn.XLOOKUP(C105,辅助表Auxiliary!$A$3:$A$192,辅助表Auxiliary!$D$3:$D$192)</f>
        <v>NHL NTE240AC</v>
      </c>
      <c r="F105" s="22" t="str">
        <f>_xlfn.XLOOKUP(C105,辅助表Auxiliary!$A$3:$A$192,辅助表Auxiliary!$E$3:$E$192)</f>
        <v>NTE240</v>
      </c>
      <c r="G105" s="22" t="s">
        <v>285</v>
      </c>
      <c r="H105" s="22" t="b">
        <f t="shared" si="17"/>
        <v>1</v>
      </c>
      <c r="I105" s="22">
        <f t="shared" si="18"/>
        <v>1</v>
      </c>
      <c r="J105" s="22"/>
      <c r="K105" s="22">
        <f>_xlfn.AGGREGATE(9,4,表1[[#This Row],[Хө]:[Б.н]])+_xlfn.AGGREGATE(9,4,表1[[#This Row],[Хө土壤]:[Б.н 脏煤]],表1[[#This Row],[Ш.х 沃土]])</f>
        <v>1360</v>
      </c>
      <c r="L105" s="22">
        <f>_xlfn.AGGREGATE(9,4,表1[[#This Row],[Нү]],表1[[#This Row],[Нү 煤炭]])</f>
        <v>0</v>
      </c>
      <c r="M105" s="22">
        <f>_xlfn.AGGREGATE(9,4,表1[[#This Row],[oxid]],表1[[#This Row],[oxid 氧化]])</f>
        <v>0</v>
      </c>
      <c r="N105" s="22">
        <f>_xlfn.AGGREGATE(9,4,表1[[#This Row],[И.А]],表1[[#This Row],[И.А 
工程工作]])</f>
        <v>0</v>
      </c>
      <c r="O105" s="22">
        <f>表1[[#This Row],[产量（M3）
Production(M3)]]-表1[[#This Row],[焦煤（M3）
Coking coal
Нү]]-表1[[#This Row],[动力煤（M3）
Thermal coal
oxid]]</f>
        <v>1360</v>
      </c>
      <c r="P105" s="22" t="str" cm="1">
        <f t="array" ref="P105">_xlfn.LET(
_xlpm.hCond,$H105,
_xlpm.dType,$D105,
_xlpm.res_type_1,P$1,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5" s="22" t="str" cm="1">
        <f t="array" ref="Q105">_xlfn.LET(
_xlpm.hCond,$H105,
_xlpm.dType,$D105,
_xlpm.res_type_1,Q$1,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5" s="22" t="str" cm="1">
        <f t="array" ref="R105">_xlfn.LET(
_xlpm.hCond,$H105,
_xlpm.dType,$D105,
_xlpm.res_type_1,R$1,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5" s="22" t="str" cm="1">
        <f t="array" ref="S105">_xlfn.LET(
_xlpm.hCond,$H105,
_xlpm.dType,$D105,
_xlpm.res_type_1,S$1,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5" s="22" t="str" cm="1">
        <f t="array" ref="T105">_xlfn.LET(
_xlpm.hCond,$H105,
_xlpm.dType,$D105,
_xlpm.res_type_1,T$1,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5" s="22" t="str" cm="1">
        <f t="array" ref="U105">_xlfn.LET(
_xlpm.hCond,$H105,
_xlpm.dType,$D105,
_xlpm.res_type_1,U$1,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5" s="22" t="str" cm="1">
        <f t="array" ref="V105">_xlfn.LET(
_xlpm.hCond,$H105,
_xlpm.dType,$D105,
_xlpm.res_type_1,V$1,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5" s="22" cm="1">
        <f t="array" ref="W105">_xlfn.LET(
_xlpm.hCond,$H105,
_xlpm.dType,$D105,
_xlpm.res_type_1,W$1,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1360</v>
      </c>
      <c r="X105" s="22" cm="1">
        <f t="array" ref="X105">_xlfn.LET(
_xlpm.hCond,$H105,
_xlpm.dType,$D105,
_xlpm.res_type_1,X$1,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5" s="22" cm="1">
        <f t="array" ref="Y105">_xlfn.LET(
_xlpm.hCond,$H105,
_xlpm.dType,$D105,
_xlpm.res_type_1,Y$1,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5" s="22" cm="1">
        <f t="array" ref="Z105">_xlfn.LET(
_xlpm.hCond,$H105,
_xlpm.dType,$D105,
_xlpm.res_type_1,Z$1,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5" s="22" cm="1">
        <f t="array" ref="AA105">_xlfn.LET(
_xlpm.hCond,$H105,
_xlpm.dType,$D105,
_xlpm.res_type_1,AA$1,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5" s="22" cm="1">
        <f t="array" ref="AB105">_xlfn.LET(
_xlpm.hCond,$H105,
_xlpm.dType,$D105,
_xlpm.res_type_1,AB$1,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5" s="22" cm="1">
        <f t="array" ref="AC105">_xlfn.LET(
_xlpm.hCond,$H105,
_xlpm.dType,$D105,
_xlpm.res_type_1,AC$1,
_xlpm.num,--_xlfn.TEXTAFTER($C105,{"#","/","-"},-1),
_xlpm.isDay,$B105="DAY",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5" s="22" cm="1">
        <f t="array" ref="AD105">_xlfn.LET(
    _xlpm.result,
    IF(
        $H105,
        _xlfn.IFS(
            $B105 = "DAY",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$B105 = "Night",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25190</v>
      </c>
      <c r="AE105" s="22" cm="1">
        <f t="array" ref="AE105">_xlfn.LET(
    _xlpm.result,
    IF(
        $H105,
        _xlfn.IFS(
            $B105 = "DAY",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$B105 = "Night",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25201</v>
      </c>
      <c r="AF105" s="22">
        <f t="shared" si="31"/>
        <v>11</v>
      </c>
      <c r="AG105" s="22" cm="1">
        <f t="array" ref="AG105">_xlfn.LET(
    _xlpm.result,
    IF(
        $H105,
        _xlfn.IFS(
            $B105 = "DAY",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$B105 = "Night",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397268</v>
      </c>
      <c r="AH105" s="22" cm="1">
        <f t="array" ref="AH105">_xlfn.LET(
    _xlpm.result,
    IF(
        $H105,
        _xlfn.IFS(
            $B105 = "DAY",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$B105 = "Night",
            _xlfn.IFS(
                $D105 = "挖掘机/Excavator",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$D105 = "矿用卡车/Dump Truck",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$D105 = "辅助设备/Auxiliary Equipment",
                _xlfn.XLOOKUP(
                     --
                        _xlfn.TEXTAFTER(
                            $C105,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397450</v>
      </c>
      <c r="AI105" s="22">
        <f t="shared" si="32"/>
        <v>182</v>
      </c>
      <c r="AJ105" s="22">
        <f>_xlfn.LET(_xlpm.v,_xlfn.XLOOKUP(表1[[#This Row],[型号类型
Model Type]],辅助表Auxiliary!$P$2:$P$6,辅助表Auxiliary!$Q$2:$Q$6),_xlpm.target,表1[[#This Row],[产量（M3）
Production(M3)]],IFERROR(_xlpm.target/_xlpm.v,""))</f>
        <v>16</v>
      </c>
      <c r="AK10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5" s="22">
        <f t="shared" si="19"/>
        <v>16</v>
      </c>
      <c r="AO105" s="24">
        <f t="shared" si="20"/>
        <v>5.6875</v>
      </c>
      <c r="AP105" s="25" t="str" cm="1">
        <f t="array" ref="AP10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B105="Night", IF(
            (F105="EX5600")+(F105="EX3600"),
            _xlfn.XLOOKUP(--_xlfn.TEXTAFTER($C105,{"#","/","-"},-1), --_xlfn.TEXTAFTER('Electrical Excavator'!$A$4:$A$23,{"#","/","-"},-1), _xlfn.XLOOKUP(A105,'Electrical Excavator'!$E$3:$AI$3,'Electrical Excavator'!$E$4:$AI$23)),
            _xlfn.XLOOKUP(--_xlfn.TEXTAFTER($C105,{"#","/","-"},-1), --_xlfn.REGEXEXTRACT(_xlpm.c_rng,"\d+"), _xlfn.XLOOKUP(A105, _xlpm.header_rng, _xlpm.data_rng))
        ),
        B105="Day", ""
    ),
    IFERROR(_xlpm.result, "")
)</f>
        <v/>
      </c>
      <c r="AQ105" s="26">
        <f t="shared" si="21"/>
        <v>1</v>
      </c>
      <c r="AR105" s="26">
        <f t="shared" si="22"/>
        <v>0.83333333333333337</v>
      </c>
      <c r="AS105" s="26">
        <f t="shared" si="23"/>
        <v>0.83333333333333337</v>
      </c>
      <c r="AT105" s="24">
        <f t="shared" si="24"/>
        <v>60</v>
      </c>
      <c r="AU105" s="22">
        <v>720</v>
      </c>
      <c r="AV105" s="22">
        <f t="shared" si="25"/>
        <v>12</v>
      </c>
      <c r="AW105" s="22">
        <f>IF($B105="Day",_xlfn.XLOOKUP(CLEAN($C105),效率表!$B$4:$B$500,效率表!G$4:G$500,""),_xlfn.XLOOKUP(CLEAN($C105),效率表!$B$4:$B$500,效率表!G$4:G$500,"",,-1))</f>
        <v>70</v>
      </c>
      <c r="AX105" s="22">
        <f>IF($B105="Day",_xlfn.XLOOKUP(CLEAN($C105),效率表!$B$4:$B$500,效率表!H$4:H$500,""),_xlfn.XLOOKUP(CLEAN($C105),效率表!$B$4:$B$500,效率表!H$4:H$500,"",,-1))</f>
        <v>0</v>
      </c>
      <c r="AY105" s="22">
        <f>IF($B105="Day",_xlfn.XLOOKUP(CLEAN($C105),效率表!$B$4:$B$500,效率表!I$4:I$500,""),_xlfn.XLOOKUP(CLEAN($C105),效率表!$B$4:$B$500,效率表!I$4:I$500,"",,-1))</f>
        <v>0</v>
      </c>
      <c r="AZ105" s="22">
        <f>IF($B105="Day",_xlfn.XLOOKUP(CLEAN($C105),效率表!$B$4:$B$500,效率表!J$4:J$500,""),_xlfn.XLOOKUP(CLEAN($C105),效率表!$B$4:$B$500,效率表!J$4:J$500,"",,-1))</f>
        <v>0</v>
      </c>
      <c r="BA105" s="22">
        <f>IF($B105="Day",_xlfn.XLOOKUP(CLEAN($C105),效率表!$B$4:$B$500,效率表!K$4:K$500,""),_xlfn.XLOOKUP(CLEAN($C105),效率表!$B$4:$B$500,效率表!K$4:K$500,"",,-1))</f>
        <v>0</v>
      </c>
      <c r="BB105" s="22">
        <f>IF($B105="Day",_xlfn.XLOOKUP(CLEAN($C105),效率表!$B$4:$B$500,效率表!L$4:L$500,""),_xlfn.XLOOKUP(CLEAN($C105),效率表!$B$4:$B$500,效率表!L$4:L$500,"",,-1))</f>
        <v>50</v>
      </c>
      <c r="BC105" s="22">
        <f>IF($B105="Day",_xlfn.XLOOKUP(CLEAN($C105),效率表!$B$4:$B$500,效率表!M$4:M$500,""),_xlfn.XLOOKUP(CLEAN($C105),效率表!$B$4:$B$500,效率表!M$4:M$500,"",,-1))</f>
        <v>0</v>
      </c>
      <c r="BD105" s="22">
        <f>IF($B105="Day",_xlfn.XLOOKUP(CLEAN($C105),效率表!$B$4:$B$500,效率表!N$4:N$500,""),_xlfn.XLOOKUP(CLEAN($C105),效率表!$B$4:$B$500,效率表!N$4:N$500,"",,-1))</f>
        <v>0</v>
      </c>
      <c r="BE105" s="22">
        <f>IF($B105="Day",_xlfn.XLOOKUP(CLEAN($C105),效率表!$B$4:$B$500,效率表!O$4:O$500,""),_xlfn.XLOOKUP(CLEAN($C105),效率表!$B$4:$B$500,效率表!O$4:O$500,"",,-1))</f>
        <v>0</v>
      </c>
      <c r="BF105" s="22">
        <f>IF($B105="Day",_xlfn.XLOOKUP(CLEAN($C105),效率表!$B$4:$B$500,效率表!P$4:P$500,""),_xlfn.XLOOKUP(CLEAN($C105),效率表!$B$4:$B$500,效率表!P$4:P$500,"",,-1))</f>
        <v>0</v>
      </c>
      <c r="BG105" s="22">
        <f>IF($B105="Day",_xlfn.XLOOKUP(CLEAN($C105),效率表!$B$4:$B$500,效率表!Q$4:Q$500,""),_xlfn.XLOOKUP(CLEAN($C105),效率表!$B$4:$B$500,效率表!Q$4:Q$500,"",,-1))</f>
        <v>0</v>
      </c>
      <c r="BH105" s="22">
        <f>IF($B105="Day",_xlfn.XLOOKUP(CLEAN($C105),效率表!$B$4:$B$500,效率表!R$4:R$500,""),_xlfn.XLOOKUP(CLEAN($C105),效率表!$B$4:$B$500,效率表!R$4:R$500,"",,-1))</f>
        <v>0</v>
      </c>
      <c r="BI105" s="22">
        <f>IF($B105="Day",_xlfn.XLOOKUP(CLEAN($C105),效率表!$B$4:$B$500,效率表!S$4:S$500,""),_xlfn.XLOOKUP(CLEAN($C105),效率表!$B$4:$B$500,效率表!S$4:S$500,"",,-1))</f>
        <v>0</v>
      </c>
      <c r="BJ105" s="22">
        <f>IF($B105="Day",_xlfn.XLOOKUP(CLEAN($C105),效率表!$B$4:$B$500,效率表!U$4:U$500,""),_xlfn.XLOOKUP(CLEAN($C105),效率表!$B$4:$B$500,效率表!U$4:U$500,"",,-1))</f>
        <v>0</v>
      </c>
      <c r="BK105" s="22">
        <f>IF($B105="Day",_xlfn.XLOOKUP(CLEAN($C105),效率表!$B$4:$B$500,效率表!V$4:V$500,""),_xlfn.XLOOKUP(CLEAN($C105),效率表!$B$4:$B$500,效率表!V$4:V$500,"",,-1))</f>
        <v>0</v>
      </c>
      <c r="BL105" s="22">
        <f t="shared" si="26"/>
        <v>0</v>
      </c>
      <c r="BM105" s="22">
        <f t="shared" si="27"/>
        <v>120</v>
      </c>
      <c r="BN105" s="22">
        <f t="shared" si="28"/>
        <v>0</v>
      </c>
      <c r="BO105" s="27">
        <f t="shared" si="29"/>
        <v>600</v>
      </c>
      <c r="BP105" s="25">
        <f t="shared" si="30"/>
        <v>10</v>
      </c>
      <c r="BQ105" s="28">
        <f>IF($B105="Day",_xlfn.XLOOKUP(CLEAN($C105),效率表!$B$4:$B$500,效率表!X$4:X$500,""),_xlfn.XLOOKUP($C105,效率表!$B$4:$B$500,效率表!X$4:X$500,"",,-1))</f>
        <v>0</v>
      </c>
    </row>
    <row r="106" spans="1:69">
      <c r="A106" s="29">
        <f t="shared" si="33"/>
        <v>46244</v>
      </c>
      <c r="B106" s="22" t="s">
        <v>240</v>
      </c>
      <c r="C106" s="22" t="s">
        <v>187</v>
      </c>
      <c r="D106" s="23" t="str">
        <f>_xlfn.XLOOKUP(C106,辅助表Auxiliary!$A$3:$A$192,辅助表Auxiliary!$C$3:$C$192)</f>
        <v>矿用卡车/Dump Truck</v>
      </c>
      <c r="E106" s="22" t="str">
        <f>_xlfn.XLOOKUP(C106,辅助表Auxiliary!$A$3:$A$192,辅助表Auxiliary!$D$3:$D$192)</f>
        <v>NHL NTE240AC</v>
      </c>
      <c r="F106" s="22" t="str">
        <f>_xlfn.XLOOKUP(C106,辅助表Auxiliary!$A$3:$A$192,辅助表Auxiliary!$E$3:$E$192)</f>
        <v>NTE240</v>
      </c>
      <c r="G106" s="22" t="s">
        <v>285</v>
      </c>
      <c r="H106" s="22" t="b">
        <f t="shared" si="17"/>
        <v>1</v>
      </c>
      <c r="I106" s="22">
        <f t="shared" si="18"/>
        <v>1</v>
      </c>
      <c r="J106" s="22"/>
      <c r="K106" s="22">
        <f>_xlfn.AGGREGATE(9,4,表1[[#This Row],[Хө]:[Б.н]])+_xlfn.AGGREGATE(9,4,表1[[#This Row],[Хө土壤]:[Б.н 脏煤]],表1[[#This Row],[Ш.х 沃土]])</f>
        <v>765</v>
      </c>
      <c r="L106" s="22">
        <f>_xlfn.AGGREGATE(9,4,表1[[#This Row],[Нү]],表1[[#This Row],[Нү 煤炭]])</f>
        <v>0</v>
      </c>
      <c r="M106" s="22">
        <f>_xlfn.AGGREGATE(9,4,表1[[#This Row],[oxid]],表1[[#This Row],[oxid 氧化]])</f>
        <v>0</v>
      </c>
      <c r="N106" s="22">
        <f>_xlfn.AGGREGATE(9,4,表1[[#This Row],[И.А]],表1[[#This Row],[И.А 
工程工作]])</f>
        <v>0</v>
      </c>
      <c r="O106" s="22">
        <f>表1[[#This Row],[产量（M3）
Production(M3)]]-表1[[#This Row],[焦煤（M3）
Coking coal
Нү]]-表1[[#This Row],[动力煤（M3）
Thermal coal
oxid]]</f>
        <v>765</v>
      </c>
      <c r="P106" s="22" t="str" cm="1">
        <f t="array" ref="P106">_xlfn.LET(
_xlpm.hCond,$H106,
_xlpm.dType,$D106,
_xlpm.res_type_1,P$1,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6" s="22" t="str" cm="1">
        <f t="array" ref="Q106">_xlfn.LET(
_xlpm.hCond,$H106,
_xlpm.dType,$D106,
_xlpm.res_type_1,Q$1,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6" s="22" t="str" cm="1">
        <f t="array" ref="R106">_xlfn.LET(
_xlpm.hCond,$H106,
_xlpm.dType,$D106,
_xlpm.res_type_1,R$1,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6" s="22" t="str" cm="1">
        <f t="array" ref="S106">_xlfn.LET(
_xlpm.hCond,$H106,
_xlpm.dType,$D106,
_xlpm.res_type_1,S$1,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6" s="22" t="str" cm="1">
        <f t="array" ref="T106">_xlfn.LET(
_xlpm.hCond,$H106,
_xlpm.dType,$D106,
_xlpm.res_type_1,T$1,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6" s="22" t="str" cm="1">
        <f t="array" ref="U106">_xlfn.LET(
_xlpm.hCond,$H106,
_xlpm.dType,$D106,
_xlpm.res_type_1,U$1,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6" s="22" t="str" cm="1">
        <f t="array" ref="V106">_xlfn.LET(
_xlpm.hCond,$H106,
_xlpm.dType,$D106,
_xlpm.res_type_1,V$1,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6" s="22" cm="1">
        <f t="array" ref="W106">_xlfn.LET(
_xlpm.hCond,$H106,
_xlpm.dType,$D106,
_xlpm.res_type_1,W$1,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106" s="22" cm="1">
        <f t="array" ref="X106">_xlfn.LET(
_xlpm.hCond,$H106,
_xlpm.dType,$D106,
_xlpm.res_type_1,X$1,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6" s="22" cm="1">
        <f t="array" ref="Y106">_xlfn.LET(
_xlpm.hCond,$H106,
_xlpm.dType,$D106,
_xlpm.res_type_1,Y$1,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6" s="22" cm="1">
        <f t="array" ref="Z106">_xlfn.LET(
_xlpm.hCond,$H106,
_xlpm.dType,$D106,
_xlpm.res_type_1,Z$1,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6" s="22" cm="1">
        <f t="array" ref="AA106">_xlfn.LET(
_xlpm.hCond,$H106,
_xlpm.dType,$D106,
_xlpm.res_type_1,AA$1,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6" s="22" cm="1">
        <f t="array" ref="AB106">_xlfn.LET(
_xlpm.hCond,$H106,
_xlpm.dType,$D106,
_xlpm.res_type_1,AB$1,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6" s="22" cm="1">
        <f t="array" ref="AC106">_xlfn.LET(
_xlpm.hCond,$H106,
_xlpm.dType,$D106,
_xlpm.res_type_1,AC$1,
_xlpm.num,--_xlfn.TEXTAFTER($C106,{"#","/","-"},-1),
_xlpm.isDay,$B106="DAY",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6" s="22" cm="1">
        <f t="array" ref="AD106">_xlfn.LET(
    _xlpm.result,
    IF(
        $H106,
        _xlfn.IFS(
            $B106 = "DAY",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$B106 = "Night",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26600</v>
      </c>
      <c r="AE106" s="22" cm="1">
        <f t="array" ref="AE106">_xlfn.LET(
    _xlpm.result,
    IF(
        $H106,
        _xlfn.IFS(
            $B106 = "DAY",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$B106 = "Night",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26609</v>
      </c>
      <c r="AF106" s="22">
        <f t="shared" si="31"/>
        <v>9</v>
      </c>
      <c r="AG106" s="22" cm="1">
        <f t="array" ref="AG106">_xlfn.LET(
    _xlpm.result,
    IF(
        $H106,
        _xlfn.IFS(
            $B106 = "DAY",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$B106 = "Night",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429987</v>
      </c>
      <c r="AH106" s="22" cm="1">
        <f t="array" ref="AH106">_xlfn.LET(
    _xlpm.result,
    IF(
        $H106,
        _xlfn.IFS(
            $B106 = "DAY",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$B106 = "Night",
            _xlfn.IFS(
                $D106 = "挖掘机/Excavator",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$D106 = "矿用卡车/Dump Truck",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$D106 = "辅助设备/Auxiliary Equipment",
                _xlfn.XLOOKUP(
                     --
                        _xlfn.TEXTAFTER(
                            $C106,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430142</v>
      </c>
      <c r="AI106" s="22">
        <f t="shared" si="32"/>
        <v>155</v>
      </c>
      <c r="AJ106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10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6" s="22">
        <f t="shared" si="19"/>
        <v>9</v>
      </c>
      <c r="AO106" s="24">
        <f t="shared" si="20"/>
        <v>8.6111111111111107</v>
      </c>
      <c r="AP106" s="25" t="str" cm="1">
        <f t="array" ref="AP10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B106="Night", IF(
            (F106="EX5600")+(F106="EX3600"),
            _xlfn.XLOOKUP(--_xlfn.TEXTAFTER($C106,{"#","/","-"},-1), --_xlfn.TEXTAFTER('Electrical Excavator'!$A$4:$A$23,{"#","/","-"},-1), _xlfn.XLOOKUP(A106,'Electrical Excavator'!$E$3:$AI$3,'Electrical Excavator'!$E$4:$AI$23)),
            _xlfn.XLOOKUP(--_xlfn.TEXTAFTER($C106,{"#","/","-"},-1), --_xlfn.REGEXEXTRACT(_xlpm.c_rng,"\d+"), _xlfn.XLOOKUP(A106, _xlpm.header_rng, _xlpm.data_rng))
        ),
        B106="Day", ""
    ),
    IFERROR(_xlpm.result, "")
)</f>
        <v/>
      </c>
      <c r="AQ106" s="26">
        <f t="shared" si="21"/>
        <v>0.97083333333333333</v>
      </c>
      <c r="AR106" s="26">
        <f t="shared" si="22"/>
        <v>0.64234620886981397</v>
      </c>
      <c r="AS106" s="26">
        <f t="shared" si="23"/>
        <v>0.64234620886981397</v>
      </c>
      <c r="AT106" s="24">
        <f t="shared" si="24"/>
        <v>91</v>
      </c>
      <c r="AU106" s="22">
        <v>720</v>
      </c>
      <c r="AV106" s="22">
        <f t="shared" si="25"/>
        <v>12</v>
      </c>
      <c r="AW106" s="22">
        <f>IF($B106="Day",_xlfn.XLOOKUP(CLEAN($C106),效率表!$B$4:$B$500,效率表!G$4:G$500,""),_xlfn.XLOOKUP(CLEAN($C106),效率表!$B$4:$B$500,效率表!G$4:G$500,"",,-1))</f>
        <v>70</v>
      </c>
      <c r="AX106" s="22">
        <f>IF($B106="Day",_xlfn.XLOOKUP(CLEAN($C106),效率表!$B$4:$B$500,效率表!H$4:H$500,""),_xlfn.XLOOKUP(CLEAN($C106),效率表!$B$4:$B$500,效率表!H$4:H$500,"",,-1))</f>
        <v>0</v>
      </c>
      <c r="AY106" s="22">
        <f>IF($B106="Day",_xlfn.XLOOKUP(CLEAN($C106),效率表!$B$4:$B$500,效率表!I$4:I$500,""),_xlfn.XLOOKUP(CLEAN($C106),效率表!$B$4:$B$500,效率表!I$4:I$500,"",,-1))</f>
        <v>0</v>
      </c>
      <c r="AZ106" s="22">
        <f>IF($B106="Day",_xlfn.XLOOKUP(CLEAN($C106),效率表!$B$4:$B$500,效率表!J$4:J$500,""),_xlfn.XLOOKUP(CLEAN($C106),效率表!$B$4:$B$500,效率表!J$4:J$500,"",,-1))</f>
        <v>0</v>
      </c>
      <c r="BA106" s="22">
        <f>IF($B106="Day",_xlfn.XLOOKUP(CLEAN($C106),效率表!$B$4:$B$500,效率表!K$4:K$500,""),_xlfn.XLOOKUP(CLEAN($C106),效率表!$B$4:$B$500,效率表!K$4:K$500,"",,-1))</f>
        <v>0</v>
      </c>
      <c r="BB106" s="22">
        <f>IF($B106="Day",_xlfn.XLOOKUP(CLEAN($C106),效率表!$B$4:$B$500,效率表!L$4:L$500,""),_xlfn.XLOOKUP(CLEAN($C106),效率表!$B$4:$B$500,效率表!L$4:L$500,"",,-1))</f>
        <v>60</v>
      </c>
      <c r="BC106" s="22">
        <f>IF($B106="Day",_xlfn.XLOOKUP(CLEAN($C106),效率表!$B$4:$B$500,效率表!M$4:M$500,""),_xlfn.XLOOKUP(CLEAN($C106),效率表!$B$4:$B$500,效率表!M$4:M$500,"",,-1))</f>
        <v>0</v>
      </c>
      <c r="BD106" s="22">
        <f>IF($B106="Day",_xlfn.XLOOKUP(CLEAN($C106),效率表!$B$4:$B$500,效率表!N$4:N$500,""),_xlfn.XLOOKUP(CLEAN($C106),效率表!$B$4:$B$500,效率表!N$4:N$500,"",,-1))</f>
        <v>0</v>
      </c>
      <c r="BE106" s="22">
        <f>IF($B106="Day",_xlfn.XLOOKUP(CLEAN($C106),效率表!$B$4:$B$500,效率表!O$4:O$500,""),_xlfn.XLOOKUP(CLEAN($C106),效率表!$B$4:$B$500,效率表!O$4:O$500,"",,-1))</f>
        <v>21</v>
      </c>
      <c r="BF106" s="22">
        <f>IF($B106="Day",_xlfn.XLOOKUP(CLEAN($C106),效率表!$B$4:$B$500,效率表!P$4:P$500,""),_xlfn.XLOOKUP(CLEAN($C106),效率表!$B$4:$B$500,效率表!P$4:P$500,"",,-1))</f>
        <v>120</v>
      </c>
      <c r="BG106" s="22">
        <f>IF($B106="Day",_xlfn.XLOOKUP(CLEAN($C106),效率表!$B$4:$B$500,效率表!Q$4:Q$500,""),_xlfn.XLOOKUP(CLEAN($C106),效率表!$B$4:$B$500,效率表!Q$4:Q$500,"",,-1))</f>
        <v>0</v>
      </c>
      <c r="BH106" s="22">
        <f>IF($B106="Day",_xlfn.XLOOKUP(CLEAN($C106),效率表!$B$4:$B$500,效率表!R$4:R$500,""),_xlfn.XLOOKUP(CLEAN($C106),效率表!$B$4:$B$500,效率表!R$4:R$500,"",,-1))</f>
        <v>0</v>
      </c>
      <c r="BI106" s="22">
        <f>IF($B106="Day",_xlfn.XLOOKUP(CLEAN($C106),效率表!$B$4:$B$500,效率表!S$4:S$500,""),_xlfn.XLOOKUP(CLEAN($C106),效率表!$B$4:$B$500,效率表!S$4:S$500,"",,-1))</f>
        <v>0</v>
      </c>
      <c r="BJ106" s="22">
        <f>IF($B106="Day",_xlfn.XLOOKUP(CLEAN($C106),效率表!$B$4:$B$500,效率表!U$4:U$500,""),_xlfn.XLOOKUP(CLEAN($C106),效率表!$B$4:$B$500,效率表!U$4:U$500,"",,-1))</f>
        <v>0</v>
      </c>
      <c r="BK106" s="22">
        <f>IF($B106="Day",_xlfn.XLOOKUP(CLEAN($C106),效率表!$B$4:$B$500,效率表!V$4:V$500,""),_xlfn.XLOOKUP(CLEAN($C106),效率表!$B$4:$B$500,效率表!V$4:V$500,"",,-1))</f>
        <v>0</v>
      </c>
      <c r="BL106" s="22">
        <f t="shared" si="26"/>
        <v>0</v>
      </c>
      <c r="BM106" s="22">
        <f t="shared" si="27"/>
        <v>250</v>
      </c>
      <c r="BN106" s="22">
        <f t="shared" si="28"/>
        <v>120</v>
      </c>
      <c r="BO106" s="27">
        <f t="shared" si="29"/>
        <v>449</v>
      </c>
      <c r="BP106" s="25">
        <f t="shared" si="30"/>
        <v>7.4833333333333334</v>
      </c>
      <c r="BQ106" s="28" t="str">
        <f>IF($B106="Day",_xlfn.XLOOKUP(CLEAN($C106),效率表!$B$4:$B$500,效率表!X$4:X$500,""),_xlfn.XLOOKUP($C106,效率表!$B$4:$B$500,效率表!X$4:X$500,"",,-1))</f>
        <v>грейс нэмүүлэх / ойрын нэг гэрэл асахгүй</v>
      </c>
    </row>
    <row r="107" spans="1:69">
      <c r="A107" s="29">
        <f t="shared" si="33"/>
        <v>46244</v>
      </c>
      <c r="B107" s="22" t="s">
        <v>240</v>
      </c>
      <c r="C107" s="22" t="s">
        <v>188</v>
      </c>
      <c r="D107" s="23" t="str">
        <f>_xlfn.XLOOKUP(C107,辅助表Auxiliary!$A$3:$A$192,辅助表Auxiliary!$C$3:$C$192)</f>
        <v>矿用卡车/Dump Truck</v>
      </c>
      <c r="E107" s="22" t="str">
        <f>_xlfn.XLOOKUP(C107,辅助表Auxiliary!$A$3:$A$192,辅助表Auxiliary!$D$3:$D$192)</f>
        <v>NHL NTE240AC</v>
      </c>
      <c r="F107" s="22" t="str">
        <f>_xlfn.XLOOKUP(C107,辅助表Auxiliary!$A$3:$A$192,辅助表Auxiliary!$E$3:$E$192)</f>
        <v>NTE240</v>
      </c>
      <c r="G107" s="22" t="s">
        <v>285</v>
      </c>
      <c r="H107" s="22" t="b">
        <f t="shared" si="17"/>
        <v>1</v>
      </c>
      <c r="I107" s="22">
        <f t="shared" si="18"/>
        <v>1</v>
      </c>
      <c r="J107" s="22"/>
      <c r="K107" s="22">
        <f>_xlfn.AGGREGATE(9,4,表1[[#This Row],[Хө]:[Б.н]])+_xlfn.AGGREGATE(9,4,表1[[#This Row],[Хө土壤]:[Б.н 脏煤]],表1[[#This Row],[Ш.х 沃土]])</f>
        <v>850</v>
      </c>
      <c r="L107" s="22">
        <f>_xlfn.AGGREGATE(9,4,表1[[#This Row],[Нү]],表1[[#This Row],[Нү 煤炭]])</f>
        <v>0</v>
      </c>
      <c r="M107" s="22">
        <f>_xlfn.AGGREGATE(9,4,表1[[#This Row],[oxid]],表1[[#This Row],[oxid 氧化]])</f>
        <v>0</v>
      </c>
      <c r="N107" s="22">
        <f>_xlfn.AGGREGATE(9,4,表1[[#This Row],[И.А]],表1[[#This Row],[И.А 
工程工作]])</f>
        <v>0</v>
      </c>
      <c r="O107" s="22">
        <f>表1[[#This Row],[产量（M3）
Production(M3)]]-表1[[#This Row],[焦煤（M3）
Coking coal
Нү]]-表1[[#This Row],[动力煤（M3）
Thermal coal
oxid]]</f>
        <v>850</v>
      </c>
      <c r="P107" s="22" t="str" cm="1">
        <f t="array" ref="P107">_xlfn.LET(
_xlpm.hCond,$H107,
_xlpm.dType,$D107,
_xlpm.res_type_1,P$1,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7" s="22" t="str" cm="1">
        <f t="array" ref="Q107">_xlfn.LET(
_xlpm.hCond,$H107,
_xlpm.dType,$D107,
_xlpm.res_type_1,Q$1,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7" s="22" t="str" cm="1">
        <f t="array" ref="R107">_xlfn.LET(
_xlpm.hCond,$H107,
_xlpm.dType,$D107,
_xlpm.res_type_1,R$1,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7" s="22" t="str" cm="1">
        <f t="array" ref="S107">_xlfn.LET(
_xlpm.hCond,$H107,
_xlpm.dType,$D107,
_xlpm.res_type_1,S$1,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7" s="22" t="str" cm="1">
        <f t="array" ref="T107">_xlfn.LET(
_xlpm.hCond,$H107,
_xlpm.dType,$D107,
_xlpm.res_type_1,T$1,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7" s="22" t="str" cm="1">
        <f t="array" ref="U107">_xlfn.LET(
_xlpm.hCond,$H107,
_xlpm.dType,$D107,
_xlpm.res_type_1,U$1,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7" s="22" t="str" cm="1">
        <f t="array" ref="V107">_xlfn.LET(
_xlpm.hCond,$H107,
_xlpm.dType,$D107,
_xlpm.res_type_1,V$1,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7" s="22" cm="1">
        <f t="array" ref="W107">_xlfn.LET(
_xlpm.hCond,$H107,
_xlpm.dType,$D107,
_xlpm.res_type_1,W$1,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107" s="22" cm="1">
        <f t="array" ref="X107">_xlfn.LET(
_xlpm.hCond,$H107,
_xlpm.dType,$D107,
_xlpm.res_type_1,X$1,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7" s="22" cm="1">
        <f t="array" ref="Y107">_xlfn.LET(
_xlpm.hCond,$H107,
_xlpm.dType,$D107,
_xlpm.res_type_1,Y$1,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7" s="22" cm="1">
        <f t="array" ref="Z107">_xlfn.LET(
_xlpm.hCond,$H107,
_xlpm.dType,$D107,
_xlpm.res_type_1,Z$1,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7" s="22" cm="1">
        <f t="array" ref="AA107">_xlfn.LET(
_xlpm.hCond,$H107,
_xlpm.dType,$D107,
_xlpm.res_type_1,AA$1,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7" s="22" cm="1">
        <f t="array" ref="AB107">_xlfn.LET(
_xlpm.hCond,$H107,
_xlpm.dType,$D107,
_xlpm.res_type_1,AB$1,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7" s="22" cm="1">
        <f t="array" ref="AC107">_xlfn.LET(
_xlpm.hCond,$H107,
_xlpm.dType,$D107,
_xlpm.res_type_1,AC$1,
_xlpm.num,--_xlfn.TEXTAFTER($C107,{"#","/","-"},-1),
_xlpm.isDay,$B107="DAY",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7" s="22" cm="1">
        <f t="array" ref="AD107">_xlfn.LET(
    _xlpm.result,
    IF(
        $H107,
        _xlfn.IFS(
            $B107 = "DAY",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$B107 = "Night",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26146</v>
      </c>
      <c r="AE107" s="22" cm="1">
        <f t="array" ref="AE107">_xlfn.LET(
    _xlpm.result,
    IF(
        $H107,
        _xlfn.IFS(
            $B107 = "DAY",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$B107 = "Night",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26157</v>
      </c>
      <c r="AF107" s="22">
        <f t="shared" si="31"/>
        <v>11</v>
      </c>
      <c r="AG107" s="22" cm="1">
        <f t="array" ref="AG107">_xlfn.LET(
    _xlpm.result,
    IF(
        $H107,
        _xlfn.IFS(
            $B107 = "DAY",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$B107 = "Night",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419688</v>
      </c>
      <c r="AH107" s="22" cm="1">
        <f t="array" ref="AH107">_xlfn.LET(
    _xlpm.result,
    IF(
        $H107,
        _xlfn.IFS(
            $B107 = "DAY",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$B107 = "Night",
            _xlfn.IFS(
                $D107 = "挖掘机/Excavator",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$D107 = "矿用卡车/Dump Truck",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$D107 = "辅助设备/Auxiliary Equipment",
                _xlfn.XLOOKUP(
                     --
                        _xlfn.TEXTAFTER(
                            $C107,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419868</v>
      </c>
      <c r="AI107" s="22">
        <f t="shared" si="32"/>
        <v>180</v>
      </c>
      <c r="AJ107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10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7" s="22">
        <f t="shared" si="19"/>
        <v>10</v>
      </c>
      <c r="AO107" s="24">
        <f t="shared" si="20"/>
        <v>9</v>
      </c>
      <c r="AP107" s="25" t="str" cm="1">
        <f t="array" ref="AP10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B107="Night", IF(
            (F107="EX5600")+(F107="EX3600"),
            _xlfn.XLOOKUP(--_xlfn.TEXTAFTER($C107,{"#","/","-"},-1), --_xlfn.TEXTAFTER('Electrical Excavator'!$A$4:$A$23,{"#","/","-"},-1), _xlfn.XLOOKUP(A107,'Electrical Excavator'!$E$3:$AI$3,'Electrical Excavator'!$E$4:$AI$23)),
            _xlfn.XLOOKUP(--_xlfn.TEXTAFTER($C107,{"#","/","-"},-1), --_xlfn.REGEXEXTRACT(_xlpm.c_rng,"\d+"), _xlfn.XLOOKUP(A107, _xlpm.header_rng, _xlpm.data_rng))
        ),
        B107="Day", ""
    ),
    IFERROR(_xlpm.result, "")
)</f>
        <v/>
      </c>
      <c r="AQ107" s="26">
        <f t="shared" si="21"/>
        <v>0.96805555555555556</v>
      </c>
      <c r="AR107" s="26">
        <f t="shared" si="22"/>
        <v>0.85652797704447636</v>
      </c>
      <c r="AS107" s="26">
        <f t="shared" si="23"/>
        <v>0.85652797704447636</v>
      </c>
      <c r="AT107" s="24">
        <f t="shared" si="24"/>
        <v>63.000000000000043</v>
      </c>
      <c r="AU107" s="22">
        <v>720</v>
      </c>
      <c r="AV107" s="22">
        <f t="shared" si="25"/>
        <v>12</v>
      </c>
      <c r="AW107" s="22">
        <f>IF($B107="Day",_xlfn.XLOOKUP(CLEAN($C107),效率表!$B$4:$B$500,效率表!G$4:G$500,""),_xlfn.XLOOKUP(CLEAN($C107),效率表!$B$4:$B$500,效率表!G$4:G$500,"",,-1))</f>
        <v>40</v>
      </c>
      <c r="AX107" s="22">
        <f>IF($B107="Day",_xlfn.XLOOKUP(CLEAN($C107),效率表!$B$4:$B$500,效率表!H$4:H$500,""),_xlfn.XLOOKUP(CLEAN($C107),效率表!$B$4:$B$500,效率表!H$4:H$500,"",,-1))</f>
        <v>0</v>
      </c>
      <c r="AY107" s="22">
        <f>IF($B107="Day",_xlfn.XLOOKUP(CLEAN($C107),效率表!$B$4:$B$500,效率表!I$4:I$500,""),_xlfn.XLOOKUP(CLEAN($C107),效率表!$B$4:$B$500,效率表!I$4:I$500,"",,-1))</f>
        <v>0</v>
      </c>
      <c r="AZ107" s="22">
        <f>IF($B107="Day",_xlfn.XLOOKUP(CLEAN($C107),效率表!$B$4:$B$500,效率表!J$4:J$500,""),_xlfn.XLOOKUP(CLEAN($C107),效率表!$B$4:$B$500,效率表!J$4:J$500,"",,-1))</f>
        <v>0</v>
      </c>
      <c r="BA107" s="22">
        <f>IF($B107="Day",_xlfn.XLOOKUP(CLEAN($C107),效率表!$B$4:$B$500,效率表!K$4:K$500,""),_xlfn.XLOOKUP(CLEAN($C107),效率表!$B$4:$B$500,效率表!K$4:K$500,"",,-1))</f>
        <v>0</v>
      </c>
      <c r="BB107" s="22">
        <f>IF($B107="Day",_xlfn.XLOOKUP(CLEAN($C107),效率表!$B$4:$B$500,效率表!L$4:L$500,""),_xlfn.XLOOKUP(CLEAN($C107),效率表!$B$4:$B$500,效率表!L$4:L$500,"",,-1))</f>
        <v>60</v>
      </c>
      <c r="BC107" s="22">
        <f>IF($B107="Day",_xlfn.XLOOKUP(CLEAN($C107),效率表!$B$4:$B$500,效率表!M$4:M$500,""),_xlfn.XLOOKUP(CLEAN($C107),效率表!$B$4:$B$500,效率表!M$4:M$500,"",,-1))</f>
        <v>0</v>
      </c>
      <c r="BD107" s="22">
        <f>IF($B107="Day",_xlfn.XLOOKUP(CLEAN($C107),效率表!$B$4:$B$500,效率表!N$4:N$500,""),_xlfn.XLOOKUP(CLEAN($C107),效率表!$B$4:$B$500,效率表!N$4:N$500,"",,-1))</f>
        <v>0</v>
      </c>
      <c r="BE107" s="22">
        <f>IF($B107="Day",_xlfn.XLOOKUP(CLEAN($C107),效率表!$B$4:$B$500,效率表!O$4:O$500,""),_xlfn.XLOOKUP(CLEAN($C107),效率表!$B$4:$B$500,效率表!O$4:O$500,"",,-1))</f>
        <v>23</v>
      </c>
      <c r="BF107" s="22">
        <f>IF($B107="Day",_xlfn.XLOOKUP(CLEAN($C107),效率表!$B$4:$B$500,效率表!P$4:P$500,""),_xlfn.XLOOKUP(CLEAN($C107),效率表!$B$4:$B$500,效率表!P$4:P$500,"",,-1))</f>
        <v>0</v>
      </c>
      <c r="BG107" s="22">
        <f>IF($B107="Day",_xlfn.XLOOKUP(CLEAN($C107),效率表!$B$4:$B$500,效率表!Q$4:Q$500,""),_xlfn.XLOOKUP(CLEAN($C107),效率表!$B$4:$B$500,效率表!Q$4:Q$500,"",,-1))</f>
        <v>0</v>
      </c>
      <c r="BH107" s="22">
        <f>IF($B107="Day",_xlfn.XLOOKUP(CLEAN($C107),效率表!$B$4:$B$500,效率表!R$4:R$500,""),_xlfn.XLOOKUP(CLEAN($C107),效率表!$B$4:$B$500,效率表!R$4:R$500,"",,-1))</f>
        <v>0</v>
      </c>
      <c r="BI107" s="22">
        <f>IF($B107="Day",_xlfn.XLOOKUP(CLEAN($C107),效率表!$B$4:$B$500,效率表!S$4:S$500,""),_xlfn.XLOOKUP(CLEAN($C107),效率表!$B$4:$B$500,效率表!S$4:S$500,"",,-1))</f>
        <v>0</v>
      </c>
      <c r="BJ107" s="22">
        <f>IF($B107="Day",_xlfn.XLOOKUP(CLEAN($C107),效率表!$B$4:$B$500,效率表!U$4:U$500,""),_xlfn.XLOOKUP(CLEAN($C107),效率表!$B$4:$B$500,效率表!U$4:U$500,"",,-1))</f>
        <v>0</v>
      </c>
      <c r="BK107" s="22">
        <f>IF($B107="Day",_xlfn.XLOOKUP(CLEAN($C107),效率表!$B$4:$B$500,效率表!V$4:V$500,""),_xlfn.XLOOKUP(CLEAN($C107),效率表!$B$4:$B$500,效率表!V$4:V$500,"",,-1))</f>
        <v>0</v>
      </c>
      <c r="BL107" s="22">
        <f t="shared" si="26"/>
        <v>0</v>
      </c>
      <c r="BM107" s="22">
        <f t="shared" si="27"/>
        <v>100</v>
      </c>
      <c r="BN107" s="22">
        <f t="shared" si="28"/>
        <v>0</v>
      </c>
      <c r="BO107" s="27">
        <f t="shared" si="29"/>
        <v>597</v>
      </c>
      <c r="BP107" s="25">
        <f t="shared" si="30"/>
        <v>9.9499999999999993</v>
      </c>
      <c r="BQ107" s="28" t="str">
        <f>IF($B107="Day",_xlfn.XLOOKUP(CLEAN($C107),效率表!$B$4:$B$500,效率表!X$4:X$500,""),_xlfn.XLOOKUP($C107,效率表!$B$4:$B$500,效率表!X$4:X$500,"",,-1))</f>
        <v>дугуй бөөрлөсөн шалгуулах</v>
      </c>
    </row>
    <row r="108" spans="1:69">
      <c r="A108" s="29">
        <f t="shared" si="33"/>
        <v>46244</v>
      </c>
      <c r="B108" s="22" t="s">
        <v>240</v>
      </c>
      <c r="C108" s="22" t="s">
        <v>189</v>
      </c>
      <c r="D108" s="23" t="str">
        <f>_xlfn.XLOOKUP(C108,辅助表Auxiliary!$A$3:$A$192,辅助表Auxiliary!$C$3:$C$192)</f>
        <v>矿用卡车/Dump Truck</v>
      </c>
      <c r="E108" s="22" t="str">
        <f>_xlfn.XLOOKUP(C108,辅助表Auxiliary!$A$3:$A$192,辅助表Auxiliary!$D$3:$D$192)</f>
        <v>NHL NTE240AC</v>
      </c>
      <c r="F108" s="22" t="str">
        <f>_xlfn.XLOOKUP(C108,辅助表Auxiliary!$A$3:$A$192,辅助表Auxiliary!$E$3:$E$192)</f>
        <v>NTE240</v>
      </c>
      <c r="G108" s="22" t="s">
        <v>285</v>
      </c>
      <c r="H108" s="22" t="b">
        <f t="shared" si="17"/>
        <v>1</v>
      </c>
      <c r="I108" s="22">
        <f t="shared" si="18"/>
        <v>1</v>
      </c>
      <c r="J108" s="22"/>
      <c r="K108" s="22">
        <f>_xlfn.AGGREGATE(9,4,表1[[#This Row],[Хө]:[Б.н]])+_xlfn.AGGREGATE(9,4,表1[[#This Row],[Хө土壤]:[Б.н 脏煤]],表1[[#This Row],[Ш.х 沃土]])</f>
        <v>935</v>
      </c>
      <c r="L108" s="22">
        <f>_xlfn.AGGREGATE(9,4,表1[[#This Row],[Нү]],表1[[#This Row],[Нү 煤炭]])</f>
        <v>0</v>
      </c>
      <c r="M108" s="22">
        <f>_xlfn.AGGREGATE(9,4,表1[[#This Row],[oxid]],表1[[#This Row],[oxid 氧化]])</f>
        <v>0</v>
      </c>
      <c r="N108" s="22">
        <f>_xlfn.AGGREGATE(9,4,表1[[#This Row],[И.А]],表1[[#This Row],[И.А 
工程工作]])</f>
        <v>0</v>
      </c>
      <c r="O108" s="22">
        <f>表1[[#This Row],[产量（M3）
Production(M3)]]-表1[[#This Row],[焦煤（M3）
Coking coal
Нү]]-表1[[#This Row],[动力煤（M3）
Thermal coal
oxid]]</f>
        <v>935</v>
      </c>
      <c r="P108" s="22" t="str" cm="1">
        <f t="array" ref="P108">_xlfn.LET(
_xlpm.hCond,$H108,
_xlpm.dType,$D108,
_xlpm.res_type_1,P$1,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8" s="22" t="str" cm="1">
        <f t="array" ref="Q108">_xlfn.LET(
_xlpm.hCond,$H108,
_xlpm.dType,$D108,
_xlpm.res_type_1,Q$1,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8" s="22" t="str" cm="1">
        <f t="array" ref="R108">_xlfn.LET(
_xlpm.hCond,$H108,
_xlpm.dType,$D108,
_xlpm.res_type_1,R$1,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8" s="22" t="str" cm="1">
        <f t="array" ref="S108">_xlfn.LET(
_xlpm.hCond,$H108,
_xlpm.dType,$D108,
_xlpm.res_type_1,S$1,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8" s="22" t="str" cm="1">
        <f t="array" ref="T108">_xlfn.LET(
_xlpm.hCond,$H108,
_xlpm.dType,$D108,
_xlpm.res_type_1,T$1,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8" s="22" t="str" cm="1">
        <f t="array" ref="U108">_xlfn.LET(
_xlpm.hCond,$H108,
_xlpm.dType,$D108,
_xlpm.res_type_1,U$1,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8" s="22" t="str" cm="1">
        <f t="array" ref="V108">_xlfn.LET(
_xlpm.hCond,$H108,
_xlpm.dType,$D108,
_xlpm.res_type_1,V$1,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8" s="22" cm="1">
        <f t="array" ref="W108">_xlfn.LET(
_xlpm.hCond,$H108,
_xlpm.dType,$D108,
_xlpm.res_type_1,W$1,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108" s="22" cm="1">
        <f t="array" ref="X108">_xlfn.LET(
_xlpm.hCond,$H108,
_xlpm.dType,$D108,
_xlpm.res_type_1,X$1,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8" s="22" cm="1">
        <f t="array" ref="Y108">_xlfn.LET(
_xlpm.hCond,$H108,
_xlpm.dType,$D108,
_xlpm.res_type_1,Y$1,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8" s="22" cm="1">
        <f t="array" ref="Z108">_xlfn.LET(
_xlpm.hCond,$H108,
_xlpm.dType,$D108,
_xlpm.res_type_1,Z$1,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8" s="22" cm="1">
        <f t="array" ref="AA108">_xlfn.LET(
_xlpm.hCond,$H108,
_xlpm.dType,$D108,
_xlpm.res_type_1,AA$1,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8" s="22" cm="1">
        <f t="array" ref="AB108">_xlfn.LET(
_xlpm.hCond,$H108,
_xlpm.dType,$D108,
_xlpm.res_type_1,AB$1,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8" s="22" cm="1">
        <f t="array" ref="AC108">_xlfn.LET(
_xlpm.hCond,$H108,
_xlpm.dType,$D108,
_xlpm.res_type_1,AC$1,
_xlpm.num,--_xlfn.TEXTAFTER($C108,{"#","/","-"},-1),
_xlpm.isDay,$B108="DAY",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8" s="22" cm="1">
        <f t="array" ref="AD108">_xlfn.LET(
    _xlpm.result,
    IF(
        $H108,
        _xlfn.IFS(
            $B108 = "DAY",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$B108 = "Night",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24958</v>
      </c>
      <c r="AE108" s="22" cm="1">
        <f t="array" ref="AE108">_xlfn.LET(
    _xlpm.result,
    IF(
        $H108,
        _xlfn.IFS(
            $B108 = "DAY",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$B108 = "Night",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24969</v>
      </c>
      <c r="AF108" s="22">
        <f t="shared" si="31"/>
        <v>11</v>
      </c>
      <c r="AG108" s="22" cm="1">
        <f t="array" ref="AG108">_xlfn.LET(
    _xlpm.result,
    IF(
        $H108,
        _xlfn.IFS(
            $B108 = "DAY",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$B108 = "Night",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396531</v>
      </c>
      <c r="AH108" s="22" cm="1">
        <f t="array" ref="AH108">_xlfn.LET(
    _xlpm.result,
    IF(
        $H108,
        _xlfn.IFS(
            $B108 = "DAY",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$B108 = "Night",
            _xlfn.IFS(
                $D108 = "挖掘机/Excavator",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$D108 = "矿用卡车/Dump Truck",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$D108 = "辅助设备/Auxiliary Equipment",
                _xlfn.XLOOKUP(
                     --
                        _xlfn.TEXTAFTER(
                            $C108,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396716</v>
      </c>
      <c r="AI108" s="22">
        <f t="shared" si="32"/>
        <v>185</v>
      </c>
      <c r="AJ108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10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8" s="22">
        <f t="shared" si="19"/>
        <v>11</v>
      </c>
      <c r="AO108" s="24">
        <f t="shared" si="20"/>
        <v>8.4090909090909083</v>
      </c>
      <c r="AP108" s="25" t="str" cm="1">
        <f t="array" ref="AP10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B108="Night", IF(
            (F108="EX5600")+(F108="EX3600"),
            _xlfn.XLOOKUP(--_xlfn.TEXTAFTER($C108,{"#","/","-"},-1), --_xlfn.TEXTAFTER('Electrical Excavator'!$A$4:$A$23,{"#","/","-"},-1), _xlfn.XLOOKUP(A108,'Electrical Excavator'!$E$3:$AI$3,'Electrical Excavator'!$E$4:$AI$23)),
            _xlfn.XLOOKUP(--_xlfn.TEXTAFTER($C108,{"#","/","-"},-1), --_xlfn.REGEXEXTRACT(_xlpm.c_rng,"\d+"), _xlfn.XLOOKUP(A108, _xlpm.header_rng, _xlpm.data_rng))
        ),
        B108="Day", ""
    ),
    IFERROR(_xlpm.result, "")
)</f>
        <v/>
      </c>
      <c r="AQ108" s="26">
        <f t="shared" si="21"/>
        <v>1</v>
      </c>
      <c r="AR108" s="26">
        <f t="shared" si="22"/>
        <v>0.88194444444444442</v>
      </c>
      <c r="AS108" s="26">
        <f t="shared" si="23"/>
        <v>0.88194444444444442</v>
      </c>
      <c r="AT108" s="24">
        <f t="shared" si="24"/>
        <v>24.999999999999964</v>
      </c>
      <c r="AU108" s="22">
        <v>720</v>
      </c>
      <c r="AV108" s="22">
        <f t="shared" si="25"/>
        <v>12</v>
      </c>
      <c r="AW108" s="22">
        <f>IF($B108="Day",_xlfn.XLOOKUP(CLEAN($C108),效率表!$B$4:$B$500,效率表!G$4:G$500,""),_xlfn.XLOOKUP(CLEAN($C108),效率表!$B$4:$B$500,效率表!G$4:G$500,"",,-1))</f>
        <v>25</v>
      </c>
      <c r="AX108" s="22">
        <f>IF($B108="Day",_xlfn.XLOOKUP(CLEAN($C108),效率表!$B$4:$B$500,效率表!H$4:H$500,""),_xlfn.XLOOKUP(CLEAN($C108),效率表!$B$4:$B$500,效率表!H$4:H$500,"",,-1))</f>
        <v>0</v>
      </c>
      <c r="AY108" s="22">
        <f>IF($B108="Day",_xlfn.XLOOKUP(CLEAN($C108),效率表!$B$4:$B$500,效率表!I$4:I$500,""),_xlfn.XLOOKUP(CLEAN($C108),效率表!$B$4:$B$500,效率表!I$4:I$500,"",,-1))</f>
        <v>0</v>
      </c>
      <c r="AZ108" s="22">
        <f>IF($B108="Day",_xlfn.XLOOKUP(CLEAN($C108),效率表!$B$4:$B$500,效率表!J$4:J$500,""),_xlfn.XLOOKUP(CLEAN($C108),效率表!$B$4:$B$500,效率表!J$4:J$500,"",,-1))</f>
        <v>0</v>
      </c>
      <c r="BA108" s="22">
        <f>IF($B108="Day",_xlfn.XLOOKUP(CLEAN($C108),效率表!$B$4:$B$500,效率表!K$4:K$500,""),_xlfn.XLOOKUP(CLEAN($C108),效率表!$B$4:$B$500,效率表!K$4:K$500,"",,-1))</f>
        <v>0</v>
      </c>
      <c r="BB108" s="22">
        <f>IF($B108="Day",_xlfn.XLOOKUP(CLEAN($C108),效率表!$B$4:$B$500,效率表!L$4:L$500,""),_xlfn.XLOOKUP(CLEAN($C108),效率表!$B$4:$B$500,效率表!L$4:L$500,"",,-1))</f>
        <v>60</v>
      </c>
      <c r="BC108" s="22">
        <f>IF($B108="Day",_xlfn.XLOOKUP(CLEAN($C108),效率表!$B$4:$B$500,效率表!M$4:M$500,""),_xlfn.XLOOKUP(CLEAN($C108),效率表!$B$4:$B$500,效率表!M$4:M$500,"",,-1))</f>
        <v>0</v>
      </c>
      <c r="BD108" s="22">
        <f>IF($B108="Day",_xlfn.XLOOKUP(CLEAN($C108),效率表!$B$4:$B$500,效率表!N$4:N$500,""),_xlfn.XLOOKUP(CLEAN($C108),效率表!$B$4:$B$500,效率表!N$4:N$500,"",,-1))</f>
        <v>0</v>
      </c>
      <c r="BE108" s="22">
        <f>IF($B108="Day",_xlfn.XLOOKUP(CLEAN($C108),效率表!$B$4:$B$500,效率表!O$4:O$500,""),_xlfn.XLOOKUP(CLEAN($C108),效率表!$B$4:$B$500,效率表!O$4:O$500,"",,-1))</f>
        <v>0</v>
      </c>
      <c r="BF108" s="22">
        <f>IF($B108="Day",_xlfn.XLOOKUP(CLEAN($C108),效率表!$B$4:$B$500,效率表!P$4:P$500,""),_xlfn.XLOOKUP(CLEAN($C108),效率表!$B$4:$B$500,效率表!P$4:P$500,"",,-1))</f>
        <v>0</v>
      </c>
      <c r="BG108" s="22">
        <f>IF($B108="Day",_xlfn.XLOOKUP(CLEAN($C108),效率表!$B$4:$B$500,效率表!Q$4:Q$500,""),_xlfn.XLOOKUP(CLEAN($C108),效率表!$B$4:$B$500,效率表!Q$4:Q$500,"",,-1))</f>
        <v>0</v>
      </c>
      <c r="BH108" s="22">
        <f>IF($B108="Day",_xlfn.XLOOKUP(CLEAN($C108),效率表!$B$4:$B$500,效率表!R$4:R$500,""),_xlfn.XLOOKUP(CLEAN($C108),效率表!$B$4:$B$500,效率表!R$4:R$500,"",,-1))</f>
        <v>0</v>
      </c>
      <c r="BI108" s="22">
        <f>IF($B108="Day",_xlfn.XLOOKUP(CLEAN($C108),效率表!$B$4:$B$500,效率表!S$4:S$500,""),_xlfn.XLOOKUP(CLEAN($C108),效率表!$B$4:$B$500,效率表!S$4:S$500,"",,-1))</f>
        <v>0</v>
      </c>
      <c r="BJ108" s="22">
        <f>IF($B108="Day",_xlfn.XLOOKUP(CLEAN($C108),效率表!$B$4:$B$500,效率表!U$4:U$500,""),_xlfn.XLOOKUP(CLEAN($C108),效率表!$B$4:$B$500,效率表!U$4:U$500,"",,-1))</f>
        <v>0</v>
      </c>
      <c r="BK108" s="22">
        <f>IF($B108="Day",_xlfn.XLOOKUP(CLEAN($C108),效率表!$B$4:$B$500,效率表!V$4:V$500,""),_xlfn.XLOOKUP(CLEAN($C108),效率表!$B$4:$B$500,效率表!V$4:V$500,"",,-1))</f>
        <v>0</v>
      </c>
      <c r="BL108" s="22">
        <f t="shared" si="26"/>
        <v>0</v>
      </c>
      <c r="BM108" s="22">
        <f t="shared" si="27"/>
        <v>85</v>
      </c>
      <c r="BN108" s="22">
        <f t="shared" si="28"/>
        <v>0</v>
      </c>
      <c r="BO108" s="27">
        <f t="shared" si="29"/>
        <v>635</v>
      </c>
      <c r="BP108" s="25">
        <f t="shared" si="30"/>
        <v>10.583333333333334</v>
      </c>
      <c r="BQ108" s="28">
        <f>IF($B108="Day",_xlfn.XLOOKUP(CLEAN($C108),效率表!$B$4:$B$500,效率表!X$4:X$500,""),_xlfn.XLOOKUP($C108,效率表!$B$4:$B$500,效率表!X$4:X$500,"",,-1))</f>
        <v>0</v>
      </c>
    </row>
    <row r="109" spans="1:69">
      <c r="A109" s="29">
        <f t="shared" si="33"/>
        <v>46244</v>
      </c>
      <c r="B109" s="22" t="s">
        <v>240</v>
      </c>
      <c r="C109" s="22" t="s">
        <v>190</v>
      </c>
      <c r="D109" s="23" t="str">
        <f>_xlfn.XLOOKUP(C109,辅助表Auxiliary!$A$3:$A$192,辅助表Auxiliary!$C$3:$C$192)</f>
        <v>矿用卡车/Dump Truck</v>
      </c>
      <c r="E109" s="22" t="str">
        <f>_xlfn.XLOOKUP(C109,辅助表Auxiliary!$A$3:$A$192,辅助表Auxiliary!$D$3:$D$192)</f>
        <v>NHL NTE240AC</v>
      </c>
      <c r="F109" s="22" t="str">
        <f>_xlfn.XLOOKUP(C109,辅助表Auxiliary!$A$3:$A$192,辅助表Auxiliary!$E$3:$E$192)</f>
        <v>NTE240</v>
      </c>
      <c r="G109" s="22" t="s">
        <v>285</v>
      </c>
      <c r="H109" s="22" t="b">
        <f t="shared" si="17"/>
        <v>1</v>
      </c>
      <c r="I109" s="22">
        <f t="shared" si="18"/>
        <v>1</v>
      </c>
      <c r="J109" s="22"/>
      <c r="K109" s="22">
        <f>_xlfn.AGGREGATE(9,4,表1[[#This Row],[Хө]:[Б.н]])+_xlfn.AGGREGATE(9,4,表1[[#This Row],[Хө土壤]:[Б.н 脏煤]],表1[[#This Row],[Ш.х 沃土]])</f>
        <v>1105</v>
      </c>
      <c r="L109" s="22">
        <f>_xlfn.AGGREGATE(9,4,表1[[#This Row],[Нү]],表1[[#This Row],[Нү 煤炭]])</f>
        <v>0</v>
      </c>
      <c r="M109" s="22">
        <f>_xlfn.AGGREGATE(9,4,表1[[#This Row],[oxid]],表1[[#This Row],[oxid 氧化]])</f>
        <v>0</v>
      </c>
      <c r="N109" s="22">
        <f>_xlfn.AGGREGATE(9,4,表1[[#This Row],[И.А]],表1[[#This Row],[И.А 
工程工作]])</f>
        <v>0</v>
      </c>
      <c r="O109" s="22">
        <f>表1[[#This Row],[产量（M3）
Production(M3)]]-表1[[#This Row],[焦煤（M3）
Coking coal
Нү]]-表1[[#This Row],[动力煤（M3）
Thermal coal
oxid]]</f>
        <v>1105</v>
      </c>
      <c r="P109" s="22" t="str" cm="1">
        <f t="array" ref="P109">_xlfn.LET(
_xlpm.hCond,$H109,
_xlpm.dType,$D109,
_xlpm.res_type_1,P$1,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09" s="22" t="str" cm="1">
        <f t="array" ref="Q109">_xlfn.LET(
_xlpm.hCond,$H109,
_xlpm.dType,$D109,
_xlpm.res_type_1,Q$1,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09" s="22" t="str" cm="1">
        <f t="array" ref="R109">_xlfn.LET(
_xlpm.hCond,$H109,
_xlpm.dType,$D109,
_xlpm.res_type_1,R$1,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09" s="22" t="str" cm="1">
        <f t="array" ref="S109">_xlfn.LET(
_xlpm.hCond,$H109,
_xlpm.dType,$D109,
_xlpm.res_type_1,S$1,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09" s="22" t="str" cm="1">
        <f t="array" ref="T109">_xlfn.LET(
_xlpm.hCond,$H109,
_xlpm.dType,$D109,
_xlpm.res_type_1,T$1,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09" s="22" t="str" cm="1">
        <f t="array" ref="U109">_xlfn.LET(
_xlpm.hCond,$H109,
_xlpm.dType,$D109,
_xlpm.res_type_1,U$1,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09" s="22" t="str" cm="1">
        <f t="array" ref="V109">_xlfn.LET(
_xlpm.hCond,$H109,
_xlpm.dType,$D109,
_xlpm.res_type_1,V$1,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09" s="22" cm="1">
        <f t="array" ref="W109">_xlfn.LET(
_xlpm.hCond,$H109,
_xlpm.dType,$D109,
_xlpm.res_type_1,W$1,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109" s="22" cm="1">
        <f t="array" ref="X109">_xlfn.LET(
_xlpm.hCond,$H109,
_xlpm.dType,$D109,
_xlpm.res_type_1,X$1,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09" s="22" cm="1">
        <f t="array" ref="Y109">_xlfn.LET(
_xlpm.hCond,$H109,
_xlpm.dType,$D109,
_xlpm.res_type_1,Y$1,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09" s="22" cm="1">
        <f t="array" ref="Z109">_xlfn.LET(
_xlpm.hCond,$H109,
_xlpm.dType,$D109,
_xlpm.res_type_1,Z$1,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09" s="22" cm="1">
        <f t="array" ref="AA109">_xlfn.LET(
_xlpm.hCond,$H109,
_xlpm.dType,$D109,
_xlpm.res_type_1,AA$1,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09" s="22" cm="1">
        <f t="array" ref="AB109">_xlfn.LET(
_xlpm.hCond,$H109,
_xlpm.dType,$D109,
_xlpm.res_type_1,AB$1,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09" s="22" cm="1">
        <f t="array" ref="AC109">_xlfn.LET(
_xlpm.hCond,$H109,
_xlpm.dType,$D109,
_xlpm.res_type_1,AC$1,
_xlpm.num,--_xlfn.TEXTAFTER($C109,{"#","/","-"},-1),
_xlpm.isDay,$B109="DAY",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09" s="22" cm="1">
        <f t="array" ref="AD109">_xlfn.LET(
    _xlpm.result,
    IF(
        $H109,
        _xlfn.IFS(
            $B109 = "DAY",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$B109 = "Night",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22557</v>
      </c>
      <c r="AE109" s="22" cm="1">
        <f t="array" ref="AE109">_xlfn.LET(
    _xlpm.result,
    IF(
        $H109,
        _xlfn.IFS(
            $B109 = "DAY",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$B109 = "Night",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22567</v>
      </c>
      <c r="AF109" s="22">
        <f t="shared" si="31"/>
        <v>10</v>
      </c>
      <c r="AG109" s="22" cm="1">
        <f t="array" ref="AG109">_xlfn.LET(
    _xlpm.result,
    IF(
        $H109,
        _xlfn.IFS(
            $B109 = "DAY",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$B109 = "Night",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363515</v>
      </c>
      <c r="AH109" s="22" cm="1">
        <f t="array" ref="AH109">_xlfn.LET(
    _xlpm.result,
    IF(
        $H109,
        _xlfn.IFS(
            $B109 = "DAY",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$B109 = "Night",
            _xlfn.IFS(
                $D109 = "挖掘机/Excavator",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$D109 = "矿用卡车/Dump Truck",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$D109 = "辅助设备/Auxiliary Equipment",
                _xlfn.XLOOKUP(
                     --
                        _xlfn.TEXTAFTER(
                            $C109,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363707</v>
      </c>
      <c r="AI109" s="22">
        <f t="shared" si="32"/>
        <v>192</v>
      </c>
      <c r="AJ109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10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0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0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09" s="22">
        <f t="shared" si="19"/>
        <v>13</v>
      </c>
      <c r="AO109" s="24">
        <f t="shared" si="20"/>
        <v>7.384615384615385</v>
      </c>
      <c r="AP109" s="25" t="str" cm="1">
        <f t="array" ref="AP10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B109="Night", IF(
            (F109="EX5600")+(F109="EX3600"),
            _xlfn.XLOOKUP(--_xlfn.TEXTAFTER($C109,{"#","/","-"},-1), --_xlfn.TEXTAFTER('Electrical Excavator'!$A$4:$A$23,{"#","/","-"},-1), _xlfn.XLOOKUP(A109,'Electrical Excavator'!$E$3:$AI$3,'Electrical Excavator'!$E$4:$AI$23)),
            _xlfn.XLOOKUP(--_xlfn.TEXTAFTER($C109,{"#","/","-"},-1), --_xlfn.REGEXEXTRACT(_xlpm.c_rng,"\d+"), _xlfn.XLOOKUP(A109, _xlpm.header_rng, _xlpm.data_rng))
        ),
        B109="Day", ""
    ),
    IFERROR(_xlpm.result, "")
)</f>
        <v/>
      </c>
      <c r="AQ109" s="26">
        <f t="shared" si="21"/>
        <v>1</v>
      </c>
      <c r="AR109" s="26">
        <f t="shared" si="22"/>
        <v>0.86111111111111116</v>
      </c>
      <c r="AS109" s="26">
        <f t="shared" si="23"/>
        <v>0.86111111111111116</v>
      </c>
      <c r="AT109" s="24">
        <f t="shared" si="24"/>
        <v>0</v>
      </c>
      <c r="AU109" s="22">
        <v>720</v>
      </c>
      <c r="AV109" s="22">
        <f t="shared" si="25"/>
        <v>12</v>
      </c>
      <c r="AW109" s="22">
        <f>IF($B109="Day",_xlfn.XLOOKUP(CLEAN($C109),效率表!$B$4:$B$500,效率表!G$4:G$500,""),_xlfn.XLOOKUP(CLEAN($C109),效率表!$B$4:$B$500,效率表!G$4:G$500,"",,-1))</f>
        <v>40</v>
      </c>
      <c r="AX109" s="22">
        <f>IF($B109="Day",_xlfn.XLOOKUP(CLEAN($C109),效率表!$B$4:$B$500,效率表!H$4:H$500,""),_xlfn.XLOOKUP(CLEAN($C109),效率表!$B$4:$B$500,效率表!H$4:H$500,"",,-1))</f>
        <v>0</v>
      </c>
      <c r="AY109" s="22">
        <f>IF($B109="Day",_xlfn.XLOOKUP(CLEAN($C109),效率表!$B$4:$B$500,效率表!I$4:I$500,""),_xlfn.XLOOKUP(CLEAN($C109),效率表!$B$4:$B$500,效率表!I$4:I$500,"",,-1))</f>
        <v>0</v>
      </c>
      <c r="AZ109" s="22">
        <f>IF($B109="Day",_xlfn.XLOOKUP(CLEAN($C109),效率表!$B$4:$B$500,效率表!J$4:J$500,""),_xlfn.XLOOKUP(CLEAN($C109),效率表!$B$4:$B$500,效率表!J$4:J$500,"",,-1))</f>
        <v>0</v>
      </c>
      <c r="BA109" s="22">
        <f>IF($B109="Day",_xlfn.XLOOKUP(CLEAN($C109),效率表!$B$4:$B$500,效率表!K$4:K$500,""),_xlfn.XLOOKUP(CLEAN($C109),效率表!$B$4:$B$500,效率表!K$4:K$500,"",,-1))</f>
        <v>0</v>
      </c>
      <c r="BB109" s="22">
        <f>IF($B109="Day",_xlfn.XLOOKUP(CLEAN($C109),效率表!$B$4:$B$500,效率表!L$4:L$500,""),_xlfn.XLOOKUP(CLEAN($C109),效率表!$B$4:$B$500,效率表!L$4:L$500,"",,-1))</f>
        <v>50</v>
      </c>
      <c r="BC109" s="22">
        <f>IF($B109="Day",_xlfn.XLOOKUP(CLEAN($C109),效率表!$B$4:$B$500,效率表!M$4:M$500,""),_xlfn.XLOOKUP(CLEAN($C109),效率表!$B$4:$B$500,效率表!M$4:M$500,"",,-1))</f>
        <v>10</v>
      </c>
      <c r="BD109" s="22">
        <f>IF($B109="Day",_xlfn.XLOOKUP(CLEAN($C109),效率表!$B$4:$B$500,效率表!N$4:N$500,""),_xlfn.XLOOKUP(CLEAN($C109),效率表!$B$4:$B$500,效率表!N$4:N$500,"",,-1))</f>
        <v>0</v>
      </c>
      <c r="BE109" s="22">
        <f>IF($B109="Day",_xlfn.XLOOKUP(CLEAN($C109),效率表!$B$4:$B$500,效率表!O$4:O$500,""),_xlfn.XLOOKUP(CLEAN($C109),效率表!$B$4:$B$500,效率表!O$4:O$500,"",,-1))</f>
        <v>0</v>
      </c>
      <c r="BF109" s="22">
        <f>IF($B109="Day",_xlfn.XLOOKUP(CLEAN($C109),效率表!$B$4:$B$500,效率表!P$4:P$500,""),_xlfn.XLOOKUP(CLEAN($C109),效率表!$B$4:$B$500,效率表!P$4:P$500,"",,-1))</f>
        <v>0</v>
      </c>
      <c r="BG109" s="22">
        <f>IF($B109="Day",_xlfn.XLOOKUP(CLEAN($C109),效率表!$B$4:$B$500,效率表!Q$4:Q$500,""),_xlfn.XLOOKUP(CLEAN($C109),效率表!$B$4:$B$500,效率表!Q$4:Q$500,"",,-1))</f>
        <v>0</v>
      </c>
      <c r="BH109" s="22">
        <f>IF($B109="Day",_xlfn.XLOOKUP(CLEAN($C109),效率表!$B$4:$B$500,效率表!R$4:R$500,""),_xlfn.XLOOKUP(CLEAN($C109),效率表!$B$4:$B$500,效率表!R$4:R$500,"",,-1))</f>
        <v>0</v>
      </c>
      <c r="BI109" s="22">
        <f>IF($B109="Day",_xlfn.XLOOKUP(CLEAN($C109),效率表!$B$4:$B$500,效率表!S$4:S$500,""),_xlfn.XLOOKUP(CLEAN($C109),效率表!$B$4:$B$500,效率表!S$4:S$500,"",,-1))</f>
        <v>0</v>
      </c>
      <c r="BJ109" s="22">
        <f>IF($B109="Day",_xlfn.XLOOKUP(CLEAN($C109),效率表!$B$4:$B$500,效率表!U$4:U$500,""),_xlfn.XLOOKUP(CLEAN($C109),效率表!$B$4:$B$500,效率表!U$4:U$500,"",,-1))</f>
        <v>0</v>
      </c>
      <c r="BK109" s="22">
        <f>IF($B109="Day",_xlfn.XLOOKUP(CLEAN($C109),效率表!$B$4:$B$500,效率表!V$4:V$500,""),_xlfn.XLOOKUP(CLEAN($C109),效率表!$B$4:$B$500,效率表!V$4:V$500,"",,-1))</f>
        <v>0</v>
      </c>
      <c r="BL109" s="22">
        <f t="shared" si="26"/>
        <v>0</v>
      </c>
      <c r="BM109" s="22">
        <f t="shared" si="27"/>
        <v>100</v>
      </c>
      <c r="BN109" s="22">
        <f t="shared" si="28"/>
        <v>10</v>
      </c>
      <c r="BO109" s="27">
        <f t="shared" si="29"/>
        <v>620</v>
      </c>
      <c r="BP109" s="25">
        <f t="shared" si="30"/>
        <v>10.333333333333334</v>
      </c>
      <c r="BQ109" s="28">
        <f>IF($B109="Day",_xlfn.XLOOKUP(CLEAN($C109),效率表!$B$4:$B$500,效率表!X$4:X$500,""),_xlfn.XLOOKUP($C109,效率表!$B$4:$B$500,效率表!X$4:X$500,"",,-1))</f>
        <v>0</v>
      </c>
    </row>
    <row r="110" spans="1:69">
      <c r="A110" s="29">
        <f t="shared" si="33"/>
        <v>46244</v>
      </c>
      <c r="B110" s="22" t="s">
        <v>240</v>
      </c>
      <c r="C110" s="22" t="s">
        <v>191</v>
      </c>
      <c r="D110" s="23" t="str">
        <f>_xlfn.XLOOKUP(C110,辅助表Auxiliary!$A$3:$A$192,辅助表Auxiliary!$C$3:$C$192)</f>
        <v>矿用卡车/Dump Truck</v>
      </c>
      <c r="E110" s="22" t="str">
        <f>_xlfn.XLOOKUP(C110,辅助表Auxiliary!$A$3:$A$192,辅助表Auxiliary!$D$3:$D$192)</f>
        <v>NHL NTE240AC</v>
      </c>
      <c r="F110" s="22" t="str">
        <f>_xlfn.XLOOKUP(C110,辅助表Auxiliary!$A$3:$A$192,辅助表Auxiliary!$E$3:$E$192)</f>
        <v>NTE240</v>
      </c>
      <c r="G110" s="22" t="s">
        <v>285</v>
      </c>
      <c r="H110" s="22" t="b">
        <f t="shared" si="17"/>
        <v>1</v>
      </c>
      <c r="I110" s="22">
        <f t="shared" si="18"/>
        <v>1</v>
      </c>
      <c r="J110" s="22"/>
      <c r="K110" s="22">
        <f>_xlfn.AGGREGATE(9,4,表1[[#This Row],[Хө]:[Б.н]])+_xlfn.AGGREGATE(9,4,表1[[#This Row],[Хө土壤]:[Б.н 脏煤]],表1[[#This Row],[Ш.х 沃土]])</f>
        <v>1020</v>
      </c>
      <c r="L110" s="22">
        <f>_xlfn.AGGREGATE(9,4,表1[[#This Row],[Нү]],表1[[#This Row],[Нү 煤炭]])</f>
        <v>0</v>
      </c>
      <c r="M110" s="22">
        <f>_xlfn.AGGREGATE(9,4,表1[[#This Row],[oxid]],表1[[#This Row],[oxid 氧化]])</f>
        <v>0</v>
      </c>
      <c r="N110" s="22">
        <f>_xlfn.AGGREGATE(9,4,表1[[#This Row],[И.А]],表1[[#This Row],[И.А 
工程工作]])</f>
        <v>0</v>
      </c>
      <c r="O110" s="22">
        <f>表1[[#This Row],[产量（M3）
Production(M3)]]-表1[[#This Row],[焦煤（M3）
Coking coal
Нү]]-表1[[#This Row],[动力煤（M3）
Thermal coal
oxid]]</f>
        <v>1020</v>
      </c>
      <c r="P110" s="22" t="str" cm="1">
        <f t="array" ref="P110">_xlfn.LET(
_xlpm.hCond,$H110,
_xlpm.dType,$D110,
_xlpm.res_type_1,P$1,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0" s="22" t="str" cm="1">
        <f t="array" ref="Q110">_xlfn.LET(
_xlpm.hCond,$H110,
_xlpm.dType,$D110,
_xlpm.res_type_1,Q$1,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0" s="22" t="str" cm="1">
        <f t="array" ref="R110">_xlfn.LET(
_xlpm.hCond,$H110,
_xlpm.dType,$D110,
_xlpm.res_type_1,R$1,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0" s="22" t="str" cm="1">
        <f t="array" ref="S110">_xlfn.LET(
_xlpm.hCond,$H110,
_xlpm.dType,$D110,
_xlpm.res_type_1,S$1,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0" s="22" t="str" cm="1">
        <f t="array" ref="T110">_xlfn.LET(
_xlpm.hCond,$H110,
_xlpm.dType,$D110,
_xlpm.res_type_1,T$1,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0" s="22" t="str" cm="1">
        <f t="array" ref="U110">_xlfn.LET(
_xlpm.hCond,$H110,
_xlpm.dType,$D110,
_xlpm.res_type_1,U$1,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0" s="22" t="str" cm="1">
        <f t="array" ref="V110">_xlfn.LET(
_xlpm.hCond,$H110,
_xlpm.dType,$D110,
_xlpm.res_type_1,V$1,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0" s="22" cm="1">
        <f t="array" ref="W110">_xlfn.LET(
_xlpm.hCond,$H110,
_xlpm.dType,$D110,
_xlpm.res_type_1,W$1,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110" s="22" cm="1">
        <f t="array" ref="X110">_xlfn.LET(
_xlpm.hCond,$H110,
_xlpm.dType,$D110,
_xlpm.res_type_1,X$1,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0" s="22" cm="1">
        <f t="array" ref="Y110">_xlfn.LET(
_xlpm.hCond,$H110,
_xlpm.dType,$D110,
_xlpm.res_type_1,Y$1,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0" s="22" cm="1">
        <f t="array" ref="Z110">_xlfn.LET(
_xlpm.hCond,$H110,
_xlpm.dType,$D110,
_xlpm.res_type_1,Z$1,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0" s="22" cm="1">
        <f t="array" ref="AA110">_xlfn.LET(
_xlpm.hCond,$H110,
_xlpm.dType,$D110,
_xlpm.res_type_1,AA$1,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0" s="22" cm="1">
        <f t="array" ref="AB110">_xlfn.LET(
_xlpm.hCond,$H110,
_xlpm.dType,$D110,
_xlpm.res_type_1,AB$1,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0" s="22" cm="1">
        <f t="array" ref="AC110">_xlfn.LET(
_xlpm.hCond,$H110,
_xlpm.dType,$D110,
_xlpm.res_type_1,AC$1,
_xlpm.num,--_xlfn.TEXTAFTER($C110,{"#","/","-"},-1),
_xlpm.isDay,$B110="DAY",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0" s="22" cm="1">
        <f t="array" ref="AD110">_xlfn.LET(
    _xlpm.result,
    IF(
        $H110,
        _xlfn.IFS(
            $B110 = "DAY",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$B110 = "Night",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23605</v>
      </c>
      <c r="AE110" s="22" cm="1">
        <f t="array" ref="AE110">_xlfn.LET(
    _xlpm.result,
    IF(
        $H110,
        _xlfn.IFS(
            $B110 = "DAY",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$B110 = "Night",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23615</v>
      </c>
      <c r="AF110" s="22">
        <f t="shared" si="31"/>
        <v>10</v>
      </c>
      <c r="AG110" s="22" cm="1">
        <f t="array" ref="AG110">_xlfn.LET(
    _xlpm.result,
    IF(
        $H110,
        _xlfn.IFS(
            $B110 = "DAY",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$B110 = "Night",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382377</v>
      </c>
      <c r="AH110" s="22" cm="1">
        <f t="array" ref="AH110">_xlfn.LET(
    _xlpm.result,
    IF(
        $H110,
        _xlfn.IFS(
            $B110 = "DAY",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$B110 = "Night",
            _xlfn.IFS(
                $D110 = "挖掘机/Excavator",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$D110 = "矿用卡车/Dump Truck",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$D110 = "辅助设备/Auxiliary Equipment",
                _xlfn.XLOOKUP(
                     --
                        _xlfn.TEXTAFTER(
                            $C110,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382566</v>
      </c>
      <c r="AI110" s="22">
        <f t="shared" si="32"/>
        <v>189</v>
      </c>
      <c r="AJ110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11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0" s="22">
        <f t="shared" si="19"/>
        <v>12</v>
      </c>
      <c r="AO110" s="24">
        <f t="shared" si="20"/>
        <v>7.875</v>
      </c>
      <c r="AP110" s="25" t="str" cm="1">
        <f t="array" ref="AP11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B110="Night", IF(
            (F110="EX5600")+(F110="EX3600"),
            _xlfn.XLOOKUP(--_xlfn.TEXTAFTER($C110,{"#","/","-"},-1), --_xlfn.TEXTAFTER('Electrical Excavator'!$A$4:$A$23,{"#","/","-"},-1), _xlfn.XLOOKUP(A110,'Electrical Excavator'!$E$3:$AI$3,'Electrical Excavator'!$E$4:$AI$23)),
            _xlfn.XLOOKUP(--_xlfn.TEXTAFTER($C110,{"#","/","-"},-1), --_xlfn.REGEXEXTRACT(_xlpm.c_rng,"\d+"), _xlfn.XLOOKUP(A110, _xlpm.header_rng, _xlpm.data_rng))
        ),
        B110="Day", ""
    ),
    IFERROR(_xlpm.result, "")
)</f>
        <v/>
      </c>
      <c r="AQ110" s="26">
        <f t="shared" si="21"/>
        <v>1</v>
      </c>
      <c r="AR110" s="26">
        <f t="shared" si="22"/>
        <v>0.86111111111111116</v>
      </c>
      <c r="AS110" s="26">
        <f t="shared" si="23"/>
        <v>0.83333333333333337</v>
      </c>
      <c r="AT110" s="24">
        <f t="shared" si="24"/>
        <v>0</v>
      </c>
      <c r="AU110" s="22">
        <v>720</v>
      </c>
      <c r="AV110" s="22">
        <f t="shared" si="25"/>
        <v>12</v>
      </c>
      <c r="AW110" s="22">
        <f>IF($B110="Day",_xlfn.XLOOKUP(CLEAN($C110),效率表!$B$4:$B$500,效率表!G$4:G$500,""),_xlfn.XLOOKUP(CLEAN($C110),效率表!$B$4:$B$500,效率表!G$4:G$500,"",,-1))</f>
        <v>50</v>
      </c>
      <c r="AX110" s="22">
        <f>IF($B110="Day",_xlfn.XLOOKUP(CLEAN($C110),效率表!$B$4:$B$500,效率表!H$4:H$500,""),_xlfn.XLOOKUP(CLEAN($C110),效率表!$B$4:$B$500,效率表!H$4:H$500,"",,-1))</f>
        <v>20</v>
      </c>
      <c r="AY110" s="22">
        <f>IF($B110="Day",_xlfn.XLOOKUP(CLEAN($C110),效率表!$B$4:$B$500,效率表!I$4:I$500,""),_xlfn.XLOOKUP(CLEAN($C110),效率表!$B$4:$B$500,效率表!I$4:I$500,"",,-1))</f>
        <v>0</v>
      </c>
      <c r="AZ110" s="22">
        <f>IF($B110="Day",_xlfn.XLOOKUP(CLEAN($C110),效率表!$B$4:$B$500,效率表!J$4:J$500,""),_xlfn.XLOOKUP(CLEAN($C110),效率表!$B$4:$B$500,效率表!J$4:J$500,"",,-1))</f>
        <v>0</v>
      </c>
      <c r="BA110" s="22">
        <f>IF($B110="Day",_xlfn.XLOOKUP(CLEAN($C110),效率表!$B$4:$B$500,效率表!K$4:K$500,""),_xlfn.XLOOKUP(CLEAN($C110),效率表!$B$4:$B$500,效率表!K$4:K$500,"",,-1))</f>
        <v>0</v>
      </c>
      <c r="BB110" s="22">
        <f>IF($B110="Day",_xlfn.XLOOKUP(CLEAN($C110),效率表!$B$4:$B$500,效率表!L$4:L$500,""),_xlfn.XLOOKUP(CLEAN($C110),效率表!$B$4:$B$500,效率表!L$4:L$500,"",,-1))</f>
        <v>50</v>
      </c>
      <c r="BC110" s="22">
        <f>IF($B110="Day",_xlfn.XLOOKUP(CLEAN($C110),效率表!$B$4:$B$500,效率表!M$4:M$500,""),_xlfn.XLOOKUP(CLEAN($C110),效率表!$B$4:$B$500,效率表!M$4:M$500,"",,-1))</f>
        <v>0</v>
      </c>
      <c r="BD110" s="22">
        <f>IF($B110="Day",_xlfn.XLOOKUP(CLEAN($C110),效率表!$B$4:$B$500,效率表!N$4:N$500,""),_xlfn.XLOOKUP(CLEAN($C110),效率表!$B$4:$B$500,效率表!N$4:N$500,"",,-1))</f>
        <v>0</v>
      </c>
      <c r="BE110" s="22">
        <f>IF($B110="Day",_xlfn.XLOOKUP(CLEAN($C110),效率表!$B$4:$B$500,效率表!O$4:O$500,""),_xlfn.XLOOKUP(CLEAN($C110),效率表!$B$4:$B$500,效率表!O$4:O$500,"",,-1))</f>
        <v>0</v>
      </c>
      <c r="BF110" s="22">
        <f>IF($B110="Day",_xlfn.XLOOKUP(CLEAN($C110),效率表!$B$4:$B$500,效率表!P$4:P$500,""),_xlfn.XLOOKUP(CLEAN($C110),效率表!$B$4:$B$500,效率表!P$4:P$500,"",,-1))</f>
        <v>0</v>
      </c>
      <c r="BG110" s="22">
        <f>IF($B110="Day",_xlfn.XLOOKUP(CLEAN($C110),效率表!$B$4:$B$500,效率表!Q$4:Q$500,""),_xlfn.XLOOKUP(CLEAN($C110),效率表!$B$4:$B$500,效率表!Q$4:Q$500,"",,-1))</f>
        <v>0</v>
      </c>
      <c r="BH110" s="22">
        <f>IF($B110="Day",_xlfn.XLOOKUP(CLEAN($C110),效率表!$B$4:$B$500,效率表!R$4:R$500,""),_xlfn.XLOOKUP(CLEAN($C110),效率表!$B$4:$B$500,效率表!R$4:R$500,"",,-1))</f>
        <v>0</v>
      </c>
      <c r="BI110" s="22">
        <f>IF($B110="Day",_xlfn.XLOOKUP(CLEAN($C110),效率表!$B$4:$B$500,效率表!S$4:S$500,""),_xlfn.XLOOKUP(CLEAN($C110),效率表!$B$4:$B$500,效率表!S$4:S$500,"",,-1))</f>
        <v>0</v>
      </c>
      <c r="BJ110" s="22">
        <f>IF($B110="Day",_xlfn.XLOOKUP(CLEAN($C110),效率表!$B$4:$B$500,效率表!U$4:U$500,""),_xlfn.XLOOKUP(CLEAN($C110),效率表!$B$4:$B$500,效率表!U$4:U$500,"",,-1))</f>
        <v>0</v>
      </c>
      <c r="BK110" s="22">
        <f>IF($B110="Day",_xlfn.XLOOKUP(CLEAN($C110),效率表!$B$4:$B$500,效率表!V$4:V$500,""),_xlfn.XLOOKUP(CLEAN($C110),效率表!$B$4:$B$500,效率表!V$4:V$500,"",,-1))</f>
        <v>0</v>
      </c>
      <c r="BL110" s="22">
        <f t="shared" si="26"/>
        <v>20</v>
      </c>
      <c r="BM110" s="22">
        <f t="shared" si="27"/>
        <v>100</v>
      </c>
      <c r="BN110" s="22">
        <f t="shared" si="28"/>
        <v>0</v>
      </c>
      <c r="BO110" s="27">
        <f t="shared" si="29"/>
        <v>600</v>
      </c>
      <c r="BP110" s="25">
        <f t="shared" si="30"/>
        <v>10</v>
      </c>
      <c r="BQ110" s="28">
        <f>IF($B110="Day",_xlfn.XLOOKUP(CLEAN($C110),效率表!$B$4:$B$500,效率表!X$4:X$500,""),_xlfn.XLOOKUP($C110,效率表!$B$4:$B$500,效率表!X$4:X$500,"",,-1))</f>
        <v>0</v>
      </c>
    </row>
    <row r="111" spans="1:69">
      <c r="A111" s="29">
        <f t="shared" si="33"/>
        <v>46244</v>
      </c>
      <c r="B111" s="22" t="s">
        <v>240</v>
      </c>
      <c r="C111" s="22" t="s">
        <v>192</v>
      </c>
      <c r="D111" s="23" t="str">
        <f>_xlfn.XLOOKUP(C111,辅助表Auxiliary!$A$3:$A$192,辅助表Auxiliary!$C$3:$C$192)</f>
        <v>矿用卡车/Dump Truck</v>
      </c>
      <c r="E111" s="22" t="str">
        <f>_xlfn.XLOOKUP(C111,辅助表Auxiliary!$A$3:$A$192,辅助表Auxiliary!$D$3:$D$192)</f>
        <v>NHL NTE240AC</v>
      </c>
      <c r="F111" s="22" t="str">
        <f>_xlfn.XLOOKUP(C111,辅助表Auxiliary!$A$3:$A$192,辅助表Auxiliary!$E$3:$E$192)</f>
        <v>NTE240</v>
      </c>
      <c r="G111" s="22" t="s">
        <v>285</v>
      </c>
      <c r="H111" s="22" t="b">
        <f t="shared" si="17"/>
        <v>1</v>
      </c>
      <c r="I111" s="22">
        <f t="shared" si="18"/>
        <v>1</v>
      </c>
      <c r="J111" s="22"/>
      <c r="K111" s="22">
        <f>_xlfn.AGGREGATE(9,4,表1[[#This Row],[Хө]:[Б.н]])+_xlfn.AGGREGATE(9,4,表1[[#This Row],[Хө土壤]:[Б.н 脏煤]],表1[[#This Row],[Ш.х 沃土]])</f>
        <v>85</v>
      </c>
      <c r="L111" s="22">
        <f>_xlfn.AGGREGATE(9,4,表1[[#This Row],[Нү]],表1[[#This Row],[Нү 煤炭]])</f>
        <v>0</v>
      </c>
      <c r="M111" s="22">
        <f>_xlfn.AGGREGATE(9,4,表1[[#This Row],[oxid]],表1[[#This Row],[oxid 氧化]])</f>
        <v>0</v>
      </c>
      <c r="N111" s="22">
        <f>_xlfn.AGGREGATE(9,4,表1[[#This Row],[И.А]],表1[[#This Row],[И.А 
工程工作]])</f>
        <v>0</v>
      </c>
      <c r="O111" s="22">
        <f>表1[[#This Row],[产量（M3）
Production(M3)]]-表1[[#This Row],[焦煤（M3）
Coking coal
Нү]]-表1[[#This Row],[动力煤（M3）
Thermal coal
oxid]]</f>
        <v>85</v>
      </c>
      <c r="P111" s="22" t="str" cm="1">
        <f t="array" ref="P111">_xlfn.LET(
_xlpm.hCond,$H111,
_xlpm.dType,$D111,
_xlpm.res_type_1,P$1,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1" s="22" t="str" cm="1">
        <f t="array" ref="Q111">_xlfn.LET(
_xlpm.hCond,$H111,
_xlpm.dType,$D111,
_xlpm.res_type_1,Q$1,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1" s="22" t="str" cm="1">
        <f t="array" ref="R111">_xlfn.LET(
_xlpm.hCond,$H111,
_xlpm.dType,$D111,
_xlpm.res_type_1,R$1,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1" s="22" t="str" cm="1">
        <f t="array" ref="S111">_xlfn.LET(
_xlpm.hCond,$H111,
_xlpm.dType,$D111,
_xlpm.res_type_1,S$1,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1" s="22" t="str" cm="1">
        <f t="array" ref="T111">_xlfn.LET(
_xlpm.hCond,$H111,
_xlpm.dType,$D111,
_xlpm.res_type_1,T$1,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1" s="22" t="str" cm="1">
        <f t="array" ref="U111">_xlfn.LET(
_xlpm.hCond,$H111,
_xlpm.dType,$D111,
_xlpm.res_type_1,U$1,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1" s="22" t="str" cm="1">
        <f t="array" ref="V111">_xlfn.LET(
_xlpm.hCond,$H111,
_xlpm.dType,$D111,
_xlpm.res_type_1,V$1,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1" s="22" cm="1">
        <f t="array" ref="W111">_xlfn.LET(
_xlpm.hCond,$H111,
_xlpm.dType,$D111,
_xlpm.res_type_1,W$1,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X111" s="22" cm="1">
        <f t="array" ref="X111">_xlfn.LET(
_xlpm.hCond,$H111,
_xlpm.dType,$D111,
_xlpm.res_type_1,X$1,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1" s="22" cm="1">
        <f t="array" ref="Y111">_xlfn.LET(
_xlpm.hCond,$H111,
_xlpm.dType,$D111,
_xlpm.res_type_1,Y$1,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1" s="22" cm="1">
        <f t="array" ref="Z111">_xlfn.LET(
_xlpm.hCond,$H111,
_xlpm.dType,$D111,
_xlpm.res_type_1,Z$1,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1" s="22" cm="1">
        <f t="array" ref="AA111">_xlfn.LET(
_xlpm.hCond,$H111,
_xlpm.dType,$D111,
_xlpm.res_type_1,AA$1,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1" s="22" cm="1">
        <f t="array" ref="AB111">_xlfn.LET(
_xlpm.hCond,$H111,
_xlpm.dType,$D111,
_xlpm.res_type_1,AB$1,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1" s="22" cm="1">
        <f t="array" ref="AC111">_xlfn.LET(
_xlpm.hCond,$H111,
_xlpm.dType,$D111,
_xlpm.res_type_1,AC$1,
_xlpm.num,--_xlfn.TEXTAFTER($C111,{"#","/","-"},-1),
_xlpm.isDay,$B111="DAY",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1" s="22" cm="1">
        <f t="array" ref="AD111">_xlfn.LET(
    _xlpm.result,
    IF(
        $H111,
        _xlfn.IFS(
            $B111 = "DAY",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$B111 = "Night",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22327</v>
      </c>
      <c r="AE111" s="22" cm="1">
        <f t="array" ref="AE111">_xlfn.LET(
    _xlpm.result,
    IF(
        $H111,
        _xlfn.IFS(
            $B111 = "DAY",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$B111 = "Night",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22333</v>
      </c>
      <c r="AF111" s="22">
        <f t="shared" si="31"/>
        <v>6</v>
      </c>
      <c r="AG111" s="22" cm="1">
        <f t="array" ref="AG111">_xlfn.LET(
    _xlpm.result,
    IF(
        $H111,
        _xlfn.IFS(
            $B111 = "DAY",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$B111 = "Night",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360752</v>
      </c>
      <c r="AH111" s="22" cm="1">
        <f t="array" ref="AH111">_xlfn.LET(
    _xlpm.result,
    IF(
        $H111,
        _xlfn.IFS(
            $B111 = "DAY",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$B111 = "Night",
            _xlfn.IFS(
                $D111 = "挖掘机/Excavator",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$D111 = "矿用卡车/Dump Truck",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$D111 = "辅助设备/Auxiliary Equipment",
                _xlfn.XLOOKUP(
                     --
                        _xlfn.TEXTAFTER(
                            $C111,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360787</v>
      </c>
      <c r="AI111" s="22">
        <f t="shared" si="32"/>
        <v>35</v>
      </c>
      <c r="AJ111" s="22">
        <f>_xlfn.LET(_xlpm.v,_xlfn.XLOOKUP(表1[[#This Row],[型号类型
Model Type]],辅助表Auxiliary!$P$2:$P$6,辅助表Auxiliary!$Q$2:$Q$6),_xlpm.target,表1[[#This Row],[产量（M3）
Production(M3)]],IFERROR(_xlpm.target/_xlpm.v,""))</f>
        <v>1</v>
      </c>
      <c r="AK11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1" s="22">
        <f t="shared" si="19"/>
        <v>1</v>
      </c>
      <c r="AO111" s="24">
        <f t="shared" si="20"/>
        <v>17.5</v>
      </c>
      <c r="AP111" s="25" t="str" cm="1">
        <f t="array" ref="AP11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B111="Night", IF(
            (F111="EX5600")+(F111="EX3600"),
            _xlfn.XLOOKUP(--_xlfn.TEXTAFTER($C111,{"#","/","-"},-1), --_xlfn.TEXTAFTER('Electrical Excavator'!$A$4:$A$23,{"#","/","-"},-1), _xlfn.XLOOKUP(A111,'Electrical Excavator'!$E$3:$AI$3,'Electrical Excavator'!$E$4:$AI$23)),
            _xlfn.XLOOKUP(--_xlfn.TEXTAFTER($C111,{"#","/","-"},-1), --_xlfn.REGEXEXTRACT(_xlpm.c_rng,"\d+"), _xlfn.XLOOKUP(A111, _xlpm.header_rng, _xlpm.data_rng))
        ),
        B111="Day", ""
    ),
    IFERROR(_xlpm.result, "")
)</f>
        <v/>
      </c>
      <c r="AQ111" s="26">
        <f t="shared" si="21"/>
        <v>0.49722222222222223</v>
      </c>
      <c r="AR111" s="26">
        <f t="shared" si="22"/>
        <v>0.13966480446927373</v>
      </c>
      <c r="AS111" s="26">
        <f t="shared" si="23"/>
        <v>0.13966480446927373</v>
      </c>
      <c r="AT111" s="24">
        <f t="shared" si="24"/>
        <v>310</v>
      </c>
      <c r="AU111" s="22">
        <v>720</v>
      </c>
      <c r="AV111" s="22">
        <f t="shared" si="25"/>
        <v>12</v>
      </c>
      <c r="AW111" s="22">
        <f>IF($B111="Day",_xlfn.XLOOKUP(CLEAN($C111),效率表!$B$4:$B$500,效率表!G$4:G$500,""),_xlfn.XLOOKUP(CLEAN($C111),效率表!$B$4:$B$500,效率表!G$4:G$500,"",,-1))</f>
        <v>20</v>
      </c>
      <c r="AX111" s="22">
        <f>IF($B111="Day",_xlfn.XLOOKUP(CLEAN($C111),效率表!$B$4:$B$500,效率表!H$4:H$500,""),_xlfn.XLOOKUP(CLEAN($C111),效率表!$B$4:$B$500,效率表!H$4:H$500,"",,-1))</f>
        <v>0</v>
      </c>
      <c r="AY111" s="22">
        <f>IF($B111="Day",_xlfn.XLOOKUP(CLEAN($C111),效率表!$B$4:$B$500,效率表!I$4:I$500,""),_xlfn.XLOOKUP(CLEAN($C111),效率表!$B$4:$B$500,效率表!I$4:I$500,"",,-1))</f>
        <v>0</v>
      </c>
      <c r="AZ111" s="22">
        <f>IF($B111="Day",_xlfn.XLOOKUP(CLEAN($C111),效率表!$B$4:$B$500,效率表!J$4:J$500,""),_xlfn.XLOOKUP(CLEAN($C111),效率表!$B$4:$B$500,效率表!J$4:J$500,"",,-1))</f>
        <v>0</v>
      </c>
      <c r="BA111" s="22">
        <f>IF($B111="Day",_xlfn.XLOOKUP(CLEAN($C111),效率表!$B$4:$B$500,效率表!K$4:K$500,""),_xlfn.XLOOKUP(CLEAN($C111),效率表!$B$4:$B$500,效率表!K$4:K$500,"",,-1))</f>
        <v>0</v>
      </c>
      <c r="BB111" s="22">
        <f>IF($B111="Day",_xlfn.XLOOKUP(CLEAN($C111),效率表!$B$4:$B$500,效率表!L$4:L$500,""),_xlfn.XLOOKUP(CLEAN($C111),效率表!$B$4:$B$500,效率表!L$4:L$500,"",,-1))</f>
        <v>40</v>
      </c>
      <c r="BC111" s="22">
        <f>IF($B111="Day",_xlfn.XLOOKUP(CLEAN($C111),效率表!$B$4:$B$500,效率表!M$4:M$500,""),_xlfn.XLOOKUP(CLEAN($C111),效率表!$B$4:$B$500,效率表!M$4:M$500,"",,-1))</f>
        <v>0</v>
      </c>
      <c r="BD111" s="22">
        <f>IF($B111="Day",_xlfn.XLOOKUP(CLEAN($C111),效率表!$B$4:$B$500,效率表!N$4:N$500,""),_xlfn.XLOOKUP(CLEAN($C111),效率表!$B$4:$B$500,效率表!N$4:N$500,"",,-1))</f>
        <v>0</v>
      </c>
      <c r="BE111" s="22">
        <f>IF($B111="Day",_xlfn.XLOOKUP(CLEAN($C111),效率表!$B$4:$B$500,效率表!O$4:O$500,""),_xlfn.XLOOKUP(CLEAN($C111),效率表!$B$4:$B$500,效率表!O$4:O$500,"",,-1))</f>
        <v>362</v>
      </c>
      <c r="BF111" s="22">
        <f>IF($B111="Day",_xlfn.XLOOKUP(CLEAN($C111),效率表!$B$4:$B$500,效率表!P$4:P$500,""),_xlfn.XLOOKUP(CLEAN($C111),效率表!$B$4:$B$500,效率表!P$4:P$500,"",,-1))</f>
        <v>248</v>
      </c>
      <c r="BG111" s="22">
        <f>IF($B111="Day",_xlfn.XLOOKUP(CLEAN($C111),效率表!$B$4:$B$500,效率表!Q$4:Q$500,""),_xlfn.XLOOKUP(CLEAN($C111),效率表!$B$4:$B$500,效率表!Q$4:Q$500,"",,-1))</f>
        <v>0</v>
      </c>
      <c r="BH111" s="22">
        <f>IF($B111="Day",_xlfn.XLOOKUP(CLEAN($C111),效率表!$B$4:$B$500,效率表!R$4:R$500,""),_xlfn.XLOOKUP(CLEAN($C111),效率表!$B$4:$B$500,效率表!R$4:R$500,"",,-1))</f>
        <v>0</v>
      </c>
      <c r="BI111" s="22">
        <f>IF($B111="Day",_xlfn.XLOOKUP(CLEAN($C111),效率表!$B$4:$B$500,效率表!S$4:S$500,""),_xlfn.XLOOKUP(CLEAN($C111),效率表!$B$4:$B$500,效率表!S$4:S$500,"",,-1))</f>
        <v>0</v>
      </c>
      <c r="BJ111" s="22">
        <f>IF($B111="Day",_xlfn.XLOOKUP(CLEAN($C111),效率表!$B$4:$B$500,效率表!U$4:U$500,""),_xlfn.XLOOKUP(CLEAN($C111),效率表!$B$4:$B$500,效率表!U$4:U$500,"",,-1))</f>
        <v>0</v>
      </c>
      <c r="BK111" s="22">
        <f>IF($B111="Day",_xlfn.XLOOKUP(CLEAN($C111),效率表!$B$4:$B$500,效率表!V$4:V$500,""),_xlfn.XLOOKUP(CLEAN($C111),效率表!$B$4:$B$500,效率表!V$4:V$500,"",,-1))</f>
        <v>0</v>
      </c>
      <c r="BL111" s="22">
        <f t="shared" si="26"/>
        <v>0</v>
      </c>
      <c r="BM111" s="22">
        <f t="shared" si="27"/>
        <v>308</v>
      </c>
      <c r="BN111" s="22">
        <f t="shared" si="28"/>
        <v>248</v>
      </c>
      <c r="BO111" s="27">
        <f t="shared" si="29"/>
        <v>50</v>
      </c>
      <c r="BP111" s="25">
        <f t="shared" si="30"/>
        <v>0.83333333333333337</v>
      </c>
      <c r="BQ111" s="28" t="str">
        <f>IF($B111="Day",_xlfn.XLOOKUP(CLEAN($C111),效率表!$B$4:$B$500,效率表!X$4:X$500,""),_xlfn.XLOOKUP($C111,效率表!$B$4:$B$500,效率表!X$4:X$500,"",,-1))</f>
        <v>торк хийх / асахгүй</v>
      </c>
    </row>
    <row r="112" spans="1:69">
      <c r="A112" s="29">
        <f t="shared" si="33"/>
        <v>46244</v>
      </c>
      <c r="B112" s="22" t="s">
        <v>240</v>
      </c>
      <c r="C112" s="22" t="s">
        <v>193</v>
      </c>
      <c r="D112" s="23" t="str">
        <f>_xlfn.XLOOKUP(C112,辅助表Auxiliary!$A$3:$A$192,辅助表Auxiliary!$C$3:$C$192)</f>
        <v>矿用卡车/Dump Truck</v>
      </c>
      <c r="E112" s="22" t="str">
        <f>_xlfn.XLOOKUP(C112,辅助表Auxiliary!$A$3:$A$192,辅助表Auxiliary!$D$3:$D$192)</f>
        <v>NHL NTE240AC</v>
      </c>
      <c r="F112" s="22" t="str">
        <f>_xlfn.XLOOKUP(C112,辅助表Auxiliary!$A$3:$A$192,辅助表Auxiliary!$E$3:$E$192)</f>
        <v>NTE240</v>
      </c>
      <c r="G112" s="22" t="s">
        <v>285</v>
      </c>
      <c r="H112" s="22" t="b">
        <f t="shared" si="17"/>
        <v>1</v>
      </c>
      <c r="I112" s="22">
        <f t="shared" si="18"/>
        <v>0</v>
      </c>
      <c r="J112" s="22"/>
      <c r="K112" s="22">
        <f>_xlfn.AGGREGATE(9,4,表1[[#This Row],[Хө]:[Б.н]])+_xlfn.AGGREGATE(9,4,表1[[#This Row],[Хө土壤]:[Б.н 脏煤]],表1[[#This Row],[Ш.х 沃土]])</f>
        <v>0</v>
      </c>
      <c r="L112" s="22">
        <f>_xlfn.AGGREGATE(9,4,表1[[#This Row],[Нү]],表1[[#This Row],[Нү 煤炭]])</f>
        <v>0</v>
      </c>
      <c r="M112" s="22">
        <f>_xlfn.AGGREGATE(9,4,表1[[#This Row],[oxid]],表1[[#This Row],[oxid 氧化]])</f>
        <v>0</v>
      </c>
      <c r="N112" s="22">
        <f>_xlfn.AGGREGATE(9,4,表1[[#This Row],[И.А]],表1[[#This Row],[И.А 
工程工作]])</f>
        <v>0</v>
      </c>
      <c r="O112" s="22">
        <f>表1[[#This Row],[产量（M3）
Production(M3)]]-表1[[#This Row],[焦煤（M3）
Coking coal
Нү]]-表1[[#This Row],[动力煤（M3）
Thermal coal
oxid]]</f>
        <v>0</v>
      </c>
      <c r="P112" s="22" t="str" cm="1">
        <f t="array" ref="P112">_xlfn.LET(
_xlpm.hCond,$H112,
_xlpm.dType,$D112,
_xlpm.res_type_1,P$1,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2" s="22" t="str" cm="1">
        <f t="array" ref="Q112">_xlfn.LET(
_xlpm.hCond,$H112,
_xlpm.dType,$D112,
_xlpm.res_type_1,Q$1,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2" s="22" t="str" cm="1">
        <f t="array" ref="R112">_xlfn.LET(
_xlpm.hCond,$H112,
_xlpm.dType,$D112,
_xlpm.res_type_1,R$1,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2" s="22" t="str" cm="1">
        <f t="array" ref="S112">_xlfn.LET(
_xlpm.hCond,$H112,
_xlpm.dType,$D112,
_xlpm.res_type_1,S$1,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2" s="22" t="str" cm="1">
        <f t="array" ref="T112">_xlfn.LET(
_xlpm.hCond,$H112,
_xlpm.dType,$D112,
_xlpm.res_type_1,T$1,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2" s="22" t="str" cm="1">
        <f t="array" ref="U112">_xlfn.LET(
_xlpm.hCond,$H112,
_xlpm.dType,$D112,
_xlpm.res_type_1,U$1,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2" s="22" t="str" cm="1">
        <f t="array" ref="V112">_xlfn.LET(
_xlpm.hCond,$H112,
_xlpm.dType,$D112,
_xlpm.res_type_1,V$1,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2" s="22" cm="1">
        <f t="array" ref="W112">_xlfn.LET(
_xlpm.hCond,$H112,
_xlpm.dType,$D112,
_xlpm.res_type_1,W$1,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112" s="22" cm="1">
        <f t="array" ref="X112">_xlfn.LET(
_xlpm.hCond,$H112,
_xlpm.dType,$D112,
_xlpm.res_type_1,X$1,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2" s="22" cm="1">
        <f t="array" ref="Y112">_xlfn.LET(
_xlpm.hCond,$H112,
_xlpm.dType,$D112,
_xlpm.res_type_1,Y$1,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2" s="22" cm="1">
        <f t="array" ref="Z112">_xlfn.LET(
_xlpm.hCond,$H112,
_xlpm.dType,$D112,
_xlpm.res_type_1,Z$1,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2" s="22" cm="1">
        <f t="array" ref="AA112">_xlfn.LET(
_xlpm.hCond,$H112,
_xlpm.dType,$D112,
_xlpm.res_type_1,AA$1,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2" s="22" cm="1">
        <f t="array" ref="AB112">_xlfn.LET(
_xlpm.hCond,$H112,
_xlpm.dType,$D112,
_xlpm.res_type_1,AB$1,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2" s="22" cm="1">
        <f t="array" ref="AC112">_xlfn.LET(
_xlpm.hCond,$H112,
_xlpm.dType,$D112,
_xlpm.res_type_1,AC$1,
_xlpm.num,--_xlfn.TEXTAFTER($C112,{"#","/","-"},-1),
_xlpm.isDay,$B112="DAY",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2" s="22" cm="1">
        <f t="array" ref="AD112">_xlfn.LET(
    _xlpm.result,
    IF(
        $H112,
        _xlfn.IFS(
            $B112 = "DAY",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$B112 = "Night",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23163</v>
      </c>
      <c r="AE112" s="22" cm="1">
        <f t="array" ref="AE112">_xlfn.LET(
    _xlpm.result,
    IF(
        $H112,
        _xlfn.IFS(
            $B112 = "DAY",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$B112 = "Night",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23163</v>
      </c>
      <c r="AF112" s="22">
        <f t="shared" si="31"/>
        <v>0</v>
      </c>
      <c r="AG112" s="22" cm="1">
        <f t="array" ref="AG112">_xlfn.LET(
    _xlpm.result,
    IF(
        $H112,
        _xlfn.IFS(
            $B112 = "DAY",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$B112 = "Night",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372947</v>
      </c>
      <c r="AH112" s="22" cm="1">
        <f t="array" ref="AH112">_xlfn.LET(
    _xlpm.result,
    IF(
        $H112,
        _xlfn.IFS(
            $B112 = "DAY",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$B112 = "Night",
            _xlfn.IFS(
                $D112 = "挖掘机/Excavator",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$D112 = "矿用卡车/Dump Truck",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$D112 = "辅助设备/Auxiliary Equipment",
                _xlfn.XLOOKUP(
                     --
                        _xlfn.TEXTAFTER(
                            $C112,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372947</v>
      </c>
      <c r="AI112" s="22">
        <f t="shared" si="32"/>
        <v>0</v>
      </c>
      <c r="AJ112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11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2" s="22">
        <f t="shared" si="19"/>
        <v>0</v>
      </c>
      <c r="AO112" s="24" t="str">
        <f t="shared" si="20"/>
        <v/>
      </c>
      <c r="AP112" s="25" t="str" cm="1">
        <f t="array" ref="AP11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B112="Night", IF(
            (F112="EX5600")+(F112="EX3600"),
            _xlfn.XLOOKUP(--_xlfn.TEXTAFTER($C112,{"#","/","-"},-1), --_xlfn.TEXTAFTER('Electrical Excavator'!$A$4:$A$23,{"#","/","-"},-1), _xlfn.XLOOKUP(A112,'Electrical Excavator'!$E$3:$AI$3,'Electrical Excavator'!$E$4:$AI$23)),
            _xlfn.XLOOKUP(--_xlfn.TEXTAFTER($C112,{"#","/","-"},-1), --_xlfn.REGEXEXTRACT(_xlpm.c_rng,"\d+"), _xlfn.XLOOKUP(A112, _xlpm.header_rng, _xlpm.data_rng))
        ),
        B112="Day", ""
    ),
    IFERROR(_xlpm.result, "")
)</f>
        <v/>
      </c>
      <c r="AQ112" s="26">
        <f t="shared" si="21"/>
        <v>0.32916666666666672</v>
      </c>
      <c r="AR112" s="26">
        <f t="shared" si="22"/>
        <v>0</v>
      </c>
      <c r="AS112" s="26" t="str">
        <f t="shared" si="23"/>
        <v/>
      </c>
      <c r="AT112" s="24" t="str">
        <f t="shared" si="24"/>
        <v/>
      </c>
      <c r="AU112" s="22">
        <v>720</v>
      </c>
      <c r="AV112" s="22">
        <f t="shared" si="25"/>
        <v>12</v>
      </c>
      <c r="AW112" s="22">
        <f>IF($B112="Day",_xlfn.XLOOKUP(CLEAN($C112),效率表!$B$4:$B$500,效率表!G$4:G$500,""),_xlfn.XLOOKUP(CLEAN($C112),效率表!$B$4:$B$500,效率表!G$4:G$500,"",,-1))</f>
        <v>0</v>
      </c>
      <c r="AX112" s="22">
        <f>IF($B112="Day",_xlfn.XLOOKUP(CLEAN($C112),效率表!$B$4:$B$500,效率表!H$4:H$500,""),_xlfn.XLOOKUP(CLEAN($C112),效率表!$B$4:$B$500,效率表!H$4:H$500,"",,-1))</f>
        <v>0</v>
      </c>
      <c r="AY112" s="22">
        <f>IF($B112="Day",_xlfn.XLOOKUP(CLEAN($C112),效率表!$B$4:$B$500,效率表!I$4:I$500,""),_xlfn.XLOOKUP(CLEAN($C112),效率表!$B$4:$B$500,效率表!I$4:I$500,"",,-1))</f>
        <v>0</v>
      </c>
      <c r="AZ112" s="22">
        <f>IF($B112="Day",_xlfn.XLOOKUP(CLEAN($C112),效率表!$B$4:$B$500,效率表!J$4:J$500,""),_xlfn.XLOOKUP(CLEAN($C112),效率表!$B$4:$B$500,效率表!J$4:J$500,"",,-1))</f>
        <v>0</v>
      </c>
      <c r="BA112" s="22">
        <f>IF($B112="Day",_xlfn.XLOOKUP(CLEAN($C112),效率表!$B$4:$B$500,效率表!K$4:K$500,""),_xlfn.XLOOKUP(CLEAN($C112),效率表!$B$4:$B$500,效率表!K$4:K$500,"",,-1))</f>
        <v>0</v>
      </c>
      <c r="BB112" s="22">
        <f>IF($B112="Day",_xlfn.XLOOKUP(CLEAN($C112),效率表!$B$4:$B$500,效率表!L$4:L$500,""),_xlfn.XLOOKUP(CLEAN($C112),效率表!$B$4:$B$500,效率表!L$4:L$500,"",,-1))</f>
        <v>0</v>
      </c>
      <c r="BC112" s="22">
        <f>IF($B112="Day",_xlfn.XLOOKUP(CLEAN($C112),效率表!$B$4:$B$500,效率表!M$4:M$500,""),_xlfn.XLOOKUP(CLEAN($C112),效率表!$B$4:$B$500,效率表!M$4:M$500,"",,-1))</f>
        <v>0</v>
      </c>
      <c r="BD112" s="22">
        <f>IF($B112="Day",_xlfn.XLOOKUP(CLEAN($C112),效率表!$B$4:$B$500,效率表!N$4:N$500,""),_xlfn.XLOOKUP(CLEAN($C112),效率表!$B$4:$B$500,效率表!N$4:N$500,"",,-1))</f>
        <v>0</v>
      </c>
      <c r="BE112" s="22">
        <f>IF($B112="Day",_xlfn.XLOOKUP(CLEAN($C112),效率表!$B$4:$B$500,效率表!O$4:O$500,""),_xlfn.XLOOKUP(CLEAN($C112),效率表!$B$4:$B$500,效率表!O$4:O$500,"",,-1))</f>
        <v>482.99999999999994</v>
      </c>
      <c r="BF112" s="22">
        <f>IF($B112="Day",_xlfn.XLOOKUP(CLEAN($C112),效率表!$B$4:$B$500,效率表!P$4:P$500,""),_xlfn.XLOOKUP(CLEAN($C112),效率表!$B$4:$B$500,效率表!P$4:P$500,"",,-1))</f>
        <v>237</v>
      </c>
      <c r="BG112" s="22">
        <f>IF($B112="Day",_xlfn.XLOOKUP(CLEAN($C112),效率表!$B$4:$B$500,效率表!Q$4:Q$500,""),_xlfn.XLOOKUP(CLEAN($C112),效率表!$B$4:$B$500,效率表!Q$4:Q$500,"",,-1))</f>
        <v>0</v>
      </c>
      <c r="BH112" s="22">
        <f>IF($B112="Day",_xlfn.XLOOKUP(CLEAN($C112),效率表!$B$4:$B$500,效率表!R$4:R$500,""),_xlfn.XLOOKUP(CLEAN($C112),效率表!$B$4:$B$500,效率表!R$4:R$500,"",,-1))</f>
        <v>0</v>
      </c>
      <c r="BI112" s="22">
        <f>IF($B112="Day",_xlfn.XLOOKUP(CLEAN($C112),效率表!$B$4:$B$500,效率表!S$4:S$500,""),_xlfn.XLOOKUP(CLEAN($C112),效率表!$B$4:$B$500,效率表!S$4:S$500,"",,-1))</f>
        <v>0</v>
      </c>
      <c r="BJ112" s="22">
        <f>IF($B112="Day",_xlfn.XLOOKUP(CLEAN($C112),效率表!$B$4:$B$500,效率表!U$4:U$500,""),_xlfn.XLOOKUP(CLEAN($C112),效率表!$B$4:$B$500,效率表!U$4:U$500,"",,-1))</f>
        <v>0</v>
      </c>
      <c r="BK112" s="22">
        <f>IF($B112="Day",_xlfn.XLOOKUP(CLEAN($C112),效率表!$B$4:$B$500,效率表!V$4:V$500,""),_xlfn.XLOOKUP(CLEAN($C112),效率表!$B$4:$B$500,效率表!V$4:V$500,"",,-1))</f>
        <v>0</v>
      </c>
      <c r="BL112" s="22">
        <f t="shared" si="26"/>
        <v>0</v>
      </c>
      <c r="BM112" s="22">
        <f t="shared" si="27"/>
        <v>237</v>
      </c>
      <c r="BN112" s="22">
        <f t="shared" si="28"/>
        <v>237</v>
      </c>
      <c r="BO112" s="27">
        <f t="shared" si="29"/>
        <v>0</v>
      </c>
      <c r="BP112" s="25">
        <f t="shared" si="30"/>
        <v>0</v>
      </c>
      <c r="BQ112" s="28" t="str">
        <f>IF($B112="Day",_xlfn.XLOOKUP(CLEAN($C112),效率表!$B$4:$B$500,效率表!X$4:X$500,""),_xlfn.XLOOKUP($C112,效率表!$B$4:$B$500,效率表!X$4:X$500,"",,-1))</f>
        <v>хөдөлгүүрийн анхааруулга ассан</v>
      </c>
    </row>
    <row r="113" spans="1:69">
      <c r="A113" s="29">
        <f t="shared" si="33"/>
        <v>46244</v>
      </c>
      <c r="B113" s="22" t="s">
        <v>240</v>
      </c>
      <c r="C113" s="22" t="s">
        <v>194</v>
      </c>
      <c r="D113" s="23" t="str">
        <f>_xlfn.XLOOKUP(C113,辅助表Auxiliary!$A$3:$A$192,辅助表Auxiliary!$C$3:$C$192)</f>
        <v>矿用卡车/Dump Truck</v>
      </c>
      <c r="E113" s="22" t="str">
        <f>_xlfn.XLOOKUP(C113,辅助表Auxiliary!$A$3:$A$192,辅助表Auxiliary!$D$3:$D$192)</f>
        <v>NHL NTE240AC</v>
      </c>
      <c r="F113" s="22" t="str">
        <f>_xlfn.XLOOKUP(C113,辅助表Auxiliary!$A$3:$A$192,辅助表Auxiliary!$E$3:$E$192)</f>
        <v>NTE240</v>
      </c>
      <c r="G113" s="22" t="s">
        <v>285</v>
      </c>
      <c r="H113" s="22" t="b">
        <f t="shared" si="17"/>
        <v>1</v>
      </c>
      <c r="I113" s="22">
        <f t="shared" si="18"/>
        <v>1</v>
      </c>
      <c r="J113" s="22"/>
      <c r="K113" s="22">
        <f>_xlfn.AGGREGATE(9,4,表1[[#This Row],[Хө]:[Б.н]])+_xlfn.AGGREGATE(9,4,表1[[#This Row],[Хө土壤]:[Б.н 脏煤]],表1[[#This Row],[Ш.х 沃土]])</f>
        <v>1020</v>
      </c>
      <c r="L113" s="22">
        <f>_xlfn.AGGREGATE(9,4,表1[[#This Row],[Нү]],表1[[#This Row],[Нү 煤炭]])</f>
        <v>0</v>
      </c>
      <c r="M113" s="22">
        <f>_xlfn.AGGREGATE(9,4,表1[[#This Row],[oxid]],表1[[#This Row],[oxid 氧化]])</f>
        <v>0</v>
      </c>
      <c r="N113" s="22">
        <f>_xlfn.AGGREGATE(9,4,表1[[#This Row],[И.А]],表1[[#This Row],[И.А 
工程工作]])</f>
        <v>0</v>
      </c>
      <c r="O113" s="22">
        <f>表1[[#This Row],[产量（M3）
Production(M3)]]-表1[[#This Row],[焦煤（M3）
Coking coal
Нү]]-表1[[#This Row],[动力煤（M3）
Thermal coal
oxid]]</f>
        <v>1020</v>
      </c>
      <c r="P113" s="22" t="str" cm="1">
        <f t="array" ref="P113">_xlfn.LET(
_xlpm.hCond,$H113,
_xlpm.dType,$D113,
_xlpm.res_type_1,P$1,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3" s="22" t="str" cm="1">
        <f t="array" ref="Q113">_xlfn.LET(
_xlpm.hCond,$H113,
_xlpm.dType,$D113,
_xlpm.res_type_1,Q$1,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3" s="22" t="str" cm="1">
        <f t="array" ref="R113">_xlfn.LET(
_xlpm.hCond,$H113,
_xlpm.dType,$D113,
_xlpm.res_type_1,R$1,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3" s="22" t="str" cm="1">
        <f t="array" ref="S113">_xlfn.LET(
_xlpm.hCond,$H113,
_xlpm.dType,$D113,
_xlpm.res_type_1,S$1,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3" s="22" t="str" cm="1">
        <f t="array" ref="T113">_xlfn.LET(
_xlpm.hCond,$H113,
_xlpm.dType,$D113,
_xlpm.res_type_1,T$1,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3" s="22" t="str" cm="1">
        <f t="array" ref="U113">_xlfn.LET(
_xlpm.hCond,$H113,
_xlpm.dType,$D113,
_xlpm.res_type_1,U$1,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3" s="22" t="str" cm="1">
        <f t="array" ref="V113">_xlfn.LET(
_xlpm.hCond,$H113,
_xlpm.dType,$D113,
_xlpm.res_type_1,V$1,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3" s="22" cm="1">
        <f t="array" ref="W113">_xlfn.LET(
_xlpm.hCond,$H113,
_xlpm.dType,$D113,
_xlpm.res_type_1,W$1,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113" s="22" cm="1">
        <f t="array" ref="X113">_xlfn.LET(
_xlpm.hCond,$H113,
_xlpm.dType,$D113,
_xlpm.res_type_1,X$1,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3" s="22" cm="1">
        <f t="array" ref="Y113">_xlfn.LET(
_xlpm.hCond,$H113,
_xlpm.dType,$D113,
_xlpm.res_type_1,Y$1,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3" s="22" cm="1">
        <f t="array" ref="Z113">_xlfn.LET(
_xlpm.hCond,$H113,
_xlpm.dType,$D113,
_xlpm.res_type_1,Z$1,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3" s="22" cm="1">
        <f t="array" ref="AA113">_xlfn.LET(
_xlpm.hCond,$H113,
_xlpm.dType,$D113,
_xlpm.res_type_1,AA$1,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3" s="22" cm="1">
        <f t="array" ref="AB113">_xlfn.LET(
_xlpm.hCond,$H113,
_xlpm.dType,$D113,
_xlpm.res_type_1,AB$1,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3" s="22" cm="1">
        <f t="array" ref="AC113">_xlfn.LET(
_xlpm.hCond,$H113,
_xlpm.dType,$D113,
_xlpm.res_type_1,AC$1,
_xlpm.num,--_xlfn.TEXTAFTER($C113,{"#","/","-"},-1),
_xlpm.isDay,$B113="DAY",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3" s="22" cm="1">
        <f t="array" ref="AD113">_xlfn.LET(
    _xlpm.result,
    IF(
        $H113,
        _xlfn.IFS(
            $B113 = "DAY",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$B113 = "Night",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23473</v>
      </c>
      <c r="AE113" s="22" cm="1">
        <f t="array" ref="AE113">_xlfn.LET(
    _xlpm.result,
    IF(
        $H113,
        _xlfn.IFS(
            $B113 = "DAY",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$B113 = "Night",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23483</v>
      </c>
      <c r="AF113" s="22">
        <f t="shared" si="31"/>
        <v>10</v>
      </c>
      <c r="AG113" s="22" cm="1">
        <f t="array" ref="AG113">_xlfn.LET(
    _xlpm.result,
    IF(
        $H113,
        _xlfn.IFS(
            $B113 = "DAY",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$B113 = "Night",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371804</v>
      </c>
      <c r="AH113" s="22" cm="1">
        <f t="array" ref="AH113">_xlfn.LET(
    _xlpm.result,
    IF(
        $H113,
        _xlfn.IFS(
            $B113 = "DAY",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$B113 = "Night",
            _xlfn.IFS(
                $D113 = "挖掘机/Excavator",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$D113 = "矿用卡车/Dump Truck",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$D113 = "辅助设备/Auxiliary Equipment",
                _xlfn.XLOOKUP(
                     --
                        _xlfn.TEXTAFTER(
                            $C113,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371977</v>
      </c>
      <c r="AI113" s="22">
        <f t="shared" si="32"/>
        <v>173</v>
      </c>
      <c r="AJ113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11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3" s="22">
        <f t="shared" si="19"/>
        <v>12</v>
      </c>
      <c r="AO113" s="24">
        <f t="shared" si="20"/>
        <v>7.208333333333333</v>
      </c>
      <c r="AP113" s="25" t="str" cm="1">
        <f t="array" ref="AP11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B113="Night", IF(
            (F113="EX5600")+(F113="EX3600"),
            _xlfn.XLOOKUP(--_xlfn.TEXTAFTER($C113,{"#","/","-"},-1), --_xlfn.TEXTAFTER('Electrical Excavator'!$A$4:$A$23,{"#","/","-"},-1), _xlfn.XLOOKUP(A113,'Electrical Excavator'!$E$3:$AI$3,'Electrical Excavator'!$E$4:$AI$23)),
            _xlfn.XLOOKUP(--_xlfn.TEXTAFTER($C113,{"#","/","-"},-1), --_xlfn.REGEXEXTRACT(_xlpm.c_rng,"\d+"), _xlfn.XLOOKUP(A113, _xlpm.header_rng, _xlpm.data_rng))
        ),
        B113="Day", ""
    ),
    IFERROR(_xlpm.result, "")
)</f>
        <v/>
      </c>
      <c r="AQ113" s="26">
        <f t="shared" si="21"/>
        <v>0.96527777777777779</v>
      </c>
      <c r="AR113" s="26">
        <f t="shared" si="22"/>
        <v>0.87050359712230219</v>
      </c>
      <c r="AS113" s="26">
        <f t="shared" si="23"/>
        <v>0.81294964028776984</v>
      </c>
      <c r="AT113" s="24">
        <f t="shared" si="24"/>
        <v>35.000000000000036</v>
      </c>
      <c r="AU113" s="22">
        <v>720</v>
      </c>
      <c r="AV113" s="22">
        <f t="shared" si="25"/>
        <v>12</v>
      </c>
      <c r="AW113" s="22">
        <f>IF($B113="Day",_xlfn.XLOOKUP(CLEAN($C113),效率表!$B$4:$B$500,效率表!G$4:G$500,""),_xlfn.XLOOKUP(CLEAN($C113),效率表!$B$4:$B$500,效率表!G$4:G$500,"",,-1))</f>
        <v>30</v>
      </c>
      <c r="AX113" s="22">
        <f>IF($B113="Day",_xlfn.XLOOKUP(CLEAN($C113),效率表!$B$4:$B$500,效率表!H$4:H$500,""),_xlfn.XLOOKUP(CLEAN($C113),效率表!$B$4:$B$500,效率表!H$4:H$500,"",,-1))</f>
        <v>0</v>
      </c>
      <c r="AY113" s="22">
        <f>IF($B113="Day",_xlfn.XLOOKUP(CLEAN($C113),效率表!$B$4:$B$500,效率表!I$4:I$500,""),_xlfn.XLOOKUP(CLEAN($C113),效率表!$B$4:$B$500,效率表!I$4:I$500,"",,-1))</f>
        <v>0</v>
      </c>
      <c r="AZ113" s="22">
        <f>IF($B113="Day",_xlfn.XLOOKUP(CLEAN($C113),效率表!$B$4:$B$500,效率表!J$4:J$500,""),_xlfn.XLOOKUP(CLEAN($C113),效率表!$B$4:$B$500,效率表!J$4:J$500,"",,-1))</f>
        <v>40</v>
      </c>
      <c r="BA113" s="22">
        <f>IF($B113="Day",_xlfn.XLOOKUP(CLEAN($C113),效率表!$B$4:$B$500,效率表!K$4:K$500,""),_xlfn.XLOOKUP(CLEAN($C113),效率表!$B$4:$B$500,效率表!K$4:K$500,"",,-1))</f>
        <v>0</v>
      </c>
      <c r="BB113" s="22">
        <f>IF($B113="Day",_xlfn.XLOOKUP(CLEAN($C113),效率表!$B$4:$B$500,效率表!L$4:L$500,""),_xlfn.XLOOKUP(CLEAN($C113),效率表!$B$4:$B$500,效率表!L$4:L$500,"",,-1))</f>
        <v>60</v>
      </c>
      <c r="BC113" s="22">
        <f>IF($B113="Day",_xlfn.XLOOKUP(CLEAN($C113),效率表!$B$4:$B$500,效率表!M$4:M$500,""),_xlfn.XLOOKUP(CLEAN($C113),效率表!$B$4:$B$500,效率表!M$4:M$500,"",,-1))</f>
        <v>0</v>
      </c>
      <c r="BD113" s="22">
        <f>IF($B113="Day",_xlfn.XLOOKUP(CLEAN($C113),效率表!$B$4:$B$500,效率表!N$4:N$500,""),_xlfn.XLOOKUP(CLEAN($C113),效率表!$B$4:$B$500,效率表!N$4:N$500,"",,-1))</f>
        <v>0</v>
      </c>
      <c r="BE113" s="22">
        <f>IF($B113="Day",_xlfn.XLOOKUP(CLEAN($C113),效率表!$B$4:$B$500,效率表!O$4:O$500,""),_xlfn.XLOOKUP(CLEAN($C113),效率表!$B$4:$B$500,效率表!O$4:O$500,"",,-1))</f>
        <v>24.999999999999993</v>
      </c>
      <c r="BF113" s="22">
        <f>IF($B113="Day",_xlfn.XLOOKUP(CLEAN($C113),效率表!$B$4:$B$500,效率表!P$4:P$500,""),_xlfn.XLOOKUP(CLEAN($C113),效率表!$B$4:$B$500,效率表!P$4:P$500,"",,-1))</f>
        <v>0</v>
      </c>
      <c r="BG113" s="22">
        <f>IF($B113="Day",_xlfn.XLOOKUP(CLEAN($C113),效率表!$B$4:$B$500,效率表!Q$4:Q$500,""),_xlfn.XLOOKUP(CLEAN($C113),效率表!$B$4:$B$500,效率表!Q$4:Q$500,"",,-1))</f>
        <v>0</v>
      </c>
      <c r="BH113" s="22">
        <f>IF($B113="Day",_xlfn.XLOOKUP(CLEAN($C113),效率表!$B$4:$B$500,效率表!R$4:R$500,""),_xlfn.XLOOKUP(CLEAN($C113),效率表!$B$4:$B$500,效率表!R$4:R$500,"",,-1))</f>
        <v>0</v>
      </c>
      <c r="BI113" s="22">
        <f>IF($B113="Day",_xlfn.XLOOKUP(CLEAN($C113),效率表!$B$4:$B$500,效率表!S$4:S$500,""),_xlfn.XLOOKUP(CLEAN($C113),效率表!$B$4:$B$500,效率表!S$4:S$500,"",,-1))</f>
        <v>0</v>
      </c>
      <c r="BJ113" s="22">
        <f>IF($B113="Day",_xlfn.XLOOKUP(CLEAN($C113),效率表!$B$4:$B$500,效率表!U$4:U$500,""),_xlfn.XLOOKUP(CLEAN($C113),效率表!$B$4:$B$500,效率表!U$4:U$500,"",,-1))</f>
        <v>0</v>
      </c>
      <c r="BK113" s="22">
        <f>IF($B113="Day",_xlfn.XLOOKUP(CLEAN($C113),效率表!$B$4:$B$500,效率表!V$4:V$500,""),_xlfn.XLOOKUP(CLEAN($C113),效率表!$B$4:$B$500,效率表!V$4:V$500,"",,-1))</f>
        <v>0</v>
      </c>
      <c r="BL113" s="22">
        <f t="shared" si="26"/>
        <v>40</v>
      </c>
      <c r="BM113" s="22">
        <f t="shared" si="27"/>
        <v>90</v>
      </c>
      <c r="BN113" s="22">
        <f t="shared" si="28"/>
        <v>0</v>
      </c>
      <c r="BO113" s="27">
        <f t="shared" si="29"/>
        <v>565</v>
      </c>
      <c r="BP113" s="25">
        <f t="shared" si="30"/>
        <v>9.4166666666666661</v>
      </c>
      <c r="BQ113" s="28" t="str">
        <f>IF($B113="Day",_xlfn.XLOOKUP(CLEAN($C113),效率表!$B$4:$B$500,效率表!X$4:X$500,""),_xlfn.XLOOKUP($C113,效率表!$B$4:$B$500,效率表!X$4:X$500,"",,-1))</f>
        <v>1-р подвес тос хаясан шалгуулах</v>
      </c>
    </row>
    <row r="114" spans="1:69">
      <c r="A114" s="29">
        <f t="shared" si="33"/>
        <v>46244</v>
      </c>
      <c r="B114" s="22" t="s">
        <v>240</v>
      </c>
      <c r="C114" s="22" t="s">
        <v>195</v>
      </c>
      <c r="D114" s="23" t="str">
        <f>_xlfn.XLOOKUP(C114,辅助表Auxiliary!$A$3:$A$192,辅助表Auxiliary!$C$3:$C$192)</f>
        <v>矿用卡车/Dump Truck</v>
      </c>
      <c r="E114" s="22" t="str">
        <f>_xlfn.XLOOKUP(C114,辅助表Auxiliary!$A$3:$A$192,辅助表Auxiliary!$D$3:$D$192)</f>
        <v>NHL NTE240AC</v>
      </c>
      <c r="F114" s="22" t="str">
        <f>_xlfn.XLOOKUP(C114,辅助表Auxiliary!$A$3:$A$192,辅助表Auxiliary!$E$3:$E$192)</f>
        <v>NTE240</v>
      </c>
      <c r="G114" s="22" t="s">
        <v>285</v>
      </c>
      <c r="H114" s="22" t="b">
        <f t="shared" si="17"/>
        <v>1</v>
      </c>
      <c r="I114" s="22">
        <f t="shared" si="18"/>
        <v>1</v>
      </c>
      <c r="J114" s="22"/>
      <c r="K114" s="22">
        <f>_xlfn.AGGREGATE(9,4,表1[[#This Row],[Хө]:[Б.н]])+_xlfn.AGGREGATE(9,4,表1[[#This Row],[Хө土壤]:[Б.н 脏煤]],表1[[#This Row],[Ш.х 沃土]])</f>
        <v>85</v>
      </c>
      <c r="L114" s="22">
        <f>_xlfn.AGGREGATE(9,4,表1[[#This Row],[Нү]],表1[[#This Row],[Нү 煤炭]])</f>
        <v>85</v>
      </c>
      <c r="M114" s="22">
        <f>_xlfn.AGGREGATE(9,4,表1[[#This Row],[oxid]],表1[[#This Row],[oxid 氧化]])</f>
        <v>0</v>
      </c>
      <c r="N114" s="22">
        <f>_xlfn.AGGREGATE(9,4,表1[[#This Row],[И.А]],表1[[#This Row],[И.А 
工程工作]])</f>
        <v>0</v>
      </c>
      <c r="O114" s="22">
        <f>表1[[#This Row],[产量（M3）
Production(M3)]]-表1[[#This Row],[焦煤（M3）
Coking coal
Нү]]-表1[[#This Row],[动力煤（M3）
Thermal coal
oxid]]</f>
        <v>0</v>
      </c>
      <c r="P114" s="22" t="str" cm="1">
        <f t="array" ref="P114">_xlfn.LET(
_xlpm.hCond,$H114,
_xlpm.dType,$D114,
_xlpm.res_type_1,P$1,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4" s="22" t="str" cm="1">
        <f t="array" ref="Q114">_xlfn.LET(
_xlpm.hCond,$H114,
_xlpm.dType,$D114,
_xlpm.res_type_1,Q$1,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4" s="22" t="str" cm="1">
        <f t="array" ref="R114">_xlfn.LET(
_xlpm.hCond,$H114,
_xlpm.dType,$D114,
_xlpm.res_type_1,R$1,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4" s="22" t="str" cm="1">
        <f t="array" ref="S114">_xlfn.LET(
_xlpm.hCond,$H114,
_xlpm.dType,$D114,
_xlpm.res_type_1,S$1,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4" s="22" t="str" cm="1">
        <f t="array" ref="T114">_xlfn.LET(
_xlpm.hCond,$H114,
_xlpm.dType,$D114,
_xlpm.res_type_1,T$1,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4" s="22" t="str" cm="1">
        <f t="array" ref="U114">_xlfn.LET(
_xlpm.hCond,$H114,
_xlpm.dType,$D114,
_xlpm.res_type_1,U$1,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4" s="22" t="str" cm="1">
        <f t="array" ref="V114">_xlfn.LET(
_xlpm.hCond,$H114,
_xlpm.dType,$D114,
_xlpm.res_type_1,V$1,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4" s="22" cm="1">
        <f t="array" ref="W114">_xlfn.LET(
_xlpm.hCond,$H114,
_xlpm.dType,$D114,
_xlpm.res_type_1,W$1,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114" s="22" cm="1">
        <f t="array" ref="X114">_xlfn.LET(
_xlpm.hCond,$H114,
_xlpm.dType,$D114,
_xlpm.res_type_1,X$1,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4" s="22" cm="1">
        <f t="array" ref="Y114">_xlfn.LET(
_xlpm.hCond,$H114,
_xlpm.dType,$D114,
_xlpm.res_type_1,Y$1,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114" s="22" cm="1">
        <f t="array" ref="Z114">_xlfn.LET(
_xlpm.hCond,$H114,
_xlpm.dType,$D114,
_xlpm.res_type_1,Z$1,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4" s="22" cm="1">
        <f t="array" ref="AA114">_xlfn.LET(
_xlpm.hCond,$H114,
_xlpm.dType,$D114,
_xlpm.res_type_1,AA$1,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4" s="22" cm="1">
        <f t="array" ref="AB114">_xlfn.LET(
_xlpm.hCond,$H114,
_xlpm.dType,$D114,
_xlpm.res_type_1,AB$1,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4" s="22" cm="1">
        <f t="array" ref="AC114">_xlfn.LET(
_xlpm.hCond,$H114,
_xlpm.dType,$D114,
_xlpm.res_type_1,AC$1,
_xlpm.num,--_xlfn.TEXTAFTER($C114,{"#","/","-"},-1),
_xlpm.isDay,$B114="DAY",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4" s="22" cm="1">
        <f t="array" ref="AD114">_xlfn.LET(
    _xlpm.result,
    IF(
        $H114,
        _xlfn.IFS(
            $B114 = "DAY",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$B114 = "Night",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22701</v>
      </c>
      <c r="AE114" s="22" cm="1">
        <f t="array" ref="AE114">_xlfn.LET(
    _xlpm.result,
    IF(
        $H114,
        _xlfn.IFS(
            $B114 = "DAY",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$B114 = "Night",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22703</v>
      </c>
      <c r="AF114" s="22">
        <f t="shared" si="31"/>
        <v>2</v>
      </c>
      <c r="AG114" s="22" cm="1">
        <f t="array" ref="AG114">_xlfn.LET(
    _xlpm.result,
    IF(
        $H114,
        _xlfn.IFS(
            $B114 = "DAY",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$B114 = "Night",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364415</v>
      </c>
      <c r="AH114" s="22" cm="1">
        <f t="array" ref="AH114">_xlfn.LET(
    _xlpm.result,
    IF(
        $H114,
        _xlfn.IFS(
            $B114 = "DAY",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$B114 = "Night",
            _xlfn.IFS(
                $D114 = "挖掘机/Excavator",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$D114 = "矿用卡车/Dump Truck",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$D114 = "辅助设备/Auxiliary Equipment",
                _xlfn.XLOOKUP(
                     --
                        _xlfn.TEXTAFTER(
                            $C114,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364426</v>
      </c>
      <c r="AI114" s="22">
        <f t="shared" si="32"/>
        <v>11</v>
      </c>
      <c r="AJ114" s="22">
        <f>_xlfn.LET(_xlpm.v,_xlfn.XLOOKUP(表1[[#This Row],[型号类型
Model Type]],辅助表Auxiliary!$P$2:$P$6,辅助表Auxiliary!$Q$2:$Q$6),_xlpm.target,表1[[#This Row],[产量（M3）
Production(M3)]],IFERROR(_xlpm.target/_xlpm.v,""))</f>
        <v>1</v>
      </c>
      <c r="AK114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11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4" s="22">
        <f t="shared" si="19"/>
        <v>0</v>
      </c>
      <c r="AO114" s="24">
        <f t="shared" si="20"/>
        <v>5.5</v>
      </c>
      <c r="AP114" s="25" t="str" cm="1">
        <f t="array" ref="AP11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B114="Night", IF(
            (F114="EX5600")+(F114="EX3600"),
            _xlfn.XLOOKUP(--_xlfn.TEXTAFTER($C114,{"#","/","-"},-1), --_xlfn.TEXTAFTER('Electrical Excavator'!$A$4:$A$23,{"#","/","-"},-1), _xlfn.XLOOKUP(A114,'Electrical Excavator'!$E$3:$AI$3,'Electrical Excavator'!$E$4:$AI$23)),
            _xlfn.XLOOKUP(--_xlfn.TEXTAFTER($C114,{"#","/","-"},-1), --_xlfn.REGEXEXTRACT(_xlpm.c_rng,"\d+"), _xlfn.XLOOKUP(A114, _xlpm.header_rng, _xlpm.data_rng))
        ),
        B114="Day", ""
    ),
    IFERROR(_xlpm.result, "")
)</f>
        <v/>
      </c>
      <c r="AQ114" s="26">
        <f t="shared" si="21"/>
        <v>0.72222222222222221</v>
      </c>
      <c r="AR114" s="26">
        <f t="shared" si="22"/>
        <v>9.6153846153846159E-2</v>
      </c>
      <c r="AS114" s="26">
        <f t="shared" si="23"/>
        <v>9.6153846153846159E-2</v>
      </c>
      <c r="AT114" s="24">
        <f t="shared" si="24"/>
        <v>69.999999999999986</v>
      </c>
      <c r="AU114" s="22">
        <v>720</v>
      </c>
      <c r="AV114" s="22">
        <f t="shared" si="25"/>
        <v>12</v>
      </c>
      <c r="AW114" s="22">
        <f>IF($B114="Day",_xlfn.XLOOKUP(CLEAN($C114),效率表!$B$4:$B$500,效率表!G$4:G$500,""),_xlfn.XLOOKUP(CLEAN($C114),效率表!$B$4:$B$500,效率表!G$4:G$500,"",,-1))</f>
        <v>10</v>
      </c>
      <c r="AX114" s="22">
        <f>IF($B114="Day",_xlfn.XLOOKUP(CLEAN($C114),效率表!$B$4:$B$500,效率表!H$4:H$500,""),_xlfn.XLOOKUP(CLEAN($C114),效率表!$B$4:$B$500,效率表!H$4:H$500,"",,-1))</f>
        <v>0</v>
      </c>
      <c r="AY114" s="22">
        <f>IF($B114="Day",_xlfn.XLOOKUP(CLEAN($C114),效率表!$B$4:$B$500,效率表!I$4:I$500,""),_xlfn.XLOOKUP(CLEAN($C114),效率表!$B$4:$B$500,效率表!I$4:I$500,"",,-1))</f>
        <v>0</v>
      </c>
      <c r="AZ114" s="22">
        <f>IF($B114="Day",_xlfn.XLOOKUP(CLEAN($C114),效率表!$B$4:$B$500,效率表!J$4:J$500,""),_xlfn.XLOOKUP(CLEAN($C114),效率表!$B$4:$B$500,效率表!J$4:J$500,"",,-1))</f>
        <v>0</v>
      </c>
      <c r="BA114" s="22">
        <f>IF($B114="Day",_xlfn.XLOOKUP(CLEAN($C114),效率表!$B$4:$B$500,效率表!K$4:K$500,""),_xlfn.XLOOKUP(CLEAN($C114),效率表!$B$4:$B$500,效率表!K$4:K$500,"",,-1))</f>
        <v>0</v>
      </c>
      <c r="BB114" s="22">
        <f>IF($B114="Day",_xlfn.XLOOKUP(CLEAN($C114),效率表!$B$4:$B$500,效率表!L$4:L$500,""),_xlfn.XLOOKUP(CLEAN($C114),效率表!$B$4:$B$500,效率表!L$4:L$500,"",,-1))</f>
        <v>60</v>
      </c>
      <c r="BC114" s="22">
        <f>IF($B114="Day",_xlfn.XLOOKUP(CLEAN($C114),效率表!$B$4:$B$500,效率表!M$4:M$500,""),_xlfn.XLOOKUP(CLEAN($C114),效率表!$B$4:$B$500,效率表!M$4:M$500,"",,-1))</f>
        <v>0</v>
      </c>
      <c r="BD114" s="22">
        <f>IF($B114="Day",_xlfn.XLOOKUP(CLEAN($C114),效率表!$B$4:$B$500,效率表!N$4:N$500,""),_xlfn.XLOOKUP(CLEAN($C114),效率表!$B$4:$B$500,效率表!N$4:N$500,"",,-1))</f>
        <v>0</v>
      </c>
      <c r="BE114" s="22">
        <f>IF($B114="Day",_xlfn.XLOOKUP(CLEAN($C114),效率表!$B$4:$B$500,效率表!O$4:O$500,""),_xlfn.XLOOKUP(CLEAN($C114),效率表!$B$4:$B$500,效率表!O$4:O$500,"",,-1))</f>
        <v>200</v>
      </c>
      <c r="BF114" s="22">
        <f>IF($B114="Day",_xlfn.XLOOKUP(CLEAN($C114),效率表!$B$4:$B$500,效率表!P$4:P$500,""),_xlfn.XLOOKUP(CLEAN($C114),效率表!$B$4:$B$500,效率表!P$4:P$500,"",,-1))</f>
        <v>400</v>
      </c>
      <c r="BG114" s="22">
        <f>IF($B114="Day",_xlfn.XLOOKUP(CLEAN($C114),效率表!$B$4:$B$500,效率表!Q$4:Q$500,""),_xlfn.XLOOKUP(CLEAN($C114),效率表!$B$4:$B$500,效率表!Q$4:Q$500,"",,-1))</f>
        <v>0</v>
      </c>
      <c r="BH114" s="22">
        <f>IF($B114="Day",_xlfn.XLOOKUP(CLEAN($C114),效率表!$B$4:$B$500,效率表!R$4:R$500,""),_xlfn.XLOOKUP(CLEAN($C114),效率表!$B$4:$B$500,效率表!R$4:R$500,"",,-1))</f>
        <v>0</v>
      </c>
      <c r="BI114" s="22">
        <f>IF($B114="Day",_xlfn.XLOOKUP(CLEAN($C114),效率表!$B$4:$B$500,效率表!S$4:S$500,""),_xlfn.XLOOKUP(CLEAN($C114),效率表!$B$4:$B$500,效率表!S$4:S$500,"",,-1))</f>
        <v>0</v>
      </c>
      <c r="BJ114" s="22">
        <f>IF($B114="Day",_xlfn.XLOOKUP(CLEAN($C114),效率表!$B$4:$B$500,效率表!U$4:U$500,""),_xlfn.XLOOKUP(CLEAN($C114),效率表!$B$4:$B$500,效率表!U$4:U$500,"",,-1))</f>
        <v>0</v>
      </c>
      <c r="BK114" s="22">
        <f>IF($B114="Day",_xlfn.XLOOKUP(CLEAN($C114),效率表!$B$4:$B$500,效率表!V$4:V$500,""),_xlfn.XLOOKUP(CLEAN($C114),效率表!$B$4:$B$500,效率表!V$4:V$500,"",,-1))</f>
        <v>0</v>
      </c>
      <c r="BL114" s="22">
        <f t="shared" si="26"/>
        <v>0</v>
      </c>
      <c r="BM114" s="22">
        <f t="shared" si="27"/>
        <v>470</v>
      </c>
      <c r="BN114" s="22">
        <f t="shared" si="28"/>
        <v>400</v>
      </c>
      <c r="BO114" s="27">
        <f t="shared" si="29"/>
        <v>50</v>
      </c>
      <c r="BP114" s="25">
        <f t="shared" si="30"/>
        <v>0.83333333333333337</v>
      </c>
      <c r="BQ114" s="28" t="str">
        <f>IF($B114="Day",_xlfn.XLOOKUP(CLEAN($C114),效率表!$B$4:$B$500,效率表!X$4:X$500,""),_xlfn.XLOOKUP($C114,效率表!$B$4:$B$500,效率表!X$4:X$500,"",,-1))</f>
        <v>хөдөлгүүрийн анхааруулга ассан / хөдөлгүүрийн анхааруулга ассан</v>
      </c>
    </row>
    <row r="115" spans="1:69">
      <c r="A115" s="29">
        <f t="shared" si="33"/>
        <v>46244</v>
      </c>
      <c r="B115" s="22" t="s">
        <v>240</v>
      </c>
      <c r="C115" s="22" t="s">
        <v>196</v>
      </c>
      <c r="D115" s="23" t="str">
        <f>_xlfn.XLOOKUP(C115,辅助表Auxiliary!$A$3:$A$192,辅助表Auxiliary!$C$3:$C$192)</f>
        <v>矿用卡车/Dump Truck</v>
      </c>
      <c r="E115" s="22" t="str">
        <f>_xlfn.XLOOKUP(C115,辅助表Auxiliary!$A$3:$A$192,辅助表Auxiliary!$D$3:$D$192)</f>
        <v>NHL NTE240AC</v>
      </c>
      <c r="F115" s="22" t="str">
        <f>_xlfn.XLOOKUP(C115,辅助表Auxiliary!$A$3:$A$192,辅助表Auxiliary!$E$3:$E$192)</f>
        <v>NTE240</v>
      </c>
      <c r="G115" s="22" t="s">
        <v>285</v>
      </c>
      <c r="H115" s="22" t="b">
        <f t="shared" si="17"/>
        <v>1</v>
      </c>
      <c r="I115" s="22">
        <f t="shared" si="18"/>
        <v>1</v>
      </c>
      <c r="J115" s="22"/>
      <c r="K115" s="22">
        <f>_xlfn.AGGREGATE(9,4,表1[[#This Row],[Хө]:[Б.н]])+_xlfn.AGGREGATE(9,4,表1[[#This Row],[Хө土壤]:[Б.н 脏煤]],表1[[#This Row],[Ш.х 沃土]])</f>
        <v>1020</v>
      </c>
      <c r="L115" s="22">
        <f>_xlfn.AGGREGATE(9,4,表1[[#This Row],[Нү]],表1[[#This Row],[Нү 煤炭]])</f>
        <v>0</v>
      </c>
      <c r="M115" s="22">
        <f>_xlfn.AGGREGATE(9,4,表1[[#This Row],[oxid]],表1[[#This Row],[oxid 氧化]])</f>
        <v>0</v>
      </c>
      <c r="N115" s="22">
        <f>_xlfn.AGGREGATE(9,4,表1[[#This Row],[И.А]],表1[[#This Row],[И.А 
工程工作]])</f>
        <v>0</v>
      </c>
      <c r="O115" s="22">
        <f>表1[[#This Row],[产量（M3）
Production(M3)]]-表1[[#This Row],[焦煤（M3）
Coking coal
Нү]]-表1[[#This Row],[动力煤（M3）
Thermal coal
oxid]]</f>
        <v>1020</v>
      </c>
      <c r="P115" s="22" t="str" cm="1">
        <f t="array" ref="P115">_xlfn.LET(
_xlpm.hCond,$H115,
_xlpm.dType,$D115,
_xlpm.res_type_1,P$1,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5" s="22" t="str" cm="1">
        <f t="array" ref="Q115">_xlfn.LET(
_xlpm.hCond,$H115,
_xlpm.dType,$D115,
_xlpm.res_type_1,Q$1,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5" s="22" t="str" cm="1">
        <f t="array" ref="R115">_xlfn.LET(
_xlpm.hCond,$H115,
_xlpm.dType,$D115,
_xlpm.res_type_1,R$1,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5" s="22" t="str" cm="1">
        <f t="array" ref="S115">_xlfn.LET(
_xlpm.hCond,$H115,
_xlpm.dType,$D115,
_xlpm.res_type_1,S$1,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5" s="22" t="str" cm="1">
        <f t="array" ref="T115">_xlfn.LET(
_xlpm.hCond,$H115,
_xlpm.dType,$D115,
_xlpm.res_type_1,T$1,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5" s="22" t="str" cm="1">
        <f t="array" ref="U115">_xlfn.LET(
_xlpm.hCond,$H115,
_xlpm.dType,$D115,
_xlpm.res_type_1,U$1,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5" s="22" t="str" cm="1">
        <f t="array" ref="V115">_xlfn.LET(
_xlpm.hCond,$H115,
_xlpm.dType,$D115,
_xlpm.res_type_1,V$1,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5" s="22" cm="1">
        <f t="array" ref="W115">_xlfn.LET(
_xlpm.hCond,$H115,
_xlpm.dType,$D115,
_xlpm.res_type_1,W$1,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115" s="22" cm="1">
        <f t="array" ref="X115">_xlfn.LET(
_xlpm.hCond,$H115,
_xlpm.dType,$D115,
_xlpm.res_type_1,X$1,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5" s="22" cm="1">
        <f t="array" ref="Y115">_xlfn.LET(
_xlpm.hCond,$H115,
_xlpm.dType,$D115,
_xlpm.res_type_1,Y$1,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5" s="22" cm="1">
        <f t="array" ref="Z115">_xlfn.LET(
_xlpm.hCond,$H115,
_xlpm.dType,$D115,
_xlpm.res_type_1,Z$1,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5" s="22" cm="1">
        <f t="array" ref="AA115">_xlfn.LET(
_xlpm.hCond,$H115,
_xlpm.dType,$D115,
_xlpm.res_type_1,AA$1,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5" s="22" cm="1">
        <f t="array" ref="AB115">_xlfn.LET(
_xlpm.hCond,$H115,
_xlpm.dType,$D115,
_xlpm.res_type_1,AB$1,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5" s="22" cm="1">
        <f t="array" ref="AC115">_xlfn.LET(
_xlpm.hCond,$H115,
_xlpm.dType,$D115,
_xlpm.res_type_1,AC$1,
_xlpm.num,--_xlfn.TEXTAFTER($C115,{"#","/","-"},-1),
_xlpm.isDay,$B115="DAY",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5" s="22" cm="1">
        <f t="array" ref="AD115">_xlfn.LET(
    _xlpm.result,
    IF(
        $H115,
        _xlfn.IFS(
            $B115 = "DAY",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$B115 = "Night",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23148</v>
      </c>
      <c r="AE115" s="22" cm="1">
        <f t="array" ref="AE115">_xlfn.LET(
    _xlpm.result,
    IF(
        $H115,
        _xlfn.IFS(
            $B115 = "DAY",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$B115 = "Night",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23158</v>
      </c>
      <c r="AF115" s="22">
        <f t="shared" si="31"/>
        <v>10</v>
      </c>
      <c r="AG115" s="22" cm="1">
        <f t="array" ref="AG115">_xlfn.LET(
    _xlpm.result,
    IF(
        $H115,
        _xlfn.IFS(
            $B115 = "DAY",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$B115 = "Night",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370385</v>
      </c>
      <c r="AH115" s="22" cm="1">
        <f t="array" ref="AH115">_xlfn.LET(
    _xlpm.result,
    IF(
        $H115,
        _xlfn.IFS(
            $B115 = "DAY",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$B115 = "Night",
            _xlfn.IFS(
                $D115 = "挖掘机/Excavator",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$D115 = "矿用卡车/Dump Truck",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$D115 = "辅助设备/Auxiliary Equipment",
                _xlfn.XLOOKUP(
                     --
                        _xlfn.TEXTAFTER(
                            $C115,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370565</v>
      </c>
      <c r="AI115" s="22">
        <f t="shared" si="32"/>
        <v>180</v>
      </c>
      <c r="AJ115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11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5" s="22">
        <f t="shared" si="19"/>
        <v>12</v>
      </c>
      <c r="AO115" s="24">
        <f t="shared" si="20"/>
        <v>7.5</v>
      </c>
      <c r="AP115" s="25" t="str" cm="1">
        <f t="array" ref="AP11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B115="Night", IF(
            (F115="EX5600")+(F115="EX3600"),
            _xlfn.XLOOKUP(--_xlfn.TEXTAFTER($C115,{"#","/","-"},-1), --_xlfn.TEXTAFTER('Electrical Excavator'!$A$4:$A$23,{"#","/","-"},-1), _xlfn.XLOOKUP(A115,'Electrical Excavator'!$E$3:$AI$3,'Electrical Excavator'!$E$4:$AI$23)),
            _xlfn.XLOOKUP(--_xlfn.TEXTAFTER($C115,{"#","/","-"},-1), --_xlfn.REGEXEXTRACT(_xlpm.c_rng,"\d+"), _xlfn.XLOOKUP(A115, _xlpm.header_rng, _xlpm.data_rng))
        ),
        B115="Day", ""
    ),
    IFERROR(_xlpm.result, "")
)</f>
        <v/>
      </c>
      <c r="AQ115" s="26">
        <f t="shared" si="21"/>
        <v>1</v>
      </c>
      <c r="AR115" s="26">
        <f t="shared" si="22"/>
        <v>0.84722222222222221</v>
      </c>
      <c r="AS115" s="26">
        <f t="shared" si="23"/>
        <v>0.72222222222222221</v>
      </c>
      <c r="AT115" s="24">
        <f t="shared" si="24"/>
        <v>80.000000000000028</v>
      </c>
      <c r="AU115" s="22">
        <v>720</v>
      </c>
      <c r="AV115" s="22">
        <f t="shared" si="25"/>
        <v>12</v>
      </c>
      <c r="AW115" s="22">
        <f>IF($B115="Day",_xlfn.XLOOKUP(CLEAN($C115),效率表!$B$4:$B$500,效率表!G$4:G$500,""),_xlfn.XLOOKUP(CLEAN($C115),效率表!$B$4:$B$500,效率表!G$4:G$500,"",,-1))</f>
        <v>40</v>
      </c>
      <c r="AX115" s="22">
        <f>IF($B115="Day",_xlfn.XLOOKUP(CLEAN($C115),效率表!$B$4:$B$500,效率表!H$4:H$500,""),_xlfn.XLOOKUP(CLEAN($C115),效率表!$B$4:$B$500,效率表!H$4:H$500,"",,-1))</f>
        <v>40</v>
      </c>
      <c r="AY115" s="22">
        <f>IF($B115="Day",_xlfn.XLOOKUP(CLEAN($C115),效率表!$B$4:$B$500,效率表!I$4:I$500,""),_xlfn.XLOOKUP(CLEAN($C115),效率表!$B$4:$B$500,效率表!I$4:I$500,"",,-1))</f>
        <v>0</v>
      </c>
      <c r="AZ115" s="22">
        <f>IF($B115="Day",_xlfn.XLOOKUP(CLEAN($C115),效率表!$B$4:$B$500,效率表!J$4:J$500,""),_xlfn.XLOOKUP(CLEAN($C115),效率表!$B$4:$B$500,效率表!J$4:J$500,"",,-1))</f>
        <v>50</v>
      </c>
      <c r="BA115" s="22">
        <f>IF($B115="Day",_xlfn.XLOOKUP(CLEAN($C115),效率表!$B$4:$B$500,效率表!K$4:K$500,""),_xlfn.XLOOKUP(CLEAN($C115),效率表!$B$4:$B$500,效率表!K$4:K$500,"",,-1))</f>
        <v>0</v>
      </c>
      <c r="BB115" s="22">
        <f>IF($B115="Day",_xlfn.XLOOKUP(CLEAN($C115),效率表!$B$4:$B$500,效率表!L$4:L$500,""),_xlfn.XLOOKUP(CLEAN($C115),效率表!$B$4:$B$500,效率表!L$4:L$500,"",,-1))</f>
        <v>60</v>
      </c>
      <c r="BC115" s="22">
        <f>IF($B115="Day",_xlfn.XLOOKUP(CLEAN($C115),效率表!$B$4:$B$500,效率表!M$4:M$500,""),_xlfn.XLOOKUP(CLEAN($C115),效率表!$B$4:$B$500,效率表!M$4:M$500,"",,-1))</f>
        <v>10</v>
      </c>
      <c r="BD115" s="22">
        <f>IF($B115="Day",_xlfn.XLOOKUP(CLEAN($C115),效率表!$B$4:$B$500,效率表!N$4:N$500,""),_xlfn.XLOOKUP(CLEAN($C115),效率表!$B$4:$B$500,效率表!N$4:N$500,"",,-1))</f>
        <v>0</v>
      </c>
      <c r="BE115" s="22">
        <f>IF($B115="Day",_xlfn.XLOOKUP(CLEAN($C115),效率表!$B$4:$B$500,效率表!O$4:O$500,""),_xlfn.XLOOKUP(CLEAN($C115),效率表!$B$4:$B$500,效率表!O$4:O$500,"",,-1))</f>
        <v>0</v>
      </c>
      <c r="BF115" s="22">
        <f>IF($B115="Day",_xlfn.XLOOKUP(CLEAN($C115),效率表!$B$4:$B$500,效率表!P$4:P$500,""),_xlfn.XLOOKUP(CLEAN($C115),效率表!$B$4:$B$500,效率表!P$4:P$500,"",,-1))</f>
        <v>0</v>
      </c>
      <c r="BG115" s="22">
        <f>IF($B115="Day",_xlfn.XLOOKUP(CLEAN($C115),效率表!$B$4:$B$500,效率表!Q$4:Q$500,""),_xlfn.XLOOKUP(CLEAN($C115),效率表!$B$4:$B$500,效率表!Q$4:Q$500,"",,-1))</f>
        <v>0</v>
      </c>
      <c r="BH115" s="22">
        <f>IF($B115="Day",_xlfn.XLOOKUP(CLEAN($C115),效率表!$B$4:$B$500,效率表!R$4:R$500,""),_xlfn.XLOOKUP(CLEAN($C115),效率表!$B$4:$B$500,效率表!R$4:R$500,"",,-1))</f>
        <v>0</v>
      </c>
      <c r="BI115" s="22">
        <f>IF($B115="Day",_xlfn.XLOOKUP(CLEAN($C115),效率表!$B$4:$B$500,效率表!S$4:S$500,""),_xlfn.XLOOKUP(CLEAN($C115),效率表!$B$4:$B$500,效率表!S$4:S$500,"",,-1))</f>
        <v>0</v>
      </c>
      <c r="BJ115" s="22">
        <f>IF($B115="Day",_xlfn.XLOOKUP(CLEAN($C115),效率表!$B$4:$B$500,效率表!U$4:U$500,""),_xlfn.XLOOKUP(CLEAN($C115),效率表!$B$4:$B$500,效率表!U$4:U$500,"",,-1))</f>
        <v>0</v>
      </c>
      <c r="BK115" s="22">
        <f>IF($B115="Day",_xlfn.XLOOKUP(CLEAN($C115),效率表!$B$4:$B$500,效率表!V$4:V$500,""),_xlfn.XLOOKUP(CLEAN($C115),效率表!$B$4:$B$500,效率表!V$4:V$500,"",,-1))</f>
        <v>0</v>
      </c>
      <c r="BL115" s="22">
        <f t="shared" si="26"/>
        <v>90</v>
      </c>
      <c r="BM115" s="22">
        <f t="shared" si="27"/>
        <v>110</v>
      </c>
      <c r="BN115" s="22">
        <f t="shared" si="28"/>
        <v>10</v>
      </c>
      <c r="BO115" s="27">
        <f t="shared" si="29"/>
        <v>520</v>
      </c>
      <c r="BP115" s="25">
        <f t="shared" si="30"/>
        <v>8.6666666666666661</v>
      </c>
      <c r="BQ115" s="28">
        <f>IF($B115="Day",_xlfn.XLOOKUP(CLEAN($C115),效率表!$B$4:$B$500,效率表!X$4:X$500,""),_xlfn.XLOOKUP($C115,效率表!$B$4:$B$500,效率表!X$4:X$500,"",,-1))</f>
        <v>0</v>
      </c>
    </row>
    <row r="116" spans="1:69">
      <c r="A116" s="29">
        <f t="shared" si="33"/>
        <v>46244</v>
      </c>
      <c r="B116" s="22" t="s">
        <v>240</v>
      </c>
      <c r="C116" s="22" t="s">
        <v>197</v>
      </c>
      <c r="D116" s="23" t="str">
        <f>_xlfn.XLOOKUP(C116,辅助表Auxiliary!$A$3:$A$192,辅助表Auxiliary!$C$3:$C$192)</f>
        <v>矿用卡车/Dump Truck</v>
      </c>
      <c r="E116" s="22" t="str">
        <f>_xlfn.XLOOKUP(C116,辅助表Auxiliary!$A$3:$A$192,辅助表Auxiliary!$D$3:$D$192)</f>
        <v>NHL NTE240AC</v>
      </c>
      <c r="F116" s="22" t="str">
        <f>_xlfn.XLOOKUP(C116,辅助表Auxiliary!$A$3:$A$192,辅助表Auxiliary!$E$3:$E$192)</f>
        <v>NTE240</v>
      </c>
      <c r="G116" s="22" t="s">
        <v>285</v>
      </c>
      <c r="H116" s="22" t="b">
        <f t="shared" si="17"/>
        <v>1</v>
      </c>
      <c r="I116" s="22">
        <f t="shared" si="18"/>
        <v>0</v>
      </c>
      <c r="J116" s="22"/>
      <c r="K116" s="22">
        <f>_xlfn.AGGREGATE(9,4,表1[[#This Row],[Хө]:[Б.н]])+_xlfn.AGGREGATE(9,4,表1[[#This Row],[Хө土壤]:[Б.н 脏煤]],表1[[#This Row],[Ш.х 沃土]])</f>
        <v>0</v>
      </c>
      <c r="L116" s="22">
        <f>_xlfn.AGGREGATE(9,4,表1[[#This Row],[Нү]],表1[[#This Row],[Нү 煤炭]])</f>
        <v>0</v>
      </c>
      <c r="M116" s="22">
        <f>_xlfn.AGGREGATE(9,4,表1[[#This Row],[oxid]],表1[[#This Row],[oxid 氧化]])</f>
        <v>0</v>
      </c>
      <c r="N116" s="22">
        <f>_xlfn.AGGREGATE(9,4,表1[[#This Row],[И.А]],表1[[#This Row],[И.А 
工程工作]])</f>
        <v>0</v>
      </c>
      <c r="O116" s="22">
        <f>表1[[#This Row],[产量（M3）
Production(M3)]]-表1[[#This Row],[焦煤（M3）
Coking coal
Нү]]-表1[[#This Row],[动力煤（M3）
Thermal coal
oxid]]</f>
        <v>0</v>
      </c>
      <c r="P116" s="22" t="str" cm="1">
        <f t="array" ref="P116">_xlfn.LET(
_xlpm.hCond,$H116,
_xlpm.dType,$D116,
_xlpm.res_type_1,P$1,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6" s="22" t="str" cm="1">
        <f t="array" ref="Q116">_xlfn.LET(
_xlpm.hCond,$H116,
_xlpm.dType,$D116,
_xlpm.res_type_1,Q$1,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6" s="22" t="str" cm="1">
        <f t="array" ref="R116">_xlfn.LET(
_xlpm.hCond,$H116,
_xlpm.dType,$D116,
_xlpm.res_type_1,R$1,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6" s="22" t="str" cm="1">
        <f t="array" ref="S116">_xlfn.LET(
_xlpm.hCond,$H116,
_xlpm.dType,$D116,
_xlpm.res_type_1,S$1,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6" s="22" t="str" cm="1">
        <f t="array" ref="T116">_xlfn.LET(
_xlpm.hCond,$H116,
_xlpm.dType,$D116,
_xlpm.res_type_1,T$1,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6" s="22" t="str" cm="1">
        <f t="array" ref="U116">_xlfn.LET(
_xlpm.hCond,$H116,
_xlpm.dType,$D116,
_xlpm.res_type_1,U$1,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6" s="22" t="str" cm="1">
        <f t="array" ref="V116">_xlfn.LET(
_xlpm.hCond,$H116,
_xlpm.dType,$D116,
_xlpm.res_type_1,V$1,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6" s="22" cm="1">
        <f t="array" ref="W116">_xlfn.LET(
_xlpm.hCond,$H116,
_xlpm.dType,$D116,
_xlpm.res_type_1,W$1,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116" s="22" cm="1">
        <f t="array" ref="X116">_xlfn.LET(
_xlpm.hCond,$H116,
_xlpm.dType,$D116,
_xlpm.res_type_1,X$1,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6" s="22" cm="1">
        <f t="array" ref="Y116">_xlfn.LET(
_xlpm.hCond,$H116,
_xlpm.dType,$D116,
_xlpm.res_type_1,Y$1,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6" s="22" cm="1">
        <f t="array" ref="Z116">_xlfn.LET(
_xlpm.hCond,$H116,
_xlpm.dType,$D116,
_xlpm.res_type_1,Z$1,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6" s="22" cm="1">
        <f t="array" ref="AA116">_xlfn.LET(
_xlpm.hCond,$H116,
_xlpm.dType,$D116,
_xlpm.res_type_1,AA$1,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6" s="22" cm="1">
        <f t="array" ref="AB116">_xlfn.LET(
_xlpm.hCond,$H116,
_xlpm.dType,$D116,
_xlpm.res_type_1,AB$1,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6" s="22" cm="1">
        <f t="array" ref="AC116">_xlfn.LET(
_xlpm.hCond,$H116,
_xlpm.dType,$D116,
_xlpm.res_type_1,AC$1,
_xlpm.num,--_xlfn.TEXTAFTER($C116,{"#","/","-"},-1),
_xlpm.isDay,$B116="DAY",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6" s="22" cm="1">
        <f t="array" ref="AD116">_xlfn.LET(
    _xlpm.result,
    IF(
        $H116,
        _xlfn.IFS(
            $B116 = "DAY",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$B116 = "Night",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22978</v>
      </c>
      <c r="AE116" s="22" cm="1">
        <f t="array" ref="AE116">_xlfn.LET(
    _xlpm.result,
    IF(
        $H116,
        _xlfn.IFS(
            $B116 = "DAY",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$B116 = "Night",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22978</v>
      </c>
      <c r="AF116" s="22">
        <f t="shared" si="31"/>
        <v>0</v>
      </c>
      <c r="AG116" s="22" cm="1">
        <f t="array" ref="AG116">_xlfn.LET(
    _xlpm.result,
    IF(
        $H116,
        _xlfn.IFS(
            $B116 = "DAY",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$B116 = "Night",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379554</v>
      </c>
      <c r="AH116" s="22" cm="1">
        <f t="array" ref="AH116">_xlfn.LET(
    _xlpm.result,
    IF(
        $H116,
        _xlfn.IFS(
            $B116 = "DAY",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$B116 = "Night",
            _xlfn.IFS(
                $D116 = "挖掘机/Excavator",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$D116 = "矿用卡车/Dump Truck",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$D116 = "辅助设备/Auxiliary Equipment",
                _xlfn.XLOOKUP(
                     --
                        _xlfn.TEXTAFTER(
                            $C116,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379554</v>
      </c>
      <c r="AI116" s="22">
        <f t="shared" si="32"/>
        <v>0</v>
      </c>
      <c r="AJ11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11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6" s="22">
        <f t="shared" si="19"/>
        <v>0</v>
      </c>
      <c r="AO116" s="24" t="str">
        <f t="shared" si="20"/>
        <v/>
      </c>
      <c r="AP116" s="25" t="str" cm="1">
        <f t="array" ref="AP11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B116="Night", IF(
            (F116="EX5600")+(F116="EX3600"),
            _xlfn.XLOOKUP(--_xlfn.TEXTAFTER($C116,{"#","/","-"},-1), --_xlfn.TEXTAFTER('Electrical Excavator'!$A$4:$A$23,{"#","/","-"},-1), _xlfn.XLOOKUP(A116,'Electrical Excavator'!$E$3:$AI$3,'Electrical Excavator'!$E$4:$AI$23)),
            _xlfn.XLOOKUP(--_xlfn.TEXTAFTER($C116,{"#","/","-"},-1), --_xlfn.REGEXEXTRACT(_xlpm.c_rng,"\d+"), _xlfn.XLOOKUP(A116, _xlpm.header_rng, _xlpm.data_rng))
        ),
        B116="Day", ""
    ),
    IFERROR(_xlpm.result, "")
)</f>
        <v/>
      </c>
      <c r="AQ116" s="26">
        <f t="shared" si="21"/>
        <v>0</v>
      </c>
      <c r="AR116" s="26">
        <f t="shared" si="22"/>
        <v>0</v>
      </c>
      <c r="AS116" s="26" t="str">
        <f t="shared" si="23"/>
        <v/>
      </c>
      <c r="AT116" s="24" t="str">
        <f t="shared" si="24"/>
        <v/>
      </c>
      <c r="AU116" s="22">
        <v>720</v>
      </c>
      <c r="AV116" s="22">
        <f t="shared" si="25"/>
        <v>12</v>
      </c>
      <c r="AW116" s="22">
        <f>IF($B116="Day",_xlfn.XLOOKUP(CLEAN($C116),效率表!$B$4:$B$500,效率表!G$4:G$500,""),_xlfn.XLOOKUP(CLEAN($C116),效率表!$B$4:$B$500,效率表!G$4:G$500,"",,-1))</f>
        <v>0</v>
      </c>
      <c r="AX116" s="22">
        <f>IF($B116="Day",_xlfn.XLOOKUP(CLEAN($C116),效率表!$B$4:$B$500,效率表!H$4:H$500,""),_xlfn.XLOOKUP(CLEAN($C116),效率表!$B$4:$B$500,效率表!H$4:H$500,"",,-1))</f>
        <v>0</v>
      </c>
      <c r="AY116" s="22">
        <f>IF($B116="Day",_xlfn.XLOOKUP(CLEAN($C116),效率表!$B$4:$B$500,效率表!I$4:I$500,""),_xlfn.XLOOKUP(CLEAN($C116),效率表!$B$4:$B$500,效率表!I$4:I$500,"",,-1))</f>
        <v>0</v>
      </c>
      <c r="AZ116" s="22">
        <f>IF($B116="Day",_xlfn.XLOOKUP(CLEAN($C116),效率表!$B$4:$B$500,效率表!J$4:J$500,""),_xlfn.XLOOKUP(CLEAN($C116),效率表!$B$4:$B$500,效率表!J$4:J$500,"",,-1))</f>
        <v>0</v>
      </c>
      <c r="BA116" s="22">
        <f>IF($B116="Day",_xlfn.XLOOKUP(CLEAN($C116),效率表!$B$4:$B$500,效率表!K$4:K$500,""),_xlfn.XLOOKUP(CLEAN($C116),效率表!$B$4:$B$500,效率表!K$4:K$500,"",,-1))</f>
        <v>0</v>
      </c>
      <c r="BB116" s="22">
        <f>IF($B116="Day",_xlfn.XLOOKUP(CLEAN($C116),效率表!$B$4:$B$500,效率表!L$4:L$500,""),_xlfn.XLOOKUP(CLEAN($C116),效率表!$B$4:$B$500,效率表!L$4:L$500,"",,-1))</f>
        <v>0</v>
      </c>
      <c r="BC116" s="22">
        <f>IF($B116="Day",_xlfn.XLOOKUP(CLEAN($C116),效率表!$B$4:$B$500,效率表!M$4:M$500,""),_xlfn.XLOOKUP(CLEAN($C116),效率表!$B$4:$B$500,效率表!M$4:M$500,"",,-1))</f>
        <v>0</v>
      </c>
      <c r="BD116" s="22">
        <f>IF($B116="Day",_xlfn.XLOOKUP(CLEAN($C116),效率表!$B$4:$B$500,效率表!N$4:N$500,""),_xlfn.XLOOKUP(CLEAN($C116),效率表!$B$4:$B$500,效率表!N$4:N$500,"",,-1))</f>
        <v>0</v>
      </c>
      <c r="BE116" s="22">
        <f>IF($B116="Day",_xlfn.XLOOKUP(CLEAN($C116),效率表!$B$4:$B$500,效率表!O$4:O$500,""),_xlfn.XLOOKUP(CLEAN($C116),效率表!$B$4:$B$500,效率表!O$4:O$500,"",,-1))</f>
        <v>720</v>
      </c>
      <c r="BF116" s="22">
        <f>IF($B116="Day",_xlfn.XLOOKUP(CLEAN($C116),效率表!$B$4:$B$500,效率表!P$4:P$500,""),_xlfn.XLOOKUP(CLEAN($C116),效率表!$B$4:$B$500,效率表!P$4:P$500,"",,-1))</f>
        <v>0</v>
      </c>
      <c r="BG116" s="22">
        <f>IF($B116="Day",_xlfn.XLOOKUP(CLEAN($C116),效率表!$B$4:$B$500,效率表!Q$4:Q$500,""),_xlfn.XLOOKUP(CLEAN($C116),效率表!$B$4:$B$500,效率表!Q$4:Q$500,"",,-1))</f>
        <v>0</v>
      </c>
      <c r="BH116" s="22">
        <f>IF($B116="Day",_xlfn.XLOOKUP(CLEAN($C116),效率表!$B$4:$B$500,效率表!R$4:R$500,""),_xlfn.XLOOKUP(CLEAN($C116),效率表!$B$4:$B$500,效率表!R$4:R$500,"",,-1))</f>
        <v>0</v>
      </c>
      <c r="BI116" s="22">
        <f>IF($B116="Day",_xlfn.XLOOKUP(CLEAN($C116),效率表!$B$4:$B$500,效率表!S$4:S$500,""),_xlfn.XLOOKUP(CLEAN($C116),效率表!$B$4:$B$500,效率表!S$4:S$500,"",,-1))</f>
        <v>0</v>
      </c>
      <c r="BJ116" s="22">
        <f>IF($B116="Day",_xlfn.XLOOKUP(CLEAN($C116),效率表!$B$4:$B$500,效率表!U$4:U$500,""),_xlfn.XLOOKUP(CLEAN($C116),效率表!$B$4:$B$500,效率表!U$4:U$500,"",,-1))</f>
        <v>0</v>
      </c>
      <c r="BK116" s="22">
        <f>IF($B116="Day",_xlfn.XLOOKUP(CLEAN($C116),效率表!$B$4:$B$500,效率表!V$4:V$500,""),_xlfn.XLOOKUP(CLEAN($C116),效率表!$B$4:$B$500,效率表!V$4:V$500,"",,-1))</f>
        <v>0</v>
      </c>
      <c r="BL116" s="22">
        <f t="shared" si="26"/>
        <v>0</v>
      </c>
      <c r="BM116" s="22">
        <f t="shared" si="27"/>
        <v>0</v>
      </c>
      <c r="BN116" s="22">
        <f t="shared" si="28"/>
        <v>0</v>
      </c>
      <c r="BO116" s="27">
        <f t="shared" si="29"/>
        <v>0</v>
      </c>
      <c r="BP116" s="25">
        <f t="shared" si="30"/>
        <v>0</v>
      </c>
      <c r="BQ116" s="28" t="str">
        <f>IF($B116="Day",_xlfn.XLOOKUP(CLEAN($C116),效率表!$B$4:$B$500,效率表!X$4:X$500,""),_xlfn.XLOOKUP($C116,效率表!$B$4:$B$500,效率表!X$4:X$500,"",,-1))</f>
        <v>5-р дугуй хагарсан</v>
      </c>
    </row>
    <row r="117" spans="1:69">
      <c r="A117" s="29">
        <f t="shared" si="33"/>
        <v>46244</v>
      </c>
      <c r="B117" s="22" t="s">
        <v>240</v>
      </c>
      <c r="C117" s="22" t="s">
        <v>198</v>
      </c>
      <c r="D117" s="23" t="str">
        <f>_xlfn.XLOOKUP(C117,辅助表Auxiliary!$A$3:$A$192,辅助表Auxiliary!$C$3:$C$192)</f>
        <v>矿用卡车/Dump Truck</v>
      </c>
      <c r="E117" s="22" t="str">
        <f>_xlfn.XLOOKUP(C117,辅助表Auxiliary!$A$3:$A$192,辅助表Auxiliary!$D$3:$D$192)</f>
        <v>NHL NTE240AC</v>
      </c>
      <c r="F117" s="22" t="str">
        <f>_xlfn.XLOOKUP(C117,辅助表Auxiliary!$A$3:$A$192,辅助表Auxiliary!$E$3:$E$192)</f>
        <v>NTE240</v>
      </c>
      <c r="G117" s="22" t="s">
        <v>285</v>
      </c>
      <c r="H117" s="22" t="b">
        <f t="shared" si="17"/>
        <v>1</v>
      </c>
      <c r="I117" s="22">
        <f t="shared" si="18"/>
        <v>1</v>
      </c>
      <c r="J117" s="22"/>
      <c r="K117" s="22">
        <f>_xlfn.AGGREGATE(9,4,表1[[#This Row],[Хө]:[Б.н]])+_xlfn.AGGREGATE(9,4,表1[[#This Row],[Хө土壤]:[Б.н 脏煤]],表1[[#This Row],[Ш.х 沃土]])</f>
        <v>1445</v>
      </c>
      <c r="L117" s="22">
        <f>_xlfn.AGGREGATE(9,4,表1[[#This Row],[Нү]],表1[[#This Row],[Нү 煤炭]])</f>
        <v>0</v>
      </c>
      <c r="M117" s="22">
        <f>_xlfn.AGGREGATE(9,4,表1[[#This Row],[oxid]],表1[[#This Row],[oxid 氧化]])</f>
        <v>0</v>
      </c>
      <c r="N117" s="22">
        <f>_xlfn.AGGREGATE(9,4,表1[[#This Row],[И.А]],表1[[#This Row],[И.А 
工程工作]])</f>
        <v>0</v>
      </c>
      <c r="O117" s="22">
        <f>表1[[#This Row],[产量（M3）
Production(M3)]]-表1[[#This Row],[焦煤（M3）
Coking coal
Нү]]-表1[[#This Row],[动力煤（M3）
Thermal coal
oxid]]</f>
        <v>1445</v>
      </c>
      <c r="P117" s="22" t="str" cm="1">
        <f t="array" ref="P117">_xlfn.LET(
_xlpm.hCond,$H117,
_xlpm.dType,$D117,
_xlpm.res_type_1,P$1,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7" s="22" t="str" cm="1">
        <f t="array" ref="Q117">_xlfn.LET(
_xlpm.hCond,$H117,
_xlpm.dType,$D117,
_xlpm.res_type_1,Q$1,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7" s="22" t="str" cm="1">
        <f t="array" ref="R117">_xlfn.LET(
_xlpm.hCond,$H117,
_xlpm.dType,$D117,
_xlpm.res_type_1,R$1,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7" s="22" t="str" cm="1">
        <f t="array" ref="S117">_xlfn.LET(
_xlpm.hCond,$H117,
_xlpm.dType,$D117,
_xlpm.res_type_1,S$1,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7" s="22" t="str" cm="1">
        <f t="array" ref="T117">_xlfn.LET(
_xlpm.hCond,$H117,
_xlpm.dType,$D117,
_xlpm.res_type_1,T$1,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7" s="22" t="str" cm="1">
        <f t="array" ref="U117">_xlfn.LET(
_xlpm.hCond,$H117,
_xlpm.dType,$D117,
_xlpm.res_type_1,U$1,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7" s="22" t="str" cm="1">
        <f t="array" ref="V117">_xlfn.LET(
_xlpm.hCond,$H117,
_xlpm.dType,$D117,
_xlpm.res_type_1,V$1,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7" s="22" cm="1">
        <f t="array" ref="W117">_xlfn.LET(
_xlpm.hCond,$H117,
_xlpm.dType,$D117,
_xlpm.res_type_1,W$1,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117" s="22" cm="1">
        <f t="array" ref="X117">_xlfn.LET(
_xlpm.hCond,$H117,
_xlpm.dType,$D117,
_xlpm.res_type_1,X$1,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7" s="22" cm="1">
        <f t="array" ref="Y117">_xlfn.LET(
_xlpm.hCond,$H117,
_xlpm.dType,$D117,
_xlpm.res_type_1,Y$1,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7" s="22" cm="1">
        <f t="array" ref="Z117">_xlfn.LET(
_xlpm.hCond,$H117,
_xlpm.dType,$D117,
_xlpm.res_type_1,Z$1,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7" s="22" cm="1">
        <f t="array" ref="AA117">_xlfn.LET(
_xlpm.hCond,$H117,
_xlpm.dType,$D117,
_xlpm.res_type_1,AA$1,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7" s="22" cm="1">
        <f t="array" ref="AB117">_xlfn.LET(
_xlpm.hCond,$H117,
_xlpm.dType,$D117,
_xlpm.res_type_1,AB$1,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7" s="22" cm="1">
        <f t="array" ref="AC117">_xlfn.LET(
_xlpm.hCond,$H117,
_xlpm.dType,$D117,
_xlpm.res_type_1,AC$1,
_xlpm.num,--_xlfn.TEXTAFTER($C117,{"#","/","-"},-1),
_xlpm.isDay,$B117="DAY",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7" s="22" cm="1">
        <f t="array" ref="AD117">_xlfn.LET(
    _xlpm.result,
    IF(
        $H117,
        _xlfn.IFS(
            $B117 = "DAY",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$B117 = "Night",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22688</v>
      </c>
      <c r="AE117" s="22" cm="1">
        <f t="array" ref="AE117">_xlfn.LET(
    _xlpm.result,
    IF(
        $H117,
        _xlfn.IFS(
            $B117 = "DAY",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$B117 = "Night",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22699</v>
      </c>
      <c r="AF117" s="22">
        <f t="shared" si="31"/>
        <v>11</v>
      </c>
      <c r="AG117" s="22" cm="1">
        <f t="array" ref="AG117">_xlfn.LET(
    _xlpm.result,
    IF(
        $H117,
        _xlfn.IFS(
            $B117 = "DAY",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$B117 = "Night",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378517</v>
      </c>
      <c r="AH117" s="22" cm="1">
        <f t="array" ref="AH117">_xlfn.LET(
    _xlpm.result,
    IF(
        $H117,
        _xlfn.IFS(
            $B117 = "DAY",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$B117 = "Night",
            _xlfn.IFS(
                $D117 = "挖掘机/Excavator",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$D117 = "矿用卡车/Dump Truck",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$D117 = "辅助设备/Auxiliary Equipment",
                _xlfn.XLOOKUP(
                     --
                        _xlfn.TEXTAFTER(
                            $C117,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378712</v>
      </c>
      <c r="AI117" s="22">
        <f t="shared" si="32"/>
        <v>195</v>
      </c>
      <c r="AJ117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11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7" s="22">
        <f t="shared" si="19"/>
        <v>17</v>
      </c>
      <c r="AO117" s="24">
        <f t="shared" si="20"/>
        <v>5.7352941176470589</v>
      </c>
      <c r="AP117" s="25" t="str" cm="1">
        <f t="array" ref="AP11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B117="Night", IF(
            (F117="EX5600")+(F117="EX3600"),
            _xlfn.XLOOKUP(--_xlfn.TEXTAFTER($C117,{"#","/","-"},-1), --_xlfn.TEXTAFTER('Electrical Excavator'!$A$4:$A$23,{"#","/","-"},-1), _xlfn.XLOOKUP(A117,'Electrical Excavator'!$E$3:$AI$3,'Electrical Excavator'!$E$4:$AI$23)),
            _xlfn.XLOOKUP(--_xlfn.TEXTAFTER($C117,{"#","/","-"},-1), --_xlfn.REGEXEXTRACT(_xlpm.c_rng,"\d+"), _xlfn.XLOOKUP(A117, _xlpm.header_rng, _xlpm.data_rng))
        ),
        B117="Day", ""
    ),
    IFERROR(_xlpm.result, "")
)</f>
        <v/>
      </c>
      <c r="AQ117" s="26">
        <f t="shared" si="21"/>
        <v>1</v>
      </c>
      <c r="AR117" s="26">
        <f t="shared" si="22"/>
        <v>0.91666666666666663</v>
      </c>
      <c r="AS117" s="26">
        <f t="shared" si="23"/>
        <v>0.86111111111111116</v>
      </c>
      <c r="AT117" s="24">
        <f t="shared" si="24"/>
        <v>39.999999999999964</v>
      </c>
      <c r="AU117" s="22">
        <v>720</v>
      </c>
      <c r="AV117" s="22">
        <f t="shared" si="25"/>
        <v>12</v>
      </c>
      <c r="AW117" s="22">
        <f>IF($B117="Day",_xlfn.XLOOKUP(CLEAN($C117),效率表!$B$4:$B$500,效率表!G$4:G$500,""),_xlfn.XLOOKUP(CLEAN($C117),效率表!$B$4:$B$500,效率表!G$4:G$500,"",,-1))</f>
        <v>20</v>
      </c>
      <c r="AX117" s="22">
        <f>IF($B117="Day",_xlfn.XLOOKUP(CLEAN($C117),效率表!$B$4:$B$500,效率表!H$4:H$500,""),_xlfn.XLOOKUP(CLEAN($C117),效率表!$B$4:$B$500,效率表!H$4:H$500,"",,-1))</f>
        <v>0</v>
      </c>
      <c r="AY117" s="22">
        <f>IF($B117="Day",_xlfn.XLOOKUP(CLEAN($C117),效率表!$B$4:$B$500,效率表!I$4:I$500,""),_xlfn.XLOOKUP(CLEAN($C117),效率表!$B$4:$B$500,效率表!I$4:I$500,"",,-1))</f>
        <v>0</v>
      </c>
      <c r="AZ117" s="22">
        <f>IF($B117="Day",_xlfn.XLOOKUP(CLEAN($C117),效率表!$B$4:$B$500,效率表!J$4:J$500,""),_xlfn.XLOOKUP(CLEAN($C117),效率表!$B$4:$B$500,效率表!J$4:J$500,"",,-1))</f>
        <v>40</v>
      </c>
      <c r="BA117" s="22">
        <f>IF($B117="Day",_xlfn.XLOOKUP(CLEAN($C117),效率表!$B$4:$B$500,效率表!K$4:K$500,""),_xlfn.XLOOKUP(CLEAN($C117),效率表!$B$4:$B$500,效率表!K$4:K$500,"",,-1))</f>
        <v>0</v>
      </c>
      <c r="BB117" s="22">
        <f>IF($B117="Day",_xlfn.XLOOKUP(CLEAN($C117),效率表!$B$4:$B$500,效率表!L$4:L$500,""),_xlfn.XLOOKUP(CLEAN($C117),效率表!$B$4:$B$500,效率表!L$4:L$500,"",,-1))</f>
        <v>40</v>
      </c>
      <c r="BC117" s="22">
        <f>IF($B117="Day",_xlfn.XLOOKUP(CLEAN($C117),效率表!$B$4:$B$500,效率表!M$4:M$500,""),_xlfn.XLOOKUP(CLEAN($C117),效率表!$B$4:$B$500,效率表!M$4:M$500,"",,-1))</f>
        <v>0</v>
      </c>
      <c r="BD117" s="22">
        <f>IF($B117="Day",_xlfn.XLOOKUP(CLEAN($C117),效率表!$B$4:$B$500,效率表!N$4:N$500,""),_xlfn.XLOOKUP(CLEAN($C117),效率表!$B$4:$B$500,效率表!N$4:N$500,"",,-1))</f>
        <v>0</v>
      </c>
      <c r="BE117" s="22">
        <f>IF($B117="Day",_xlfn.XLOOKUP(CLEAN($C117),效率表!$B$4:$B$500,效率表!O$4:O$500,""),_xlfn.XLOOKUP(CLEAN($C117),效率表!$B$4:$B$500,效率表!O$4:O$500,"",,-1))</f>
        <v>0</v>
      </c>
      <c r="BF117" s="22">
        <f>IF($B117="Day",_xlfn.XLOOKUP(CLEAN($C117),效率表!$B$4:$B$500,效率表!P$4:P$500,""),_xlfn.XLOOKUP(CLEAN($C117),效率表!$B$4:$B$500,效率表!P$4:P$500,"",,-1))</f>
        <v>0</v>
      </c>
      <c r="BG117" s="22">
        <f>IF($B117="Day",_xlfn.XLOOKUP(CLEAN($C117),效率表!$B$4:$B$500,效率表!Q$4:Q$500,""),_xlfn.XLOOKUP(CLEAN($C117),效率表!$B$4:$B$500,效率表!Q$4:Q$500,"",,-1))</f>
        <v>0</v>
      </c>
      <c r="BH117" s="22">
        <f>IF($B117="Day",_xlfn.XLOOKUP(CLEAN($C117),效率表!$B$4:$B$500,效率表!R$4:R$500,""),_xlfn.XLOOKUP(CLEAN($C117),效率表!$B$4:$B$500,效率表!R$4:R$500,"",,-1))</f>
        <v>0</v>
      </c>
      <c r="BI117" s="22">
        <f>IF($B117="Day",_xlfn.XLOOKUP(CLEAN($C117),效率表!$B$4:$B$500,效率表!S$4:S$500,""),_xlfn.XLOOKUP(CLEAN($C117),效率表!$B$4:$B$500,效率表!S$4:S$500,"",,-1))</f>
        <v>0</v>
      </c>
      <c r="BJ117" s="22">
        <f>IF($B117="Day",_xlfn.XLOOKUP(CLEAN($C117),效率表!$B$4:$B$500,效率表!U$4:U$500,""),_xlfn.XLOOKUP(CLEAN($C117),效率表!$B$4:$B$500,效率表!U$4:U$500,"",,-1))</f>
        <v>0</v>
      </c>
      <c r="BK117" s="22">
        <f>IF($B117="Day",_xlfn.XLOOKUP(CLEAN($C117),效率表!$B$4:$B$500,效率表!V$4:V$500,""),_xlfn.XLOOKUP(CLEAN($C117),效率表!$B$4:$B$500,效率表!V$4:V$500,"",,-1))</f>
        <v>0</v>
      </c>
      <c r="BL117" s="22">
        <f t="shared" si="26"/>
        <v>40</v>
      </c>
      <c r="BM117" s="22">
        <f t="shared" si="27"/>
        <v>60</v>
      </c>
      <c r="BN117" s="22">
        <f t="shared" si="28"/>
        <v>0</v>
      </c>
      <c r="BO117" s="27">
        <f t="shared" si="29"/>
        <v>620</v>
      </c>
      <c r="BP117" s="25">
        <f t="shared" si="30"/>
        <v>10.333333333333334</v>
      </c>
      <c r="BQ117" s="28">
        <f>IF($B117="Day",_xlfn.XLOOKUP(CLEAN($C117),效率表!$B$4:$B$500,效率表!X$4:X$500,""),_xlfn.XLOOKUP($C117,效率表!$B$4:$B$500,效率表!X$4:X$500,"",,-1))</f>
        <v>0</v>
      </c>
    </row>
    <row r="118" spans="1:69">
      <c r="A118" s="29">
        <f t="shared" si="33"/>
        <v>46244</v>
      </c>
      <c r="B118" s="22" t="s">
        <v>240</v>
      </c>
      <c r="C118" s="22" t="s">
        <v>199</v>
      </c>
      <c r="D118" s="23" t="str">
        <f>_xlfn.XLOOKUP(C118,辅助表Auxiliary!$A$3:$A$192,辅助表Auxiliary!$C$3:$C$192)</f>
        <v>矿用卡车/Dump Truck</v>
      </c>
      <c r="E118" s="22" t="str">
        <f>_xlfn.XLOOKUP(C118,辅助表Auxiliary!$A$3:$A$192,辅助表Auxiliary!$D$3:$D$192)</f>
        <v>NHL NTE240AC</v>
      </c>
      <c r="F118" s="22" t="str">
        <f>_xlfn.XLOOKUP(C118,辅助表Auxiliary!$A$3:$A$192,辅助表Auxiliary!$E$3:$E$192)</f>
        <v>NTE240</v>
      </c>
      <c r="G118" s="22" t="s">
        <v>285</v>
      </c>
      <c r="H118" s="22" t="b">
        <f t="shared" si="17"/>
        <v>1</v>
      </c>
      <c r="I118" s="22">
        <f t="shared" si="18"/>
        <v>1</v>
      </c>
      <c r="J118" s="22"/>
      <c r="K118" s="22">
        <f>_xlfn.AGGREGATE(9,4,表1[[#This Row],[Хө]:[Б.н]])+_xlfn.AGGREGATE(9,4,表1[[#This Row],[Хө土壤]:[Б.н 脏煤]],表1[[#This Row],[Ш.х 沃土]])</f>
        <v>935</v>
      </c>
      <c r="L118" s="22">
        <f>_xlfn.AGGREGATE(9,4,表1[[#This Row],[Нү]],表1[[#This Row],[Нү 煤炭]])</f>
        <v>0</v>
      </c>
      <c r="M118" s="22">
        <f>_xlfn.AGGREGATE(9,4,表1[[#This Row],[oxid]],表1[[#This Row],[oxid 氧化]])</f>
        <v>0</v>
      </c>
      <c r="N118" s="22">
        <f>_xlfn.AGGREGATE(9,4,表1[[#This Row],[И.А]],表1[[#This Row],[И.А 
工程工作]])</f>
        <v>0</v>
      </c>
      <c r="O118" s="22">
        <f>表1[[#This Row],[产量（M3）
Production(M3)]]-表1[[#This Row],[焦煤（M3）
Coking coal
Нү]]-表1[[#This Row],[动力煤（M3）
Thermal coal
oxid]]</f>
        <v>935</v>
      </c>
      <c r="P118" s="22" t="str" cm="1">
        <f t="array" ref="P118">_xlfn.LET(
_xlpm.hCond,$H118,
_xlpm.dType,$D118,
_xlpm.res_type_1,P$1,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8" s="22" t="str" cm="1">
        <f t="array" ref="Q118">_xlfn.LET(
_xlpm.hCond,$H118,
_xlpm.dType,$D118,
_xlpm.res_type_1,Q$1,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8" s="22" t="str" cm="1">
        <f t="array" ref="R118">_xlfn.LET(
_xlpm.hCond,$H118,
_xlpm.dType,$D118,
_xlpm.res_type_1,R$1,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8" s="22" t="str" cm="1">
        <f t="array" ref="S118">_xlfn.LET(
_xlpm.hCond,$H118,
_xlpm.dType,$D118,
_xlpm.res_type_1,S$1,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8" s="22" t="str" cm="1">
        <f t="array" ref="T118">_xlfn.LET(
_xlpm.hCond,$H118,
_xlpm.dType,$D118,
_xlpm.res_type_1,T$1,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8" s="22" t="str" cm="1">
        <f t="array" ref="U118">_xlfn.LET(
_xlpm.hCond,$H118,
_xlpm.dType,$D118,
_xlpm.res_type_1,U$1,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8" s="22" t="str" cm="1">
        <f t="array" ref="V118">_xlfn.LET(
_xlpm.hCond,$H118,
_xlpm.dType,$D118,
_xlpm.res_type_1,V$1,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8" s="22" cm="1">
        <f t="array" ref="W118">_xlfn.LET(
_xlpm.hCond,$H118,
_xlpm.dType,$D118,
_xlpm.res_type_1,W$1,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118" s="22" cm="1">
        <f t="array" ref="X118">_xlfn.LET(
_xlpm.hCond,$H118,
_xlpm.dType,$D118,
_xlpm.res_type_1,X$1,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8" s="22" cm="1">
        <f t="array" ref="Y118">_xlfn.LET(
_xlpm.hCond,$H118,
_xlpm.dType,$D118,
_xlpm.res_type_1,Y$1,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18" s="22" cm="1">
        <f t="array" ref="Z118">_xlfn.LET(
_xlpm.hCond,$H118,
_xlpm.dType,$D118,
_xlpm.res_type_1,Z$1,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8" s="22" cm="1">
        <f t="array" ref="AA118">_xlfn.LET(
_xlpm.hCond,$H118,
_xlpm.dType,$D118,
_xlpm.res_type_1,AA$1,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8" s="22" cm="1">
        <f t="array" ref="AB118">_xlfn.LET(
_xlpm.hCond,$H118,
_xlpm.dType,$D118,
_xlpm.res_type_1,AB$1,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8" s="22" cm="1">
        <f t="array" ref="AC118">_xlfn.LET(
_xlpm.hCond,$H118,
_xlpm.dType,$D118,
_xlpm.res_type_1,AC$1,
_xlpm.num,--_xlfn.TEXTAFTER($C118,{"#","/","-"},-1),
_xlpm.isDay,$B118="DAY",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8" s="22" cm="1">
        <f t="array" ref="AD118">_xlfn.LET(
    _xlpm.result,
    IF(
        $H118,
        _xlfn.IFS(
            $B118 = "DAY",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$B118 = "Night",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23507</v>
      </c>
      <c r="AE118" s="22" cm="1">
        <f t="array" ref="AE118">_xlfn.LET(
    _xlpm.result,
    IF(
        $H118,
        _xlfn.IFS(
            $B118 = "DAY",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$B118 = "Night",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23518</v>
      </c>
      <c r="AF118" s="22">
        <f t="shared" si="31"/>
        <v>11</v>
      </c>
      <c r="AG118" s="22" cm="1">
        <f t="array" ref="AG118">_xlfn.LET(
    _xlpm.result,
    IF(
        $H118,
        _xlfn.IFS(
            $B118 = "DAY",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$B118 = "Night",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372025</v>
      </c>
      <c r="AH118" s="22" cm="1">
        <f t="array" ref="AH118">_xlfn.LET(
    _xlpm.result,
    IF(
        $H118,
        _xlfn.IFS(
            $B118 = "DAY",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$B118 = "Night",
            _xlfn.IFS(
                $D118 = "挖掘机/Excavator",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$D118 = "矿用卡车/Dump Truck",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$D118 = "辅助设备/Auxiliary Equipment",
                _xlfn.XLOOKUP(
                     --
                        _xlfn.TEXTAFTER(
                            $C118,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372210</v>
      </c>
      <c r="AI118" s="22">
        <f t="shared" si="32"/>
        <v>185</v>
      </c>
      <c r="AJ118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11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1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8" s="22">
        <f t="shared" si="19"/>
        <v>11</v>
      </c>
      <c r="AO118" s="24">
        <f t="shared" si="20"/>
        <v>8.4090909090909083</v>
      </c>
      <c r="AP118" s="25" t="str" cm="1">
        <f t="array" ref="AP11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B118="Night", IF(
            (F118="EX5600")+(F118="EX3600"),
            _xlfn.XLOOKUP(--_xlfn.TEXTAFTER($C118,{"#","/","-"},-1), --_xlfn.TEXTAFTER('Electrical Excavator'!$A$4:$A$23,{"#","/","-"},-1), _xlfn.XLOOKUP(A118,'Electrical Excavator'!$E$3:$AI$3,'Electrical Excavator'!$E$4:$AI$23)),
            _xlfn.XLOOKUP(--_xlfn.TEXTAFTER($C118,{"#","/","-"},-1), --_xlfn.REGEXEXTRACT(_xlpm.c_rng,"\d+"), _xlfn.XLOOKUP(A118, _xlpm.header_rng, _xlpm.data_rng))
        ),
        B118="Day", ""
    ),
    IFERROR(_xlpm.result, "")
)</f>
        <v/>
      </c>
      <c r="AQ118" s="26">
        <f t="shared" si="21"/>
        <v>0.98055555555555551</v>
      </c>
      <c r="AR118" s="26">
        <f t="shared" si="22"/>
        <v>0.90084985835694054</v>
      </c>
      <c r="AS118" s="26">
        <f t="shared" si="23"/>
        <v>0.75920679886685549</v>
      </c>
      <c r="AT118" s="24">
        <f t="shared" si="24"/>
        <v>123.99999999999999</v>
      </c>
      <c r="AU118" s="22">
        <v>720</v>
      </c>
      <c r="AV118" s="22">
        <f t="shared" si="25"/>
        <v>12</v>
      </c>
      <c r="AW118" s="22">
        <f>IF($B118="Day",_xlfn.XLOOKUP(CLEAN($C118),效率表!$B$4:$B$500,效率表!G$4:G$500,""),_xlfn.XLOOKUP(CLEAN($C118),效率表!$B$4:$B$500,效率表!G$4:G$500,"",,-1))</f>
        <v>20</v>
      </c>
      <c r="AX118" s="22">
        <f>IF($B118="Day",_xlfn.XLOOKUP(CLEAN($C118),效率表!$B$4:$B$500,效率表!H$4:H$500,""),_xlfn.XLOOKUP(CLEAN($C118),效率表!$B$4:$B$500,效率表!H$4:H$500,"",,-1))</f>
        <v>90</v>
      </c>
      <c r="AY118" s="22">
        <f>IF($B118="Day",_xlfn.XLOOKUP(CLEAN($C118),效率表!$B$4:$B$500,效率表!I$4:I$500,""),_xlfn.XLOOKUP(CLEAN($C118),效率表!$B$4:$B$500,效率表!I$4:I$500,"",,-1))</f>
        <v>0</v>
      </c>
      <c r="AZ118" s="22">
        <f>IF($B118="Day",_xlfn.XLOOKUP(CLEAN($C118),效率表!$B$4:$B$500,效率表!J$4:J$500,""),_xlfn.XLOOKUP(CLEAN($C118),效率表!$B$4:$B$500,效率表!J$4:J$500,"",,-1))</f>
        <v>10</v>
      </c>
      <c r="BA118" s="22">
        <f>IF($B118="Day",_xlfn.XLOOKUP(CLEAN($C118),效率表!$B$4:$B$500,效率表!K$4:K$500,""),_xlfn.XLOOKUP(CLEAN($C118),效率表!$B$4:$B$500,效率表!K$4:K$500,"",,-1))</f>
        <v>0</v>
      </c>
      <c r="BB118" s="22">
        <f>IF($B118="Day",_xlfn.XLOOKUP(CLEAN($C118),效率表!$B$4:$B$500,效率表!L$4:L$500,""),_xlfn.XLOOKUP(CLEAN($C118),效率表!$B$4:$B$500,效率表!L$4:L$500,"",,-1))</f>
        <v>50</v>
      </c>
      <c r="BC118" s="22">
        <f>IF($B118="Day",_xlfn.XLOOKUP(CLEAN($C118),效率表!$B$4:$B$500,效率表!M$4:M$500,""),_xlfn.XLOOKUP(CLEAN($C118),效率表!$B$4:$B$500,效率表!M$4:M$500,"",,-1))</f>
        <v>0</v>
      </c>
      <c r="BD118" s="22">
        <f>IF($B118="Day",_xlfn.XLOOKUP(CLEAN($C118),效率表!$B$4:$B$500,效率表!N$4:N$500,""),_xlfn.XLOOKUP(CLEAN($C118),效率表!$B$4:$B$500,效率表!N$4:N$500,"",,-1))</f>
        <v>0</v>
      </c>
      <c r="BE118" s="22">
        <f>IF($B118="Day",_xlfn.XLOOKUP(CLEAN($C118),效率表!$B$4:$B$500,效率表!O$4:O$500,""),_xlfn.XLOOKUP(CLEAN($C118),效率表!$B$4:$B$500,效率表!O$4:O$500,"",,-1))</f>
        <v>14.00000000000003</v>
      </c>
      <c r="BF118" s="22">
        <f>IF($B118="Day",_xlfn.XLOOKUP(CLEAN($C118),效率表!$B$4:$B$500,效率表!P$4:P$500,""),_xlfn.XLOOKUP(CLEAN($C118),效率表!$B$4:$B$500,效率表!P$4:P$500,"",,-1))</f>
        <v>0</v>
      </c>
      <c r="BG118" s="22">
        <f>IF($B118="Day",_xlfn.XLOOKUP(CLEAN($C118),效率表!$B$4:$B$500,效率表!Q$4:Q$500,""),_xlfn.XLOOKUP(CLEAN($C118),效率表!$B$4:$B$500,效率表!Q$4:Q$500,"",,-1))</f>
        <v>0</v>
      </c>
      <c r="BH118" s="22">
        <f>IF($B118="Day",_xlfn.XLOOKUP(CLEAN($C118),效率表!$B$4:$B$500,效率表!R$4:R$500,""),_xlfn.XLOOKUP(CLEAN($C118),效率表!$B$4:$B$500,效率表!R$4:R$500,"",,-1))</f>
        <v>0</v>
      </c>
      <c r="BI118" s="22">
        <f>IF($B118="Day",_xlfn.XLOOKUP(CLEAN($C118),效率表!$B$4:$B$500,效率表!S$4:S$500,""),_xlfn.XLOOKUP(CLEAN($C118),效率表!$B$4:$B$500,效率表!S$4:S$500,"",,-1))</f>
        <v>0</v>
      </c>
      <c r="BJ118" s="22">
        <f>IF($B118="Day",_xlfn.XLOOKUP(CLEAN($C118),效率表!$B$4:$B$500,效率表!U$4:U$500,""),_xlfn.XLOOKUP(CLEAN($C118),效率表!$B$4:$B$500,效率表!U$4:U$500,"",,-1))</f>
        <v>0</v>
      </c>
      <c r="BK118" s="22">
        <f>IF($B118="Day",_xlfn.XLOOKUP(CLEAN($C118),效率表!$B$4:$B$500,效率表!V$4:V$500,""),_xlfn.XLOOKUP(CLEAN($C118),效率表!$B$4:$B$500,效率表!V$4:V$500,"",,-1))</f>
        <v>0</v>
      </c>
      <c r="BL118" s="22">
        <f t="shared" si="26"/>
        <v>100</v>
      </c>
      <c r="BM118" s="22">
        <f t="shared" si="27"/>
        <v>70</v>
      </c>
      <c r="BN118" s="22">
        <f t="shared" si="28"/>
        <v>0</v>
      </c>
      <c r="BO118" s="27">
        <f t="shared" si="29"/>
        <v>536</v>
      </c>
      <c r="BP118" s="25">
        <f t="shared" si="30"/>
        <v>8.9333333333333336</v>
      </c>
      <c r="BQ118" s="28" t="str">
        <f>IF($B118="Day",_xlfn.XLOOKUP(CLEAN($C118),效率表!$B$4:$B$500,效率表!X$4:X$500,""),_xlfn.XLOOKUP($C118,效率表!$B$4:$B$500,效率表!X$4:X$500,"",,-1))</f>
        <v xml:space="preserve"> торк хийх</v>
      </c>
    </row>
    <row r="119" spans="1:69">
      <c r="A119" s="29">
        <f t="shared" si="33"/>
        <v>46244</v>
      </c>
      <c r="B119" s="22" t="s">
        <v>240</v>
      </c>
      <c r="C119" s="22" t="s">
        <v>200</v>
      </c>
      <c r="D119" s="23" t="str">
        <f>_xlfn.XLOOKUP(C119,辅助表Auxiliary!$A$3:$A$192,辅助表Auxiliary!$C$3:$C$192)</f>
        <v>矿用卡车/Dump Truck</v>
      </c>
      <c r="E119" s="22" t="str">
        <f>_xlfn.XLOOKUP(C119,辅助表Auxiliary!$A$3:$A$192,辅助表Auxiliary!$D$3:$D$192)</f>
        <v>NHL NTE240AC</v>
      </c>
      <c r="F119" s="22" t="str">
        <f>_xlfn.XLOOKUP(C119,辅助表Auxiliary!$A$3:$A$192,辅助表Auxiliary!$E$3:$E$192)</f>
        <v>NTE240</v>
      </c>
      <c r="G119" s="22" t="s">
        <v>285</v>
      </c>
      <c r="H119" s="22" t="b">
        <f t="shared" si="17"/>
        <v>1</v>
      </c>
      <c r="I119" s="22">
        <f t="shared" si="18"/>
        <v>1</v>
      </c>
      <c r="J119" s="22"/>
      <c r="K119" s="22">
        <f>_xlfn.AGGREGATE(9,4,表1[[#This Row],[Хө]:[Б.н]])+_xlfn.AGGREGATE(9,4,表1[[#This Row],[Хө土壤]:[Б.н 脏煤]],表1[[#This Row],[Ш.х 沃土]])</f>
        <v>765</v>
      </c>
      <c r="L119" s="22">
        <f>_xlfn.AGGREGATE(9,4,表1[[#This Row],[Нү]],表1[[#This Row],[Нү 煤炭]])</f>
        <v>170</v>
      </c>
      <c r="M119" s="22">
        <f>_xlfn.AGGREGATE(9,4,表1[[#This Row],[oxid]],表1[[#This Row],[oxid 氧化]])</f>
        <v>0</v>
      </c>
      <c r="N119" s="22">
        <f>_xlfn.AGGREGATE(9,4,表1[[#This Row],[И.А]],表1[[#This Row],[И.А 
工程工作]])</f>
        <v>0</v>
      </c>
      <c r="O119" s="22">
        <f>表1[[#This Row],[产量（M3）
Production(M3)]]-表1[[#This Row],[焦煤（M3）
Coking coal
Нү]]-表1[[#This Row],[动力煤（M3）
Thermal coal
oxid]]</f>
        <v>595</v>
      </c>
      <c r="P119" s="22" t="str" cm="1">
        <f t="array" ref="P119">_xlfn.LET(
_xlpm.hCond,$H119,
_xlpm.dType,$D119,
_xlpm.res_type_1,P$1,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19" s="22" t="str" cm="1">
        <f t="array" ref="Q119">_xlfn.LET(
_xlpm.hCond,$H119,
_xlpm.dType,$D119,
_xlpm.res_type_1,Q$1,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19" s="22" t="str" cm="1">
        <f t="array" ref="R119">_xlfn.LET(
_xlpm.hCond,$H119,
_xlpm.dType,$D119,
_xlpm.res_type_1,R$1,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19" s="22" t="str" cm="1">
        <f t="array" ref="S119">_xlfn.LET(
_xlpm.hCond,$H119,
_xlpm.dType,$D119,
_xlpm.res_type_1,S$1,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19" s="22" t="str" cm="1">
        <f t="array" ref="T119">_xlfn.LET(
_xlpm.hCond,$H119,
_xlpm.dType,$D119,
_xlpm.res_type_1,T$1,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19" s="22" t="str" cm="1">
        <f t="array" ref="U119">_xlfn.LET(
_xlpm.hCond,$H119,
_xlpm.dType,$D119,
_xlpm.res_type_1,U$1,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19" s="22" t="str" cm="1">
        <f t="array" ref="V119">_xlfn.LET(
_xlpm.hCond,$H119,
_xlpm.dType,$D119,
_xlpm.res_type_1,V$1,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19" s="22" cm="1">
        <f t="array" ref="W119">_xlfn.LET(
_xlpm.hCond,$H119,
_xlpm.dType,$D119,
_xlpm.res_type_1,W$1,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595</v>
      </c>
      <c r="X119" s="22" cm="1">
        <f t="array" ref="X119">_xlfn.LET(
_xlpm.hCond,$H119,
_xlpm.dType,$D119,
_xlpm.res_type_1,X$1,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19" s="22" cm="1">
        <f t="array" ref="Y119">_xlfn.LET(
_xlpm.hCond,$H119,
_xlpm.dType,$D119,
_xlpm.res_type_1,Y$1,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119" s="22" cm="1">
        <f t="array" ref="Z119">_xlfn.LET(
_xlpm.hCond,$H119,
_xlpm.dType,$D119,
_xlpm.res_type_1,Z$1,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19" s="22" cm="1">
        <f t="array" ref="AA119">_xlfn.LET(
_xlpm.hCond,$H119,
_xlpm.dType,$D119,
_xlpm.res_type_1,AA$1,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19" s="22" cm="1">
        <f t="array" ref="AB119">_xlfn.LET(
_xlpm.hCond,$H119,
_xlpm.dType,$D119,
_xlpm.res_type_1,AB$1,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19" s="22" cm="1">
        <f t="array" ref="AC119">_xlfn.LET(
_xlpm.hCond,$H119,
_xlpm.dType,$D119,
_xlpm.res_type_1,AC$1,
_xlpm.num,--_xlfn.TEXTAFTER($C119,{"#","/","-"},-1),
_xlpm.isDay,$B119="DAY",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19" s="22" cm="1">
        <f t="array" ref="AD119">_xlfn.LET(
    _xlpm.result,
    IF(
        $H119,
        _xlfn.IFS(
            $B119 = "DAY",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$B119 = "Night",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23094</v>
      </c>
      <c r="AE119" s="22" cm="1">
        <f t="array" ref="AE119">_xlfn.LET(
    _xlpm.result,
    IF(
        $H119,
        _xlfn.IFS(
            $B119 = "DAY",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$B119 = "Night",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23104</v>
      </c>
      <c r="AF119" s="22">
        <f t="shared" si="31"/>
        <v>10</v>
      </c>
      <c r="AG119" s="22" cm="1">
        <f t="array" ref="AG119">_xlfn.LET(
    _xlpm.result,
    IF(
        $H119,
        _xlfn.IFS(
            $B119 = "DAY",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$B119 = "Night",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368281</v>
      </c>
      <c r="AH119" s="22" cm="1">
        <f t="array" ref="AH119">_xlfn.LET(
    _xlpm.result,
    IF(
        $H119,
        _xlfn.IFS(
            $B119 = "DAY",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$B119 = "Night",
            _xlfn.IFS(
                $D119 = "挖掘机/Excavator",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$D119 = "矿用卡车/Dump Truck",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$D119 = "辅助设备/Auxiliary Equipment",
                _xlfn.XLOOKUP(
                     --
                        _xlfn.TEXTAFTER(
                            $C119,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368397</v>
      </c>
      <c r="AI119" s="22">
        <f t="shared" si="32"/>
        <v>116</v>
      </c>
      <c r="AJ119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119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11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1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19" s="22">
        <f t="shared" si="19"/>
        <v>7</v>
      </c>
      <c r="AO119" s="24">
        <f t="shared" si="20"/>
        <v>6.4444444444444446</v>
      </c>
      <c r="AP119" s="25" t="str" cm="1">
        <f t="array" ref="AP11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B119="Night", IF(
            (F119="EX5600")+(F119="EX3600"),
            _xlfn.XLOOKUP(--_xlfn.TEXTAFTER($C119,{"#","/","-"},-1), --_xlfn.TEXTAFTER('Electrical Excavator'!$A$4:$A$23,{"#","/","-"},-1), _xlfn.XLOOKUP(A119,'Electrical Excavator'!$E$3:$AI$3,'Electrical Excavator'!$E$4:$AI$23)),
            _xlfn.XLOOKUP(--_xlfn.TEXTAFTER($C119,{"#","/","-"},-1), --_xlfn.REGEXEXTRACT(_xlpm.c_rng,"\d+"), _xlfn.XLOOKUP(A119, _xlpm.header_rng, _xlpm.data_rng))
        ),
        B119="Day", ""
    ),
    IFERROR(_xlpm.result, "")
)</f>
        <v/>
      </c>
      <c r="AQ119" s="26">
        <f t="shared" si="21"/>
        <v>1</v>
      </c>
      <c r="AR119" s="26">
        <f t="shared" si="22"/>
        <v>0.69444444444444442</v>
      </c>
      <c r="AS119" s="26">
        <f t="shared" si="23"/>
        <v>0.55555555555555558</v>
      </c>
      <c r="AT119" s="24">
        <f t="shared" si="24"/>
        <v>199.99999999999997</v>
      </c>
      <c r="AU119" s="22">
        <v>720</v>
      </c>
      <c r="AV119" s="22">
        <f t="shared" si="25"/>
        <v>12</v>
      </c>
      <c r="AW119" s="22">
        <f>IF($B119="Day",_xlfn.XLOOKUP(CLEAN($C119),效率表!$B$4:$B$500,效率表!G$4:G$500,""),_xlfn.XLOOKUP(CLEAN($C119),效率表!$B$4:$B$500,效率表!G$4:G$500,"",,-1))</f>
        <v>60</v>
      </c>
      <c r="AX119" s="22">
        <f>IF($B119="Day",_xlfn.XLOOKUP(CLEAN($C119),效率表!$B$4:$B$500,效率表!H$4:H$500,""),_xlfn.XLOOKUP(CLEAN($C119),效率表!$B$4:$B$500,效率表!H$4:H$500,"",,-1))</f>
        <v>0</v>
      </c>
      <c r="AY119" s="22">
        <f>IF($B119="Day",_xlfn.XLOOKUP(CLEAN($C119),效率表!$B$4:$B$500,效率表!I$4:I$500,""),_xlfn.XLOOKUP(CLEAN($C119),效率表!$B$4:$B$500,效率表!I$4:I$500,"",,-1))</f>
        <v>0</v>
      </c>
      <c r="AZ119" s="22">
        <f>IF($B119="Day",_xlfn.XLOOKUP(CLEAN($C119),效率表!$B$4:$B$500,效率表!J$4:J$500,""),_xlfn.XLOOKUP(CLEAN($C119),效率表!$B$4:$B$500,效率表!J$4:J$500,"",,-1))</f>
        <v>100</v>
      </c>
      <c r="BA119" s="22">
        <f>IF($B119="Day",_xlfn.XLOOKUP(CLEAN($C119),效率表!$B$4:$B$500,效率表!K$4:K$500,""),_xlfn.XLOOKUP(CLEAN($C119),效率表!$B$4:$B$500,效率表!K$4:K$500,"",,-1))</f>
        <v>0</v>
      </c>
      <c r="BB119" s="22">
        <f>IF($B119="Day",_xlfn.XLOOKUP(CLEAN($C119),效率表!$B$4:$B$500,效率表!L$4:L$500,""),_xlfn.XLOOKUP(CLEAN($C119),效率表!$B$4:$B$500,效率表!L$4:L$500,"",,-1))</f>
        <v>60</v>
      </c>
      <c r="BC119" s="22">
        <f>IF($B119="Day",_xlfn.XLOOKUP(CLEAN($C119),效率表!$B$4:$B$500,效率表!M$4:M$500,""),_xlfn.XLOOKUP(CLEAN($C119),效率表!$B$4:$B$500,效率表!M$4:M$500,"",,-1))</f>
        <v>0</v>
      </c>
      <c r="BD119" s="22">
        <f>IF($B119="Day",_xlfn.XLOOKUP(CLEAN($C119),效率表!$B$4:$B$500,效率表!N$4:N$500,""),_xlfn.XLOOKUP(CLEAN($C119),效率表!$B$4:$B$500,效率表!N$4:N$500,"",,-1))</f>
        <v>0</v>
      </c>
      <c r="BE119" s="22">
        <f>IF($B119="Day",_xlfn.XLOOKUP(CLEAN($C119),效率表!$B$4:$B$500,效率表!O$4:O$500,""),_xlfn.XLOOKUP(CLEAN($C119),效率表!$B$4:$B$500,效率表!O$4:O$500,"",,-1))</f>
        <v>0</v>
      </c>
      <c r="BF119" s="22">
        <f>IF($B119="Day",_xlfn.XLOOKUP(CLEAN($C119),效率表!$B$4:$B$500,效率表!P$4:P$500,""),_xlfn.XLOOKUP(CLEAN($C119),效率表!$B$4:$B$500,效率表!P$4:P$500,"",,-1))</f>
        <v>100</v>
      </c>
      <c r="BG119" s="22">
        <f>IF($B119="Day",_xlfn.XLOOKUP(CLEAN($C119),效率表!$B$4:$B$500,效率表!Q$4:Q$500,""),_xlfn.XLOOKUP(CLEAN($C119),效率表!$B$4:$B$500,效率表!Q$4:Q$500,"",,-1))</f>
        <v>0</v>
      </c>
      <c r="BH119" s="22">
        <f>IF($B119="Day",_xlfn.XLOOKUP(CLEAN($C119),效率表!$B$4:$B$500,效率表!R$4:R$500,""),_xlfn.XLOOKUP(CLEAN($C119),效率表!$B$4:$B$500,效率表!R$4:R$500,"",,-1))</f>
        <v>0</v>
      </c>
      <c r="BI119" s="22">
        <f>IF($B119="Day",_xlfn.XLOOKUP(CLEAN($C119),效率表!$B$4:$B$500,效率表!S$4:S$500,""),_xlfn.XLOOKUP(CLEAN($C119),效率表!$B$4:$B$500,效率表!S$4:S$500,"",,-1))</f>
        <v>0</v>
      </c>
      <c r="BJ119" s="22">
        <f>IF($B119="Day",_xlfn.XLOOKUP(CLEAN($C119),效率表!$B$4:$B$500,效率表!U$4:U$500,""),_xlfn.XLOOKUP(CLEAN($C119),效率表!$B$4:$B$500,效率表!U$4:U$500,"",,-1))</f>
        <v>0</v>
      </c>
      <c r="BK119" s="22">
        <f>IF($B119="Day",_xlfn.XLOOKUP(CLEAN($C119),效率表!$B$4:$B$500,效率表!V$4:V$500,""),_xlfn.XLOOKUP(CLEAN($C119),效率表!$B$4:$B$500,效率表!V$4:V$500,"",,-1))</f>
        <v>0</v>
      </c>
      <c r="BL119" s="22">
        <f t="shared" si="26"/>
        <v>100</v>
      </c>
      <c r="BM119" s="22">
        <f t="shared" si="27"/>
        <v>220</v>
      </c>
      <c r="BN119" s="22">
        <f t="shared" si="28"/>
        <v>100</v>
      </c>
      <c r="BO119" s="27">
        <f t="shared" si="29"/>
        <v>400</v>
      </c>
      <c r="BP119" s="25">
        <f t="shared" si="30"/>
        <v>6.666666666666667</v>
      </c>
      <c r="BQ119" s="28">
        <f>IF($B119="Day",_xlfn.XLOOKUP(CLEAN($C119),效率表!$B$4:$B$500,效率表!X$4:X$500,""),_xlfn.XLOOKUP($C119,效率表!$B$4:$B$500,效率表!X$4:X$500,"",,-1))</f>
        <v>0</v>
      </c>
    </row>
    <row r="120" spans="1:69">
      <c r="A120" s="29">
        <f t="shared" si="33"/>
        <v>46244</v>
      </c>
      <c r="B120" s="22" t="s">
        <v>240</v>
      </c>
      <c r="C120" s="22" t="s">
        <v>201</v>
      </c>
      <c r="D120" s="23" t="str">
        <f>_xlfn.XLOOKUP(C120,辅助表Auxiliary!$A$3:$A$192,辅助表Auxiliary!$C$3:$C$192)</f>
        <v>矿用卡车/Dump Truck</v>
      </c>
      <c r="E120" s="22" t="str">
        <f>_xlfn.XLOOKUP(C120,辅助表Auxiliary!$A$3:$A$192,辅助表Auxiliary!$D$3:$D$192)</f>
        <v>NHL NTE240AC</v>
      </c>
      <c r="F120" s="22" t="str">
        <f>_xlfn.XLOOKUP(C120,辅助表Auxiliary!$A$3:$A$192,辅助表Auxiliary!$E$3:$E$192)</f>
        <v>NTE240</v>
      </c>
      <c r="G120" s="22" t="s">
        <v>285</v>
      </c>
      <c r="H120" s="22" t="b">
        <f t="shared" si="17"/>
        <v>1</v>
      </c>
      <c r="I120" s="22">
        <f t="shared" si="18"/>
        <v>1</v>
      </c>
      <c r="J120" s="22"/>
      <c r="K120" s="22">
        <f>_xlfn.AGGREGATE(9,4,表1[[#This Row],[Хө]:[Б.н]])+_xlfn.AGGREGATE(9,4,表1[[#This Row],[Хө土壤]:[Б.н 脏煤]],表1[[#This Row],[Ш.х 沃土]])</f>
        <v>425</v>
      </c>
      <c r="L120" s="22">
        <f>_xlfn.AGGREGATE(9,4,表1[[#This Row],[Нү]],表1[[#This Row],[Нү 煤炭]])</f>
        <v>170</v>
      </c>
      <c r="M120" s="22">
        <f>_xlfn.AGGREGATE(9,4,表1[[#This Row],[oxid]],表1[[#This Row],[oxid 氧化]])</f>
        <v>0</v>
      </c>
      <c r="N120" s="22">
        <f>_xlfn.AGGREGATE(9,4,表1[[#This Row],[И.А]],表1[[#This Row],[И.А 
工程工作]])</f>
        <v>0</v>
      </c>
      <c r="O120" s="22">
        <f>表1[[#This Row],[产量（M3）
Production(M3)]]-表1[[#This Row],[焦煤（M3）
Coking coal
Нү]]-表1[[#This Row],[动力煤（M3）
Thermal coal
oxid]]</f>
        <v>255</v>
      </c>
      <c r="P120" s="22" t="str" cm="1">
        <f t="array" ref="P120">_xlfn.LET(
_xlpm.hCond,$H120,
_xlpm.dType,$D120,
_xlpm.res_type_1,P$1,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0" s="22" t="str" cm="1">
        <f t="array" ref="Q120">_xlfn.LET(
_xlpm.hCond,$H120,
_xlpm.dType,$D120,
_xlpm.res_type_1,Q$1,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0" s="22" t="str" cm="1">
        <f t="array" ref="R120">_xlfn.LET(
_xlpm.hCond,$H120,
_xlpm.dType,$D120,
_xlpm.res_type_1,R$1,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0" s="22" t="str" cm="1">
        <f t="array" ref="S120">_xlfn.LET(
_xlpm.hCond,$H120,
_xlpm.dType,$D120,
_xlpm.res_type_1,S$1,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0" s="22" t="str" cm="1">
        <f t="array" ref="T120">_xlfn.LET(
_xlpm.hCond,$H120,
_xlpm.dType,$D120,
_xlpm.res_type_1,T$1,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0" s="22" t="str" cm="1">
        <f t="array" ref="U120">_xlfn.LET(
_xlpm.hCond,$H120,
_xlpm.dType,$D120,
_xlpm.res_type_1,U$1,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0" s="22" t="str" cm="1">
        <f t="array" ref="V120">_xlfn.LET(
_xlpm.hCond,$H120,
_xlpm.dType,$D120,
_xlpm.res_type_1,V$1,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0" s="22" cm="1">
        <f t="array" ref="W120">_xlfn.LET(
_xlpm.hCond,$H120,
_xlpm.dType,$D120,
_xlpm.res_type_1,W$1,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X120" s="22" cm="1">
        <f t="array" ref="X120">_xlfn.LET(
_xlpm.hCond,$H120,
_xlpm.dType,$D120,
_xlpm.res_type_1,X$1,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20" s="22" cm="1">
        <f t="array" ref="Y120">_xlfn.LET(
_xlpm.hCond,$H120,
_xlpm.dType,$D120,
_xlpm.res_type_1,Y$1,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120" s="22" cm="1">
        <f t="array" ref="Z120">_xlfn.LET(
_xlpm.hCond,$H120,
_xlpm.dType,$D120,
_xlpm.res_type_1,Z$1,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20" s="22" cm="1">
        <f t="array" ref="AA120">_xlfn.LET(
_xlpm.hCond,$H120,
_xlpm.dType,$D120,
_xlpm.res_type_1,AA$1,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20" s="22" cm="1">
        <f t="array" ref="AB120">_xlfn.LET(
_xlpm.hCond,$H120,
_xlpm.dType,$D120,
_xlpm.res_type_1,AB$1,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20" s="22" cm="1">
        <f t="array" ref="AC120">_xlfn.LET(
_xlpm.hCond,$H120,
_xlpm.dType,$D120,
_xlpm.res_type_1,AC$1,
_xlpm.num,--_xlfn.TEXTAFTER($C120,{"#","/","-"},-1),
_xlpm.isDay,$B120="DAY",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20" s="22" cm="1">
        <f t="array" ref="AD120">_xlfn.LET(
    _xlpm.result,
    IF(
        $H120,
        _xlfn.IFS(
            $B120 = "DAY",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$B120 = "Night",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22918</v>
      </c>
      <c r="AE120" s="22" cm="1">
        <f t="array" ref="AE120">_xlfn.LET(
    _xlpm.result,
    IF(
        $H120,
        _xlfn.IFS(
            $B120 = "DAY",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$B120 = "Night",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22925</v>
      </c>
      <c r="AF120" s="22">
        <f t="shared" si="31"/>
        <v>7</v>
      </c>
      <c r="AG120" s="22" cm="1">
        <f t="array" ref="AG120">_xlfn.LET(
    _xlpm.result,
    IF(
        $H120,
        _xlfn.IFS(
            $B120 = "DAY",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$B120 = "Night",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366095</v>
      </c>
      <c r="AH120" s="22" cm="1">
        <f t="array" ref="AH120">_xlfn.LET(
    _xlpm.result,
    IF(
        $H120,
        _xlfn.IFS(
            $B120 = "DAY",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$B120 = "Night",
            _xlfn.IFS(
                $D120 = "挖掘机/Excavator",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$D120 = "矿用卡车/Dump Truck",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$D120 = "辅助设备/Auxiliary Equipment",
                _xlfn.XLOOKUP(
                     --
                        _xlfn.TEXTAFTER(
                            $C120,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366156</v>
      </c>
      <c r="AI120" s="22">
        <f t="shared" si="32"/>
        <v>61</v>
      </c>
      <c r="AJ120" s="22">
        <f>_xlfn.LET(_xlpm.v,_xlfn.XLOOKUP(表1[[#This Row],[型号类型
Model Type]],辅助表Auxiliary!$P$2:$P$6,辅助表Auxiliary!$Q$2:$Q$6),_xlpm.target,表1[[#This Row],[产量（M3）
Production(M3)]],IFERROR(_xlpm.target/_xlpm.v,""))</f>
        <v>5</v>
      </c>
      <c r="AK120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12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2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20" s="22">
        <f t="shared" si="19"/>
        <v>3</v>
      </c>
      <c r="AO120" s="24">
        <f t="shared" si="20"/>
        <v>6.1</v>
      </c>
      <c r="AP120" s="25" t="str" cm="1">
        <f t="array" ref="AP12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B120="Night", IF(
            (F120="EX5600")+(F120="EX3600"),
            _xlfn.XLOOKUP(--_xlfn.TEXTAFTER($C120,{"#","/","-"},-1), --_xlfn.TEXTAFTER('Electrical Excavator'!$A$4:$A$23,{"#","/","-"},-1), _xlfn.XLOOKUP(A120,'Electrical Excavator'!$E$3:$AI$3,'Electrical Excavator'!$E$4:$AI$23)),
            _xlfn.XLOOKUP(--_xlfn.TEXTAFTER($C120,{"#","/","-"},-1), --_xlfn.REGEXEXTRACT(_xlpm.c_rng,"\d+"), _xlfn.XLOOKUP(A120, _xlpm.header_rng, _xlpm.data_rng))
        ),
        B120="Day", ""
    ),
    IFERROR(_xlpm.result, "")
)</f>
        <v/>
      </c>
      <c r="AQ120" s="26">
        <f t="shared" si="21"/>
        <v>0.82638888888888906</v>
      </c>
      <c r="AR120" s="26">
        <f t="shared" si="22"/>
        <v>0.61344537815126055</v>
      </c>
      <c r="AS120" s="26">
        <f t="shared" si="23"/>
        <v>0.31092436974789928</v>
      </c>
      <c r="AT120" s="24">
        <f t="shared" si="24"/>
        <v>234.99999999999989</v>
      </c>
      <c r="AU120" s="22">
        <v>720</v>
      </c>
      <c r="AV120" s="22">
        <f t="shared" si="25"/>
        <v>12</v>
      </c>
      <c r="AW120" s="22">
        <f>IF($B120="Day",_xlfn.XLOOKUP(CLEAN($C120),效率表!$B$4:$B$500,效率表!G$4:G$500,""),_xlfn.XLOOKUP(CLEAN($C120),效率表!$B$4:$B$500,效率表!G$4:G$500,"",,-1))</f>
        <v>30</v>
      </c>
      <c r="AX120" s="22">
        <f>IF($B120="Day",_xlfn.XLOOKUP(CLEAN($C120),效率表!$B$4:$B$500,效率表!H$4:H$500,""),_xlfn.XLOOKUP(CLEAN($C120),效率表!$B$4:$B$500,效率表!H$4:H$500,"",,-1))</f>
        <v>0</v>
      </c>
      <c r="AY120" s="22">
        <f>IF($B120="Day",_xlfn.XLOOKUP(CLEAN($C120),效率表!$B$4:$B$500,效率表!I$4:I$500,""),_xlfn.XLOOKUP(CLEAN($C120),效率表!$B$4:$B$500,效率表!I$4:I$500,"",,-1))</f>
        <v>0</v>
      </c>
      <c r="AZ120" s="22">
        <f>IF($B120="Day",_xlfn.XLOOKUP(CLEAN($C120),效率表!$B$4:$B$500,效率表!J$4:J$500,""),_xlfn.XLOOKUP(CLEAN($C120),效率表!$B$4:$B$500,效率表!J$4:J$500,"",,-1))</f>
        <v>180</v>
      </c>
      <c r="BA120" s="22">
        <f>IF($B120="Day",_xlfn.XLOOKUP(CLEAN($C120),效率表!$B$4:$B$500,效率表!K$4:K$500,""),_xlfn.XLOOKUP(CLEAN($C120),效率表!$B$4:$B$500,效率表!K$4:K$500,"",,-1))</f>
        <v>0</v>
      </c>
      <c r="BB120" s="22">
        <f>IF($B120="Day",_xlfn.XLOOKUP(CLEAN($C120),效率表!$B$4:$B$500,效率表!L$4:L$500,""),_xlfn.XLOOKUP(CLEAN($C120),效率表!$B$4:$B$500,效率表!L$4:L$500,"",,-1))</f>
        <v>50</v>
      </c>
      <c r="BC120" s="22">
        <f>IF($B120="Day",_xlfn.XLOOKUP(CLEAN($C120),效率表!$B$4:$B$500,效率表!M$4:M$500,""),_xlfn.XLOOKUP(CLEAN($C120),效率表!$B$4:$B$500,效率表!M$4:M$500,"",,-1))</f>
        <v>0</v>
      </c>
      <c r="BD120" s="22">
        <f>IF($B120="Day",_xlfn.XLOOKUP(CLEAN($C120),效率表!$B$4:$B$500,效率表!N$4:N$500,""),_xlfn.XLOOKUP(CLEAN($C120),效率表!$B$4:$B$500,效率表!N$4:N$500,"",,-1))</f>
        <v>119.99999999999989</v>
      </c>
      <c r="BE120" s="22">
        <f>IF($B120="Day",_xlfn.XLOOKUP(CLEAN($C120),效率表!$B$4:$B$500,效率表!O$4:O$500,""),_xlfn.XLOOKUP(CLEAN($C120),效率表!$B$4:$B$500,效率表!O$4:O$500,"",,-1))</f>
        <v>4.9999999999999822</v>
      </c>
      <c r="BF120" s="22">
        <f>IF($B120="Day",_xlfn.XLOOKUP(CLEAN($C120),效率表!$B$4:$B$500,效率表!P$4:P$500,""),_xlfn.XLOOKUP(CLEAN($C120),效率表!$B$4:$B$500,效率表!P$4:P$500,"",,-1))</f>
        <v>150</v>
      </c>
      <c r="BG120" s="22">
        <f>IF($B120="Day",_xlfn.XLOOKUP(CLEAN($C120),效率表!$B$4:$B$500,效率表!Q$4:Q$500,""),_xlfn.XLOOKUP(CLEAN($C120),效率表!$B$4:$B$500,效率表!Q$4:Q$500,"",,-1))</f>
        <v>0</v>
      </c>
      <c r="BH120" s="22">
        <f>IF($B120="Day",_xlfn.XLOOKUP(CLEAN($C120),效率表!$B$4:$B$500,效率表!R$4:R$500,""),_xlfn.XLOOKUP(CLEAN($C120),效率表!$B$4:$B$500,效率表!R$4:R$500,"",,-1))</f>
        <v>0</v>
      </c>
      <c r="BI120" s="22">
        <f>IF($B120="Day",_xlfn.XLOOKUP(CLEAN($C120),效率表!$B$4:$B$500,效率表!S$4:S$500,""),_xlfn.XLOOKUP(CLEAN($C120),效率表!$B$4:$B$500,效率表!S$4:S$500,"",,-1))</f>
        <v>0</v>
      </c>
      <c r="BJ120" s="22">
        <f>IF($B120="Day",_xlfn.XLOOKUP(CLEAN($C120),效率表!$B$4:$B$500,效率表!U$4:U$500,""),_xlfn.XLOOKUP(CLEAN($C120),效率表!$B$4:$B$500,效率表!U$4:U$500,"",,-1))</f>
        <v>0</v>
      </c>
      <c r="BK120" s="22">
        <f>IF($B120="Day",_xlfn.XLOOKUP(CLEAN($C120),效率表!$B$4:$B$500,效率表!V$4:V$500,""),_xlfn.XLOOKUP(CLEAN($C120),效率表!$B$4:$B$500,效率表!V$4:V$500,"",,-1))</f>
        <v>0</v>
      </c>
      <c r="BL120" s="22">
        <f t="shared" si="26"/>
        <v>180</v>
      </c>
      <c r="BM120" s="22">
        <f t="shared" si="27"/>
        <v>230</v>
      </c>
      <c r="BN120" s="22">
        <f t="shared" si="28"/>
        <v>150</v>
      </c>
      <c r="BO120" s="27">
        <f t="shared" si="29"/>
        <v>185.00000000000011</v>
      </c>
      <c r="BP120" s="25">
        <f t="shared" si="30"/>
        <v>3.0833333333333353</v>
      </c>
      <c r="BQ120" s="28" t="str">
        <f>IF($B120="Day",_xlfn.XLOOKUP(CLEAN($C120),效率表!$B$4:$B$500,效率表!X$4:X$500,""),_xlfn.XLOOKUP($C120,效率表!$B$4:$B$500,效率表!X$4:X$500,"",,-1))</f>
        <v>coolant нэмүүлэх / ТҮ хийх</v>
      </c>
    </row>
    <row r="121" spans="1:69">
      <c r="A121" s="29">
        <f t="shared" si="33"/>
        <v>46244</v>
      </c>
      <c r="B121" s="22" t="s">
        <v>240</v>
      </c>
      <c r="C121" s="22" t="s">
        <v>202</v>
      </c>
      <c r="D121" s="23" t="str">
        <f>_xlfn.XLOOKUP(C121,辅助表Auxiliary!$A$3:$A$192,辅助表Auxiliary!$C$3:$C$192)</f>
        <v>矿用卡车/Dump Truck</v>
      </c>
      <c r="E121" s="22" t="str">
        <f>_xlfn.XLOOKUP(C121,辅助表Auxiliary!$A$3:$A$192,辅助表Auxiliary!$D$3:$D$192)</f>
        <v>NHL NTE240AC</v>
      </c>
      <c r="F121" s="22" t="str">
        <f>_xlfn.XLOOKUP(C121,辅助表Auxiliary!$A$3:$A$192,辅助表Auxiliary!$E$3:$E$192)</f>
        <v>NTE240</v>
      </c>
      <c r="G121" s="22" t="s">
        <v>285</v>
      </c>
      <c r="H121" s="22" t="b">
        <f t="shared" si="17"/>
        <v>1</v>
      </c>
      <c r="I121" s="22">
        <f t="shared" si="18"/>
        <v>1</v>
      </c>
      <c r="J121" s="22"/>
      <c r="K121" s="22">
        <f>_xlfn.AGGREGATE(9,4,表1[[#This Row],[Хө]:[Б.н]])+_xlfn.AGGREGATE(9,4,表1[[#This Row],[Хө土壤]:[Б.н 脏煤]],表1[[#This Row],[Ш.х 沃土]])</f>
        <v>1105</v>
      </c>
      <c r="L121" s="22">
        <f>_xlfn.AGGREGATE(9,4,表1[[#This Row],[Нү]],表1[[#This Row],[Нү 煤炭]])</f>
        <v>0</v>
      </c>
      <c r="M121" s="22">
        <f>_xlfn.AGGREGATE(9,4,表1[[#This Row],[oxid]],表1[[#This Row],[oxid 氧化]])</f>
        <v>0</v>
      </c>
      <c r="N121" s="22">
        <f>_xlfn.AGGREGATE(9,4,表1[[#This Row],[И.А]],表1[[#This Row],[И.А 
工程工作]])</f>
        <v>0</v>
      </c>
      <c r="O121" s="22">
        <f>表1[[#This Row],[产量（M3）
Production(M3)]]-表1[[#This Row],[焦煤（M3）
Coking coal
Нү]]-表1[[#This Row],[动力煤（M3）
Thermal coal
oxid]]</f>
        <v>1105</v>
      </c>
      <c r="P121" s="22" t="str" cm="1">
        <f t="array" ref="P121">_xlfn.LET(
_xlpm.hCond,$H121,
_xlpm.dType,$D121,
_xlpm.res_type_1,P$1,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1" s="22" t="str" cm="1">
        <f t="array" ref="Q121">_xlfn.LET(
_xlpm.hCond,$H121,
_xlpm.dType,$D121,
_xlpm.res_type_1,Q$1,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1" s="22" t="str" cm="1">
        <f t="array" ref="R121">_xlfn.LET(
_xlpm.hCond,$H121,
_xlpm.dType,$D121,
_xlpm.res_type_1,R$1,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1" s="22" t="str" cm="1">
        <f t="array" ref="S121">_xlfn.LET(
_xlpm.hCond,$H121,
_xlpm.dType,$D121,
_xlpm.res_type_1,S$1,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1" s="22" t="str" cm="1">
        <f t="array" ref="T121">_xlfn.LET(
_xlpm.hCond,$H121,
_xlpm.dType,$D121,
_xlpm.res_type_1,T$1,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1" s="22" t="str" cm="1">
        <f t="array" ref="U121">_xlfn.LET(
_xlpm.hCond,$H121,
_xlpm.dType,$D121,
_xlpm.res_type_1,U$1,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1" s="22" t="str" cm="1">
        <f t="array" ref="V121">_xlfn.LET(
_xlpm.hCond,$H121,
_xlpm.dType,$D121,
_xlpm.res_type_1,V$1,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1" s="22" cm="1">
        <f t="array" ref="W121">_xlfn.LET(
_xlpm.hCond,$H121,
_xlpm.dType,$D121,
_xlpm.res_type_1,W$1,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121" s="22" cm="1">
        <f t="array" ref="X121">_xlfn.LET(
_xlpm.hCond,$H121,
_xlpm.dType,$D121,
_xlpm.res_type_1,X$1,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21" s="22" cm="1">
        <f t="array" ref="Y121">_xlfn.LET(
_xlpm.hCond,$H121,
_xlpm.dType,$D121,
_xlpm.res_type_1,Y$1,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21" s="22" cm="1">
        <f t="array" ref="Z121">_xlfn.LET(
_xlpm.hCond,$H121,
_xlpm.dType,$D121,
_xlpm.res_type_1,Z$1,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21" s="22" cm="1">
        <f t="array" ref="AA121">_xlfn.LET(
_xlpm.hCond,$H121,
_xlpm.dType,$D121,
_xlpm.res_type_1,AA$1,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21" s="22" cm="1">
        <f t="array" ref="AB121">_xlfn.LET(
_xlpm.hCond,$H121,
_xlpm.dType,$D121,
_xlpm.res_type_1,AB$1,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21" s="22" cm="1">
        <f t="array" ref="AC121">_xlfn.LET(
_xlpm.hCond,$H121,
_xlpm.dType,$D121,
_xlpm.res_type_1,AC$1,
_xlpm.num,--_xlfn.TEXTAFTER($C121,{"#","/","-"},-1),
_xlpm.isDay,$B121="DAY",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21" s="22" cm="1">
        <f t="array" ref="AD121">_xlfn.LET(
    _xlpm.result,
    IF(
        $H121,
        _xlfn.IFS(
            $B121 = "DAY",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$B121 = "Night",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22583</v>
      </c>
      <c r="AE121" s="22" cm="1">
        <f t="array" ref="AE121">_xlfn.LET(
    _xlpm.result,
    IF(
        $H121,
        _xlfn.IFS(
            $B121 = "DAY",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$B121 = "Night",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22594</v>
      </c>
      <c r="AF121" s="22">
        <f t="shared" si="31"/>
        <v>11</v>
      </c>
      <c r="AG121" s="22" cm="1">
        <f t="array" ref="AG121">_xlfn.LET(
    _xlpm.result,
    IF(
        $H121,
        _xlfn.IFS(
            $B121 = "DAY",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$B121 = "Night",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364914</v>
      </c>
      <c r="AH121" s="22" cm="1">
        <f t="array" ref="AH121">_xlfn.LET(
    _xlpm.result,
    IF(
        $H121,
        _xlfn.IFS(
            $B121 = "DAY",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$B121 = "Night",
            _xlfn.IFS(
                $D121 = "挖掘机/Excavator",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$D121 = "矿用卡车/Dump Truck",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$D121 = "辅助设备/Auxiliary Equipment",
                _xlfn.XLOOKUP(
                     --
                        _xlfn.TEXTAFTER(
                            $C121,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365132</v>
      </c>
      <c r="AI121" s="22">
        <f t="shared" si="32"/>
        <v>218</v>
      </c>
      <c r="AJ121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12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2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2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21" s="22">
        <f t="shared" si="19"/>
        <v>13</v>
      </c>
      <c r="AO121" s="24">
        <f t="shared" si="20"/>
        <v>8.384615384615385</v>
      </c>
      <c r="AP121" s="25" t="str" cm="1">
        <f t="array" ref="AP12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B121="Night", IF(
            (F121="EX5600")+(F121="EX3600"),
            _xlfn.XLOOKUP(--_xlfn.TEXTAFTER($C121,{"#","/","-"},-1), --_xlfn.TEXTAFTER('Electrical Excavator'!$A$4:$A$23,{"#","/","-"},-1), _xlfn.XLOOKUP(A121,'Electrical Excavator'!$E$3:$AI$3,'Electrical Excavator'!$E$4:$AI$23)),
            _xlfn.XLOOKUP(--_xlfn.TEXTAFTER($C121,{"#","/","-"},-1), --_xlfn.REGEXEXTRACT(_xlpm.c_rng,"\d+"), _xlfn.XLOOKUP(A121, _xlpm.header_rng, _xlpm.data_rng))
        ),
        B121="Day", ""
    ),
    IFERROR(_xlpm.result, "")
)</f>
        <v/>
      </c>
      <c r="AQ121" s="26">
        <f t="shared" si="21"/>
        <v>1</v>
      </c>
      <c r="AR121" s="26">
        <f t="shared" si="22"/>
        <v>0.875</v>
      </c>
      <c r="AS121" s="26">
        <f t="shared" si="23"/>
        <v>0.86111111111111116</v>
      </c>
      <c r="AT121" s="24">
        <f t="shared" si="24"/>
        <v>39.999999999999964</v>
      </c>
      <c r="AU121" s="22">
        <v>720</v>
      </c>
      <c r="AV121" s="22">
        <f t="shared" si="25"/>
        <v>12</v>
      </c>
      <c r="AW121" s="22">
        <f>IF($B121="Day",_xlfn.XLOOKUP(CLEAN($C121),效率表!$B$4:$B$500,效率表!G$4:G$500,""),_xlfn.XLOOKUP(CLEAN($C121),效率表!$B$4:$B$500,效率表!G$4:G$500,"",,-1))</f>
        <v>40</v>
      </c>
      <c r="AX121" s="22">
        <f>IF($B121="Day",_xlfn.XLOOKUP(CLEAN($C121),效率表!$B$4:$B$500,效率表!H$4:H$500,""),_xlfn.XLOOKUP(CLEAN($C121),效率表!$B$4:$B$500,效率表!H$4:H$500,"",,-1))</f>
        <v>10</v>
      </c>
      <c r="AY121" s="22">
        <f>IF($B121="Day",_xlfn.XLOOKUP(CLEAN($C121),效率表!$B$4:$B$500,效率表!I$4:I$500,""),_xlfn.XLOOKUP(CLEAN($C121),效率表!$B$4:$B$500,效率表!I$4:I$500,"",,-1))</f>
        <v>0</v>
      </c>
      <c r="AZ121" s="22">
        <f>IF($B121="Day",_xlfn.XLOOKUP(CLEAN($C121),效率表!$B$4:$B$500,效率表!J$4:J$500,""),_xlfn.XLOOKUP(CLEAN($C121),效率表!$B$4:$B$500,效率表!J$4:J$500,"",,-1))</f>
        <v>0</v>
      </c>
      <c r="BA121" s="22">
        <f>IF($B121="Day",_xlfn.XLOOKUP(CLEAN($C121),效率表!$B$4:$B$500,效率表!K$4:K$500,""),_xlfn.XLOOKUP(CLEAN($C121),效率表!$B$4:$B$500,效率表!K$4:K$500,"",,-1))</f>
        <v>0</v>
      </c>
      <c r="BB121" s="22">
        <f>IF($B121="Day",_xlfn.XLOOKUP(CLEAN($C121),效率表!$B$4:$B$500,效率表!L$4:L$500,""),_xlfn.XLOOKUP(CLEAN($C121),效率表!$B$4:$B$500,效率表!L$4:L$500,"",,-1))</f>
        <v>50</v>
      </c>
      <c r="BC121" s="22">
        <f>IF($B121="Day",_xlfn.XLOOKUP(CLEAN($C121),效率表!$B$4:$B$500,效率表!M$4:M$500,""),_xlfn.XLOOKUP(CLEAN($C121),效率表!$B$4:$B$500,效率表!M$4:M$500,"",,-1))</f>
        <v>0</v>
      </c>
      <c r="BD121" s="22">
        <f>IF($B121="Day",_xlfn.XLOOKUP(CLEAN($C121),效率表!$B$4:$B$500,效率表!N$4:N$500,""),_xlfn.XLOOKUP(CLEAN($C121),效率表!$B$4:$B$500,效率表!N$4:N$500,"",,-1))</f>
        <v>0</v>
      </c>
      <c r="BE121" s="22">
        <f>IF($B121="Day",_xlfn.XLOOKUP(CLEAN($C121),效率表!$B$4:$B$500,效率表!O$4:O$500,""),_xlfn.XLOOKUP(CLEAN($C121),效率表!$B$4:$B$500,效率表!O$4:O$500,"",,-1))</f>
        <v>0</v>
      </c>
      <c r="BF121" s="22">
        <f>IF($B121="Day",_xlfn.XLOOKUP(CLEAN($C121),效率表!$B$4:$B$500,效率表!P$4:P$500,""),_xlfn.XLOOKUP(CLEAN($C121),效率表!$B$4:$B$500,效率表!P$4:P$500,"",,-1))</f>
        <v>0</v>
      </c>
      <c r="BG121" s="22">
        <f>IF($B121="Day",_xlfn.XLOOKUP(CLEAN($C121),效率表!$B$4:$B$500,效率表!Q$4:Q$500,""),_xlfn.XLOOKUP(CLEAN($C121),效率表!$B$4:$B$500,效率表!Q$4:Q$500,"",,-1))</f>
        <v>0</v>
      </c>
      <c r="BH121" s="22">
        <f>IF($B121="Day",_xlfn.XLOOKUP(CLEAN($C121),效率表!$B$4:$B$500,效率表!R$4:R$500,""),_xlfn.XLOOKUP(CLEAN($C121),效率表!$B$4:$B$500,效率表!R$4:R$500,"",,-1))</f>
        <v>0</v>
      </c>
      <c r="BI121" s="22">
        <f>IF($B121="Day",_xlfn.XLOOKUP(CLEAN($C121),效率表!$B$4:$B$500,效率表!S$4:S$500,""),_xlfn.XLOOKUP(CLEAN($C121),效率表!$B$4:$B$500,效率表!S$4:S$500,"",,-1))</f>
        <v>0</v>
      </c>
      <c r="BJ121" s="22">
        <f>IF($B121="Day",_xlfn.XLOOKUP(CLEAN($C121),效率表!$B$4:$B$500,效率表!U$4:U$500,""),_xlfn.XLOOKUP(CLEAN($C121),效率表!$B$4:$B$500,效率表!U$4:U$500,"",,-1))</f>
        <v>0</v>
      </c>
      <c r="BK121" s="22">
        <f>IF($B121="Day",_xlfn.XLOOKUP(CLEAN($C121),效率表!$B$4:$B$500,效率表!V$4:V$500,""),_xlfn.XLOOKUP(CLEAN($C121),效率表!$B$4:$B$500,效率表!V$4:V$500,"",,-1))</f>
        <v>0</v>
      </c>
      <c r="BL121" s="22">
        <f t="shared" si="26"/>
        <v>10</v>
      </c>
      <c r="BM121" s="22">
        <f t="shared" si="27"/>
        <v>90</v>
      </c>
      <c r="BN121" s="22">
        <f t="shared" si="28"/>
        <v>0</v>
      </c>
      <c r="BO121" s="27">
        <f t="shared" si="29"/>
        <v>620</v>
      </c>
      <c r="BP121" s="25">
        <f t="shared" si="30"/>
        <v>10.333333333333334</v>
      </c>
      <c r="BQ121" s="28">
        <f>IF($B121="Day",_xlfn.XLOOKUP(CLEAN($C121),效率表!$B$4:$B$500,效率表!X$4:X$500,""),_xlfn.XLOOKUP($C121,效率表!$B$4:$B$500,效率表!X$4:X$500,"",,-1))</f>
        <v>0</v>
      </c>
    </row>
    <row r="122" spans="1:69">
      <c r="A122" s="29">
        <f t="shared" si="33"/>
        <v>46244</v>
      </c>
      <c r="B122" s="22" t="s">
        <v>240</v>
      </c>
      <c r="C122" s="22" t="s">
        <v>203</v>
      </c>
      <c r="D122" s="23" t="str">
        <f>_xlfn.XLOOKUP(C122,辅助表Auxiliary!$A$3:$A$192,辅助表Auxiliary!$C$3:$C$192)</f>
        <v>矿用卡车/Dump Truck</v>
      </c>
      <c r="E122" s="22" t="str">
        <f>_xlfn.XLOOKUP(C122,辅助表Auxiliary!$A$3:$A$192,辅助表Auxiliary!$D$3:$D$192)</f>
        <v>NHL NTE240AC</v>
      </c>
      <c r="F122" s="22" t="str">
        <f>_xlfn.XLOOKUP(C122,辅助表Auxiliary!$A$3:$A$192,辅助表Auxiliary!$E$3:$E$192)</f>
        <v>NTE240</v>
      </c>
      <c r="G122" s="22" t="s">
        <v>285</v>
      </c>
      <c r="H122" s="22" t="b">
        <f t="shared" si="17"/>
        <v>1</v>
      </c>
      <c r="I122" s="22">
        <f t="shared" si="18"/>
        <v>1</v>
      </c>
      <c r="J122" s="22"/>
      <c r="K122" s="22">
        <f>_xlfn.AGGREGATE(9,4,表1[[#This Row],[Хө]:[Б.н]])+_xlfn.AGGREGATE(9,4,表1[[#This Row],[Хө土壤]:[Б.н 脏煤]],表1[[#This Row],[Ш.х 沃土]])</f>
        <v>765</v>
      </c>
      <c r="L122" s="22">
        <f>_xlfn.AGGREGATE(9,4,表1[[#This Row],[Нү]],表1[[#This Row],[Нү 煤炭]])</f>
        <v>0</v>
      </c>
      <c r="M122" s="22">
        <f>_xlfn.AGGREGATE(9,4,表1[[#This Row],[oxid]],表1[[#This Row],[oxid 氧化]])</f>
        <v>0</v>
      </c>
      <c r="N122" s="22">
        <f>_xlfn.AGGREGATE(9,4,表1[[#This Row],[И.А]],表1[[#This Row],[И.А 
工程工作]])</f>
        <v>0</v>
      </c>
      <c r="O122" s="22">
        <f>表1[[#This Row],[产量（M3）
Production(M3)]]-表1[[#This Row],[焦煤（M3）
Coking coal
Нү]]-表1[[#This Row],[动力煤（M3）
Thermal coal
oxid]]</f>
        <v>765</v>
      </c>
      <c r="P122" s="22" t="str" cm="1">
        <f t="array" ref="P122">_xlfn.LET(
_xlpm.hCond,$H122,
_xlpm.dType,$D122,
_xlpm.res_type_1,P$1,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2" s="22" t="str" cm="1">
        <f t="array" ref="Q122">_xlfn.LET(
_xlpm.hCond,$H122,
_xlpm.dType,$D122,
_xlpm.res_type_1,Q$1,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2" s="22" t="str" cm="1">
        <f t="array" ref="R122">_xlfn.LET(
_xlpm.hCond,$H122,
_xlpm.dType,$D122,
_xlpm.res_type_1,R$1,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2" s="22" t="str" cm="1">
        <f t="array" ref="S122">_xlfn.LET(
_xlpm.hCond,$H122,
_xlpm.dType,$D122,
_xlpm.res_type_1,S$1,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2" s="22" t="str" cm="1">
        <f t="array" ref="T122">_xlfn.LET(
_xlpm.hCond,$H122,
_xlpm.dType,$D122,
_xlpm.res_type_1,T$1,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2" s="22" t="str" cm="1">
        <f t="array" ref="U122">_xlfn.LET(
_xlpm.hCond,$H122,
_xlpm.dType,$D122,
_xlpm.res_type_1,U$1,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2" s="22" t="str" cm="1">
        <f t="array" ref="V122">_xlfn.LET(
_xlpm.hCond,$H122,
_xlpm.dType,$D122,
_xlpm.res_type_1,V$1,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2" s="22" cm="1">
        <f t="array" ref="W122">_xlfn.LET(
_xlpm.hCond,$H122,
_xlpm.dType,$D122,
_xlpm.res_type_1,W$1,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122" s="22" cm="1">
        <f t="array" ref="X122">_xlfn.LET(
_xlpm.hCond,$H122,
_xlpm.dType,$D122,
_xlpm.res_type_1,X$1,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22" s="22" cm="1">
        <f t="array" ref="Y122">_xlfn.LET(
_xlpm.hCond,$H122,
_xlpm.dType,$D122,
_xlpm.res_type_1,Y$1,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22" s="22" cm="1">
        <f t="array" ref="Z122">_xlfn.LET(
_xlpm.hCond,$H122,
_xlpm.dType,$D122,
_xlpm.res_type_1,Z$1,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22" s="22" cm="1">
        <f t="array" ref="AA122">_xlfn.LET(
_xlpm.hCond,$H122,
_xlpm.dType,$D122,
_xlpm.res_type_1,AA$1,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22" s="22" cm="1">
        <f t="array" ref="AB122">_xlfn.LET(
_xlpm.hCond,$H122,
_xlpm.dType,$D122,
_xlpm.res_type_1,AB$1,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22" s="22" cm="1">
        <f t="array" ref="AC122">_xlfn.LET(
_xlpm.hCond,$H122,
_xlpm.dType,$D122,
_xlpm.res_type_1,AC$1,
_xlpm.num,--_xlfn.TEXTAFTER($C122,{"#","/","-"},-1),
_xlpm.isDay,$B122="DAY",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22" s="22" cm="1">
        <f t="array" ref="AD122">_xlfn.LET(
    _xlpm.result,
    IF(
        $H122,
        _xlfn.IFS(
            $B122 = "DAY",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$B122 = "Night",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23624</v>
      </c>
      <c r="AE122" s="22" cm="1">
        <f t="array" ref="AE122">_xlfn.LET(
    _xlpm.result,
    IF(
        $H122,
        _xlfn.IFS(
            $B122 = "DAY",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$B122 = "Night",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23634</v>
      </c>
      <c r="AF122" s="22">
        <f t="shared" si="31"/>
        <v>10</v>
      </c>
      <c r="AG122" s="22" cm="1">
        <f t="array" ref="AG122">_xlfn.LET(
    _xlpm.result,
    IF(
        $H122,
        _xlfn.IFS(
            $B122 = "DAY",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$B122 = "Night",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357843</v>
      </c>
      <c r="AH122" s="22" cm="1">
        <f t="array" ref="AH122">_xlfn.LET(
    _xlpm.result,
    IF(
        $H122,
        _xlfn.IFS(
            $B122 = "DAY",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$B122 = "Night",
            _xlfn.IFS(
                $D122 = "挖掘机/Excavator",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$D122 = "矿用卡车/Dump Truck",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$D122 = "辅助设备/Auxiliary Equipment",
                _xlfn.XLOOKUP(
                     --
                        _xlfn.TEXTAFTER(
                            $C122,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357985</v>
      </c>
      <c r="AI122" s="22">
        <f t="shared" si="32"/>
        <v>142</v>
      </c>
      <c r="AJ122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12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2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2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22" s="22">
        <f t="shared" si="19"/>
        <v>9</v>
      </c>
      <c r="AO122" s="24">
        <f t="shared" si="20"/>
        <v>7.8888888888888893</v>
      </c>
      <c r="AP122" s="25" t="str" cm="1">
        <f t="array" ref="AP12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B122="Night", IF(
            (F122="EX5600")+(F122="EX3600"),
            _xlfn.XLOOKUP(--_xlfn.TEXTAFTER($C122,{"#","/","-"},-1), --_xlfn.TEXTAFTER('Electrical Excavator'!$A$4:$A$23,{"#","/","-"},-1), _xlfn.XLOOKUP(A122,'Electrical Excavator'!$E$3:$AI$3,'Electrical Excavator'!$E$4:$AI$23)),
            _xlfn.XLOOKUP(--_xlfn.TEXTAFTER($C122,{"#","/","-"},-1), --_xlfn.REGEXEXTRACT(_xlpm.c_rng,"\d+"), _xlfn.XLOOKUP(A122, _xlpm.header_rng, _xlpm.data_rng))
        ),
        B122="Day", ""
    ),
    IFERROR(_xlpm.result, "")
)</f>
        <v/>
      </c>
      <c r="AQ122" s="26">
        <f t="shared" si="21"/>
        <v>0.9750000000000002</v>
      </c>
      <c r="AR122" s="26">
        <f t="shared" si="22"/>
        <v>0.75783475783475773</v>
      </c>
      <c r="AS122" s="26">
        <f t="shared" si="23"/>
        <v>0.75783475783475773</v>
      </c>
      <c r="AT122" s="24">
        <f t="shared" si="24"/>
        <v>67.999999999999972</v>
      </c>
      <c r="AU122" s="22">
        <v>720</v>
      </c>
      <c r="AV122" s="22">
        <f t="shared" si="25"/>
        <v>12</v>
      </c>
      <c r="AW122" s="22">
        <f>IF($B122="Day",_xlfn.XLOOKUP(CLEAN($C122),效率表!$B$4:$B$500,效率表!G$4:G$500,""),_xlfn.XLOOKUP(CLEAN($C122),效率表!$B$4:$B$500,效率表!G$4:G$500,"",,-1))</f>
        <v>30</v>
      </c>
      <c r="AX122" s="22">
        <f>IF($B122="Day",_xlfn.XLOOKUP(CLEAN($C122),效率表!$B$4:$B$500,效率表!H$4:H$500,""),_xlfn.XLOOKUP(CLEAN($C122),效率表!$B$4:$B$500,效率表!H$4:H$500,"",,-1))</f>
        <v>0</v>
      </c>
      <c r="AY122" s="22">
        <f>IF($B122="Day",_xlfn.XLOOKUP(CLEAN($C122),效率表!$B$4:$B$500,效率表!I$4:I$500,""),_xlfn.XLOOKUP(CLEAN($C122),效率表!$B$4:$B$500,效率表!I$4:I$500,"",,-1))</f>
        <v>0</v>
      </c>
      <c r="AZ122" s="22">
        <f>IF($B122="Day",_xlfn.XLOOKUP(CLEAN($C122),效率表!$B$4:$B$500,效率表!J$4:J$500,""),_xlfn.XLOOKUP(CLEAN($C122),效率表!$B$4:$B$500,效率表!J$4:J$500,"",,-1))</f>
        <v>0</v>
      </c>
      <c r="BA122" s="22">
        <f>IF($B122="Day",_xlfn.XLOOKUP(CLEAN($C122),效率表!$B$4:$B$500,效率表!K$4:K$500,""),_xlfn.XLOOKUP(CLEAN($C122),效率表!$B$4:$B$500,效率表!K$4:K$500,"",,-1))</f>
        <v>0</v>
      </c>
      <c r="BB122" s="22">
        <f>IF($B122="Day",_xlfn.XLOOKUP(CLEAN($C122),效率表!$B$4:$B$500,效率表!L$4:L$500,""),_xlfn.XLOOKUP(CLEAN($C122),效率表!$B$4:$B$500,效率表!L$4:L$500,"",,-1))</f>
        <v>50</v>
      </c>
      <c r="BC122" s="22">
        <f>IF($B122="Day",_xlfn.XLOOKUP(CLEAN($C122),效率表!$B$4:$B$500,效率表!M$4:M$500,""),_xlfn.XLOOKUP(CLEAN($C122),效率表!$B$4:$B$500,效率表!M$4:M$500,"",,-1))</f>
        <v>0</v>
      </c>
      <c r="BD122" s="22">
        <f>IF($B122="Day",_xlfn.XLOOKUP(CLEAN($C122),效率表!$B$4:$B$500,效率表!N$4:N$500,""),_xlfn.XLOOKUP(CLEAN($C122),效率表!$B$4:$B$500,效率表!N$4:N$500,"",,-1))</f>
        <v>0</v>
      </c>
      <c r="BE122" s="22">
        <f>IF($B122="Day",_xlfn.XLOOKUP(CLEAN($C122),效率表!$B$4:$B$500,效率表!O$4:O$500,""),_xlfn.XLOOKUP(CLEAN($C122),效率表!$B$4:$B$500,效率表!O$4:O$500,"",,-1))</f>
        <v>17.999999999999936</v>
      </c>
      <c r="BF122" s="22">
        <f>IF($B122="Day",_xlfn.XLOOKUP(CLEAN($C122),效率表!$B$4:$B$500,效率表!P$4:P$500,""),_xlfn.XLOOKUP(CLEAN($C122),效率表!$B$4:$B$500,效率表!P$4:P$500,"",,-1))</f>
        <v>90</v>
      </c>
      <c r="BG122" s="22">
        <f>IF($B122="Day",_xlfn.XLOOKUP(CLEAN($C122),效率表!$B$4:$B$500,效率表!Q$4:Q$500,""),_xlfn.XLOOKUP(CLEAN($C122),效率表!$B$4:$B$500,效率表!Q$4:Q$500,"",,-1))</f>
        <v>0</v>
      </c>
      <c r="BH122" s="22">
        <f>IF($B122="Day",_xlfn.XLOOKUP(CLEAN($C122),效率表!$B$4:$B$500,效率表!R$4:R$500,""),_xlfn.XLOOKUP(CLEAN($C122),效率表!$B$4:$B$500,效率表!R$4:R$500,"",,-1))</f>
        <v>0</v>
      </c>
      <c r="BI122" s="22">
        <f>IF($B122="Day",_xlfn.XLOOKUP(CLEAN($C122),效率表!$B$4:$B$500,效率表!S$4:S$500,""),_xlfn.XLOOKUP(CLEAN($C122),效率表!$B$4:$B$500,效率表!S$4:S$500,"",,-1))</f>
        <v>0</v>
      </c>
      <c r="BJ122" s="22">
        <f>IF($B122="Day",_xlfn.XLOOKUP(CLEAN($C122),效率表!$B$4:$B$500,效率表!U$4:U$500,""),_xlfn.XLOOKUP(CLEAN($C122),效率表!$B$4:$B$500,效率表!U$4:U$500,"",,-1))</f>
        <v>0</v>
      </c>
      <c r="BK122" s="22">
        <f>IF($B122="Day",_xlfn.XLOOKUP(CLEAN($C122),效率表!$B$4:$B$500,效率表!V$4:V$500,""),_xlfn.XLOOKUP(CLEAN($C122),效率表!$B$4:$B$500,效率表!V$4:V$500,"",,-1))</f>
        <v>0</v>
      </c>
      <c r="BL122" s="22">
        <f t="shared" si="26"/>
        <v>0</v>
      </c>
      <c r="BM122" s="22">
        <f t="shared" si="27"/>
        <v>170</v>
      </c>
      <c r="BN122" s="22">
        <f t="shared" si="28"/>
        <v>90</v>
      </c>
      <c r="BO122" s="27">
        <f t="shared" si="29"/>
        <v>532</v>
      </c>
      <c r="BP122" s="25">
        <f t="shared" si="30"/>
        <v>8.8666666666666671</v>
      </c>
      <c r="BQ122" s="28" t="str">
        <f>IF($B122="Day",_xlfn.XLOOKUP(CLEAN($C122),效率表!$B$4:$B$500,效率表!X$4:X$500,""),_xlfn.XLOOKUP($C122,效率表!$B$4:$B$500,效率表!X$4:X$500,"",,-1))</f>
        <v>coolant гоожилттой</v>
      </c>
    </row>
    <row r="123" spans="1:69">
      <c r="A123" s="29">
        <f t="shared" si="33"/>
        <v>46244</v>
      </c>
      <c r="B123" s="22" t="s">
        <v>240</v>
      </c>
      <c r="C123" s="22" t="s">
        <v>204</v>
      </c>
      <c r="D123" s="23" t="str">
        <f>_xlfn.XLOOKUP(C123,辅助表Auxiliary!$A$3:$A$192,辅助表Auxiliary!$C$3:$C$192)</f>
        <v>矿用卡车/Dump Truck</v>
      </c>
      <c r="E123" s="22" t="str">
        <f>_xlfn.XLOOKUP(C123,辅助表Auxiliary!$A$3:$A$192,辅助表Auxiliary!$D$3:$D$192)</f>
        <v>XDM100 XD</v>
      </c>
      <c r="F123" s="22" t="str">
        <f>_xlfn.XLOOKUP(C123,辅助表Auxiliary!$A$3:$A$192,辅助表Auxiliary!$E$3:$E$192)</f>
        <v>其它矿卡</v>
      </c>
      <c r="G123" s="22" t="s">
        <v>285</v>
      </c>
      <c r="H123" s="22" t="b">
        <f t="shared" si="17"/>
        <v>0</v>
      </c>
      <c r="I123" s="22">
        <f t="shared" si="18"/>
        <v>0</v>
      </c>
      <c r="J123" s="22"/>
      <c r="K123" s="22">
        <f>_xlfn.AGGREGATE(9,4,表1[[#This Row],[Хө]:[Б.н]])+_xlfn.AGGREGATE(9,4,表1[[#This Row],[Хө土壤]:[Б.н 脏煤]],表1[[#This Row],[Ш.х 沃土]])</f>
        <v>0</v>
      </c>
      <c r="L123" s="22">
        <f>_xlfn.AGGREGATE(9,4,表1[[#This Row],[Нү]],表1[[#This Row],[Нү 煤炭]])</f>
        <v>0</v>
      </c>
      <c r="M123" s="22">
        <f>_xlfn.AGGREGATE(9,4,表1[[#This Row],[oxid]],表1[[#This Row],[oxid 氧化]])</f>
        <v>0</v>
      </c>
      <c r="N123" s="22">
        <f>_xlfn.AGGREGATE(9,4,表1[[#This Row],[И.А]],表1[[#This Row],[И.А 
工程工作]])</f>
        <v>0</v>
      </c>
      <c r="O123" s="22">
        <f>表1[[#This Row],[产量（M3）
Production(M3)]]-表1[[#This Row],[焦煤（M3）
Coking coal
Нү]]-表1[[#This Row],[动力煤（M3）
Thermal coal
oxid]]</f>
        <v>0</v>
      </c>
      <c r="P123" s="22" t="str" cm="1">
        <f t="array" ref="P123">_xlfn.LET(
_xlpm.hCond,$H123,
_xlpm.dType,$D123,
_xlpm.res_type_1,P$1,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3" s="22" t="str" cm="1">
        <f t="array" ref="Q123">_xlfn.LET(
_xlpm.hCond,$H123,
_xlpm.dType,$D123,
_xlpm.res_type_1,Q$1,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3" s="22" t="str" cm="1">
        <f t="array" ref="R123">_xlfn.LET(
_xlpm.hCond,$H123,
_xlpm.dType,$D123,
_xlpm.res_type_1,R$1,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3" s="22" t="str" cm="1">
        <f t="array" ref="S123">_xlfn.LET(
_xlpm.hCond,$H123,
_xlpm.dType,$D123,
_xlpm.res_type_1,S$1,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3" s="22" t="str" cm="1">
        <f t="array" ref="T123">_xlfn.LET(
_xlpm.hCond,$H123,
_xlpm.dType,$D123,
_xlpm.res_type_1,T$1,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3" s="22" t="str" cm="1">
        <f t="array" ref="U123">_xlfn.LET(
_xlpm.hCond,$H123,
_xlpm.dType,$D123,
_xlpm.res_type_1,U$1,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3" s="22" t="str" cm="1">
        <f t="array" ref="V123">_xlfn.LET(
_xlpm.hCond,$H123,
_xlpm.dType,$D123,
_xlpm.res_type_1,V$1,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3" s="22" t="str" cm="1">
        <f t="array" ref="W123">_xlfn.LET(
_xlpm.hCond,$H123,
_xlpm.dType,$D123,
_xlpm.res_type_1,W$1,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3" s="22" t="str" cm="1">
        <f t="array" ref="X123">_xlfn.LET(
_xlpm.hCond,$H123,
_xlpm.dType,$D123,
_xlpm.res_type_1,X$1,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3" s="22" t="str" cm="1">
        <f t="array" ref="Y123">_xlfn.LET(
_xlpm.hCond,$H123,
_xlpm.dType,$D123,
_xlpm.res_type_1,Y$1,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3" s="22" t="str" cm="1">
        <f t="array" ref="Z123">_xlfn.LET(
_xlpm.hCond,$H123,
_xlpm.dType,$D123,
_xlpm.res_type_1,Z$1,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3" s="22" t="str" cm="1">
        <f t="array" ref="AA123">_xlfn.LET(
_xlpm.hCond,$H123,
_xlpm.dType,$D123,
_xlpm.res_type_1,AA$1,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3" s="22" t="str" cm="1">
        <f t="array" ref="AB123">_xlfn.LET(
_xlpm.hCond,$H123,
_xlpm.dType,$D123,
_xlpm.res_type_1,AB$1,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3" s="22" t="str" cm="1">
        <f t="array" ref="AC123">_xlfn.LET(
_xlpm.hCond,$H123,
_xlpm.dType,$D123,
_xlpm.res_type_1,AC$1,
_xlpm.num,--_xlfn.TEXTAFTER($C123,{"#","/","-"},-1),
_xlpm.isDay,$B123="DAY",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3" s="22" t="str" cm="1">
        <f t="array" ref="AD123">_xlfn.LET(
    _xlpm.result,
    IF(
        $H123,
        _xlfn.IFS(
            $B123 = "DAY",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$B123 = "Night",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3" s="22" t="str" cm="1">
        <f t="array" ref="AE123">_xlfn.LET(
    _xlpm.result,
    IF(
        $H123,
        _xlfn.IFS(
            $B123 = "DAY",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$B123 = "Night",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3" s="22" t="str">
        <f t="shared" si="31"/>
        <v/>
      </c>
      <c r="AG123" s="22" t="str" cm="1">
        <f t="array" ref="AG123">_xlfn.LET(
    _xlpm.result,
    IF(
        $H123,
        _xlfn.IFS(
            $B123 = "DAY",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$B123 = "Night",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3" s="22" t="str" cm="1">
        <f t="array" ref="AH123">_xlfn.LET(
    _xlpm.result,
    IF(
        $H123,
        _xlfn.IFS(
            $B123 = "DAY",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$B123 = "Night",
            _xlfn.IFS(
                $D123 = "挖掘机/Excavator",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$D123 = "矿用卡车/Dump Truck",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$D123 = "辅助设备/Auxiliary Equipment",
                _xlfn.XLOOKUP(
                     --
                        _xlfn.TEXTAFTER(
                            $C123,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3" s="22" t="str">
        <f t="shared" si="32"/>
        <v/>
      </c>
      <c r="AJ12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3" s="22" t="str">
        <f t="shared" si="19"/>
        <v/>
      </c>
      <c r="AO123" s="24" t="str">
        <f t="shared" si="20"/>
        <v/>
      </c>
      <c r="AP123" s="25" t="str" cm="1">
        <f t="array" ref="AP12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B123="Night", IF(
            (F123="EX5600")+(F123="EX3600"),
            _xlfn.XLOOKUP(--_xlfn.TEXTAFTER($C123,{"#","/","-"},-1), --_xlfn.TEXTAFTER('Electrical Excavator'!$A$4:$A$23,{"#","/","-"},-1), _xlfn.XLOOKUP(A123,'Electrical Excavator'!$E$3:$AI$3,'Electrical Excavator'!$E$4:$AI$23)),
            _xlfn.XLOOKUP(--_xlfn.TEXTAFTER($C123,{"#","/","-"},-1), --_xlfn.REGEXEXTRACT(_xlpm.c_rng,"\d+"), _xlfn.XLOOKUP(A123, _xlpm.header_rng, _xlpm.data_rng))
        ),
        B123="Day", ""
    ),
    IFERROR(_xlpm.result, "")
)</f>
        <v/>
      </c>
      <c r="AQ123" s="26" t="e">
        <f t="shared" si="21"/>
        <v>#VALUE!</v>
      </c>
      <c r="AR123" s="26">
        <f t="shared" si="22"/>
        <v>0</v>
      </c>
      <c r="AS123" s="26" t="str">
        <f t="shared" si="23"/>
        <v/>
      </c>
      <c r="AT123" s="24" t="str">
        <f t="shared" si="24"/>
        <v/>
      </c>
      <c r="AU123" s="22">
        <v>720</v>
      </c>
      <c r="AV123" s="22">
        <f t="shared" si="25"/>
        <v>12</v>
      </c>
      <c r="AW123" s="22" t="str">
        <f>IF($B123="Day",_xlfn.XLOOKUP(CLEAN($C123),效率表!$B$4:$B$500,效率表!G$4:G$500,""),_xlfn.XLOOKUP(CLEAN($C123),效率表!$B$4:$B$500,效率表!G$4:G$500,"",,-1))</f>
        <v/>
      </c>
      <c r="AX123" s="22" t="str">
        <f>IF($B123="Day",_xlfn.XLOOKUP(CLEAN($C123),效率表!$B$4:$B$500,效率表!H$4:H$500,""),_xlfn.XLOOKUP(CLEAN($C123),效率表!$B$4:$B$500,效率表!H$4:H$500,"",,-1))</f>
        <v/>
      </c>
      <c r="AY123" s="22" t="str">
        <f>IF($B123="Day",_xlfn.XLOOKUP(CLEAN($C123),效率表!$B$4:$B$500,效率表!I$4:I$500,""),_xlfn.XLOOKUP(CLEAN($C123),效率表!$B$4:$B$500,效率表!I$4:I$500,"",,-1))</f>
        <v/>
      </c>
      <c r="AZ123" s="22" t="str">
        <f>IF($B123="Day",_xlfn.XLOOKUP(CLEAN($C123),效率表!$B$4:$B$500,效率表!J$4:J$500,""),_xlfn.XLOOKUP(CLEAN($C123),效率表!$B$4:$B$500,效率表!J$4:J$500,"",,-1))</f>
        <v/>
      </c>
      <c r="BA123" s="22" t="str">
        <f>IF($B123="Day",_xlfn.XLOOKUP(CLEAN($C123),效率表!$B$4:$B$500,效率表!K$4:K$500,""),_xlfn.XLOOKUP(CLEAN($C123),效率表!$B$4:$B$500,效率表!K$4:K$500,"",,-1))</f>
        <v/>
      </c>
      <c r="BB123" s="22" t="str">
        <f>IF($B123="Day",_xlfn.XLOOKUP(CLEAN($C123),效率表!$B$4:$B$500,效率表!L$4:L$500,""),_xlfn.XLOOKUP(CLEAN($C123),效率表!$B$4:$B$500,效率表!L$4:L$500,"",,-1))</f>
        <v/>
      </c>
      <c r="BC123" s="22" t="str">
        <f>IF($B123="Day",_xlfn.XLOOKUP(CLEAN($C123),效率表!$B$4:$B$500,效率表!M$4:M$500,""),_xlfn.XLOOKUP(CLEAN($C123),效率表!$B$4:$B$500,效率表!M$4:M$500,"",,-1))</f>
        <v/>
      </c>
      <c r="BD123" s="22" t="str">
        <f>IF($B123="Day",_xlfn.XLOOKUP(CLEAN($C123),效率表!$B$4:$B$500,效率表!N$4:N$500,""),_xlfn.XLOOKUP(CLEAN($C123),效率表!$B$4:$B$500,效率表!N$4:N$500,"",,-1))</f>
        <v/>
      </c>
      <c r="BE123" s="22" t="str">
        <f>IF($B123="Day",_xlfn.XLOOKUP(CLEAN($C123),效率表!$B$4:$B$500,效率表!O$4:O$500,""),_xlfn.XLOOKUP(CLEAN($C123),效率表!$B$4:$B$500,效率表!O$4:O$500,"",,-1))</f>
        <v/>
      </c>
      <c r="BF123" s="22" t="str">
        <f>IF($B123="Day",_xlfn.XLOOKUP(CLEAN($C123),效率表!$B$4:$B$500,效率表!P$4:P$500,""),_xlfn.XLOOKUP(CLEAN($C123),效率表!$B$4:$B$500,效率表!P$4:P$500,"",,-1))</f>
        <v/>
      </c>
      <c r="BG123" s="22" t="str">
        <f>IF($B123="Day",_xlfn.XLOOKUP(CLEAN($C123),效率表!$B$4:$B$500,效率表!Q$4:Q$500,""),_xlfn.XLOOKUP(CLEAN($C123),效率表!$B$4:$B$500,效率表!Q$4:Q$500,"",,-1))</f>
        <v/>
      </c>
      <c r="BH123" s="22" t="str">
        <f>IF($B123="Day",_xlfn.XLOOKUP(CLEAN($C123),效率表!$B$4:$B$500,效率表!R$4:R$500,""),_xlfn.XLOOKUP(CLEAN($C123),效率表!$B$4:$B$500,效率表!R$4:R$500,"",,-1))</f>
        <v/>
      </c>
      <c r="BI123" s="22" t="str">
        <f>IF($B123="Day",_xlfn.XLOOKUP(CLEAN($C123),效率表!$B$4:$B$500,效率表!S$4:S$500,""),_xlfn.XLOOKUP(CLEAN($C123),效率表!$B$4:$B$500,效率表!S$4:S$500,"",,-1))</f>
        <v/>
      </c>
      <c r="BJ123" s="22" t="str">
        <f>IF($B123="Day",_xlfn.XLOOKUP(CLEAN($C123),效率表!$B$4:$B$500,效率表!U$4:U$500,""),_xlfn.XLOOKUP(CLEAN($C123),效率表!$B$4:$B$500,效率表!U$4:U$500,"",,-1))</f>
        <v/>
      </c>
      <c r="BK123" s="22" t="str">
        <f>IF($B123="Day",_xlfn.XLOOKUP(CLEAN($C123),效率表!$B$4:$B$500,效率表!V$4:V$500,""),_xlfn.XLOOKUP(CLEAN($C123),效率表!$B$4:$B$500,效率表!V$4:V$500,"",,-1))</f>
        <v/>
      </c>
      <c r="BL123" s="22" t="e">
        <f t="shared" si="26"/>
        <v>#VALUE!</v>
      </c>
      <c r="BM123" s="22" t="e">
        <f t="shared" si="27"/>
        <v>#VALUE!</v>
      </c>
      <c r="BN123" s="22" t="e">
        <f t="shared" si="28"/>
        <v>#VALUE!</v>
      </c>
      <c r="BO123" s="27">
        <f t="shared" si="29"/>
        <v>720</v>
      </c>
      <c r="BP123" s="25">
        <f t="shared" si="30"/>
        <v>12</v>
      </c>
      <c r="BQ123" s="28" t="str">
        <f>IF($B123="Day",_xlfn.XLOOKUP(CLEAN($C123),效率表!$B$4:$B$500,效率表!X$4:X$500,""),_xlfn.XLOOKUP($C123,效率表!$B$4:$B$500,效率表!X$4:X$500,"",,-1))</f>
        <v/>
      </c>
    </row>
    <row r="124" spans="1:69">
      <c r="A124" s="29">
        <f t="shared" si="33"/>
        <v>46244</v>
      </c>
      <c r="B124" s="22" t="s">
        <v>240</v>
      </c>
      <c r="C124" s="22" t="s">
        <v>205</v>
      </c>
      <c r="D124" s="23" t="str">
        <f>_xlfn.XLOOKUP(C124,辅助表Auxiliary!$A$3:$A$192,辅助表Auxiliary!$C$3:$C$192)</f>
        <v>矿用卡车/Dump Truck</v>
      </c>
      <c r="E124" s="22" t="str">
        <f>_xlfn.XLOOKUP(C124,辅助表Auxiliary!$A$3:$A$192,辅助表Auxiliary!$D$3:$D$192)</f>
        <v>XDE120 XD</v>
      </c>
      <c r="F124" s="22" t="str">
        <f>_xlfn.XLOOKUP(C124,辅助表Auxiliary!$A$3:$A$192,辅助表Auxiliary!$E$3:$E$192)</f>
        <v>其它矿卡</v>
      </c>
      <c r="G124" s="22" t="s">
        <v>285</v>
      </c>
      <c r="H124" s="22" t="b">
        <f t="shared" si="17"/>
        <v>0</v>
      </c>
      <c r="I124" s="22">
        <f t="shared" si="18"/>
        <v>0</v>
      </c>
      <c r="J124" s="22"/>
      <c r="K124" s="22">
        <f>_xlfn.AGGREGATE(9,4,表1[[#This Row],[Хө]:[Б.н]])+_xlfn.AGGREGATE(9,4,表1[[#This Row],[Хө土壤]:[Б.н 脏煤]],表1[[#This Row],[Ш.х 沃土]])</f>
        <v>0</v>
      </c>
      <c r="L124" s="22">
        <f>_xlfn.AGGREGATE(9,4,表1[[#This Row],[Нү]],表1[[#This Row],[Нү 煤炭]])</f>
        <v>0</v>
      </c>
      <c r="M124" s="22">
        <f>_xlfn.AGGREGATE(9,4,表1[[#This Row],[oxid]],表1[[#This Row],[oxid 氧化]])</f>
        <v>0</v>
      </c>
      <c r="N124" s="22">
        <f>_xlfn.AGGREGATE(9,4,表1[[#This Row],[И.А]],表1[[#This Row],[И.А 
工程工作]])</f>
        <v>0</v>
      </c>
      <c r="O124" s="22">
        <f>表1[[#This Row],[产量（M3）
Production(M3)]]-表1[[#This Row],[焦煤（M3）
Coking coal
Нү]]-表1[[#This Row],[动力煤（M3）
Thermal coal
oxid]]</f>
        <v>0</v>
      </c>
      <c r="P124" s="22" t="str" cm="1">
        <f t="array" ref="P124">_xlfn.LET(
_xlpm.hCond,$H124,
_xlpm.dType,$D124,
_xlpm.res_type_1,P$1,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4" s="22" t="str" cm="1">
        <f t="array" ref="Q124">_xlfn.LET(
_xlpm.hCond,$H124,
_xlpm.dType,$D124,
_xlpm.res_type_1,Q$1,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4" s="22" t="str" cm="1">
        <f t="array" ref="R124">_xlfn.LET(
_xlpm.hCond,$H124,
_xlpm.dType,$D124,
_xlpm.res_type_1,R$1,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4" s="22" t="str" cm="1">
        <f t="array" ref="S124">_xlfn.LET(
_xlpm.hCond,$H124,
_xlpm.dType,$D124,
_xlpm.res_type_1,S$1,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4" s="22" t="str" cm="1">
        <f t="array" ref="T124">_xlfn.LET(
_xlpm.hCond,$H124,
_xlpm.dType,$D124,
_xlpm.res_type_1,T$1,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4" s="22" t="str" cm="1">
        <f t="array" ref="U124">_xlfn.LET(
_xlpm.hCond,$H124,
_xlpm.dType,$D124,
_xlpm.res_type_1,U$1,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4" s="22" t="str" cm="1">
        <f t="array" ref="V124">_xlfn.LET(
_xlpm.hCond,$H124,
_xlpm.dType,$D124,
_xlpm.res_type_1,V$1,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4" s="22" t="str" cm="1">
        <f t="array" ref="W124">_xlfn.LET(
_xlpm.hCond,$H124,
_xlpm.dType,$D124,
_xlpm.res_type_1,W$1,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4" s="22" t="str" cm="1">
        <f t="array" ref="X124">_xlfn.LET(
_xlpm.hCond,$H124,
_xlpm.dType,$D124,
_xlpm.res_type_1,X$1,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4" s="22" t="str" cm="1">
        <f t="array" ref="Y124">_xlfn.LET(
_xlpm.hCond,$H124,
_xlpm.dType,$D124,
_xlpm.res_type_1,Y$1,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4" s="22" t="str" cm="1">
        <f t="array" ref="Z124">_xlfn.LET(
_xlpm.hCond,$H124,
_xlpm.dType,$D124,
_xlpm.res_type_1,Z$1,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4" s="22" t="str" cm="1">
        <f t="array" ref="AA124">_xlfn.LET(
_xlpm.hCond,$H124,
_xlpm.dType,$D124,
_xlpm.res_type_1,AA$1,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4" s="22" t="str" cm="1">
        <f t="array" ref="AB124">_xlfn.LET(
_xlpm.hCond,$H124,
_xlpm.dType,$D124,
_xlpm.res_type_1,AB$1,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4" s="22" t="str" cm="1">
        <f t="array" ref="AC124">_xlfn.LET(
_xlpm.hCond,$H124,
_xlpm.dType,$D124,
_xlpm.res_type_1,AC$1,
_xlpm.num,--_xlfn.TEXTAFTER($C124,{"#","/","-"},-1),
_xlpm.isDay,$B124="DAY",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4" s="22" t="str" cm="1">
        <f t="array" ref="AD124">_xlfn.LET(
    _xlpm.result,
    IF(
        $H124,
        _xlfn.IFS(
            $B124 = "DAY",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$B124 = "Night",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4" s="22" t="str" cm="1">
        <f t="array" ref="AE124">_xlfn.LET(
    _xlpm.result,
    IF(
        $H124,
        _xlfn.IFS(
            $B124 = "DAY",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$B124 = "Night",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4" s="22" t="str">
        <f t="shared" si="31"/>
        <v/>
      </c>
      <c r="AG124" s="22" t="str" cm="1">
        <f t="array" ref="AG124">_xlfn.LET(
    _xlpm.result,
    IF(
        $H124,
        _xlfn.IFS(
            $B124 = "DAY",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$B124 = "Night",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4" s="22" t="str" cm="1">
        <f t="array" ref="AH124">_xlfn.LET(
    _xlpm.result,
    IF(
        $H124,
        _xlfn.IFS(
            $B124 = "DAY",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$B124 = "Night",
            _xlfn.IFS(
                $D124 = "挖掘机/Excavator",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$D124 = "矿用卡车/Dump Truck",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$D124 = "辅助设备/Auxiliary Equipment",
                _xlfn.XLOOKUP(
                     --
                        _xlfn.TEXTAFTER(
                            $C124,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4" s="22" t="str">
        <f t="shared" si="32"/>
        <v/>
      </c>
      <c r="AJ12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4" s="22" t="str">
        <f t="shared" si="19"/>
        <v/>
      </c>
      <c r="AO124" s="24" t="str">
        <f t="shared" si="20"/>
        <v/>
      </c>
      <c r="AP124" s="25" t="str" cm="1">
        <f t="array" ref="AP12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B124="Night", IF(
            (F124="EX5600")+(F124="EX3600"),
            _xlfn.XLOOKUP(--_xlfn.TEXTAFTER($C124,{"#","/","-"},-1), --_xlfn.TEXTAFTER('Electrical Excavator'!$A$4:$A$23,{"#","/","-"},-1), _xlfn.XLOOKUP(A124,'Electrical Excavator'!$E$3:$AI$3,'Electrical Excavator'!$E$4:$AI$23)),
            _xlfn.XLOOKUP(--_xlfn.TEXTAFTER($C124,{"#","/","-"},-1), --_xlfn.REGEXEXTRACT(_xlpm.c_rng,"\d+"), _xlfn.XLOOKUP(A124, _xlpm.header_rng, _xlpm.data_rng))
        ),
        B124="Day", ""
    ),
    IFERROR(_xlpm.result, "")
)</f>
        <v/>
      </c>
      <c r="AQ124" s="26" t="e">
        <f t="shared" si="21"/>
        <v>#VALUE!</v>
      </c>
      <c r="AR124" s="26">
        <f t="shared" si="22"/>
        <v>0</v>
      </c>
      <c r="AS124" s="26" t="str">
        <f t="shared" si="23"/>
        <v/>
      </c>
      <c r="AT124" s="24" t="str">
        <f t="shared" si="24"/>
        <v/>
      </c>
      <c r="AU124" s="22">
        <v>720</v>
      </c>
      <c r="AV124" s="22">
        <f t="shared" si="25"/>
        <v>12</v>
      </c>
      <c r="AW124" s="22" t="str">
        <f>IF($B124="Day",_xlfn.XLOOKUP(CLEAN($C124),效率表!$B$4:$B$500,效率表!G$4:G$500,""),_xlfn.XLOOKUP(CLEAN($C124),效率表!$B$4:$B$500,效率表!G$4:G$500,"",,-1))</f>
        <v/>
      </c>
      <c r="AX124" s="22" t="str">
        <f>IF($B124="Day",_xlfn.XLOOKUP(CLEAN($C124),效率表!$B$4:$B$500,效率表!H$4:H$500,""),_xlfn.XLOOKUP(CLEAN($C124),效率表!$B$4:$B$500,效率表!H$4:H$500,"",,-1))</f>
        <v/>
      </c>
      <c r="AY124" s="22" t="str">
        <f>IF($B124="Day",_xlfn.XLOOKUP(CLEAN($C124),效率表!$B$4:$B$500,效率表!I$4:I$500,""),_xlfn.XLOOKUP(CLEAN($C124),效率表!$B$4:$B$500,效率表!I$4:I$500,"",,-1))</f>
        <v/>
      </c>
      <c r="AZ124" s="22" t="str">
        <f>IF($B124="Day",_xlfn.XLOOKUP(CLEAN($C124),效率表!$B$4:$B$500,效率表!J$4:J$500,""),_xlfn.XLOOKUP(CLEAN($C124),效率表!$B$4:$B$500,效率表!J$4:J$500,"",,-1))</f>
        <v/>
      </c>
      <c r="BA124" s="22" t="str">
        <f>IF($B124="Day",_xlfn.XLOOKUP(CLEAN($C124),效率表!$B$4:$B$500,效率表!K$4:K$500,""),_xlfn.XLOOKUP(CLEAN($C124),效率表!$B$4:$B$500,效率表!K$4:K$500,"",,-1))</f>
        <v/>
      </c>
      <c r="BB124" s="22" t="str">
        <f>IF($B124="Day",_xlfn.XLOOKUP(CLEAN($C124),效率表!$B$4:$B$500,效率表!L$4:L$500,""),_xlfn.XLOOKUP(CLEAN($C124),效率表!$B$4:$B$500,效率表!L$4:L$500,"",,-1))</f>
        <v/>
      </c>
      <c r="BC124" s="22" t="str">
        <f>IF($B124="Day",_xlfn.XLOOKUP(CLEAN($C124),效率表!$B$4:$B$500,效率表!M$4:M$500,""),_xlfn.XLOOKUP(CLEAN($C124),效率表!$B$4:$B$500,效率表!M$4:M$500,"",,-1))</f>
        <v/>
      </c>
      <c r="BD124" s="22" t="str">
        <f>IF($B124="Day",_xlfn.XLOOKUP(CLEAN($C124),效率表!$B$4:$B$500,效率表!N$4:N$500,""),_xlfn.XLOOKUP(CLEAN($C124),效率表!$B$4:$B$500,效率表!N$4:N$500,"",,-1))</f>
        <v/>
      </c>
      <c r="BE124" s="22" t="str">
        <f>IF($B124="Day",_xlfn.XLOOKUP(CLEAN($C124),效率表!$B$4:$B$500,效率表!O$4:O$500,""),_xlfn.XLOOKUP(CLEAN($C124),效率表!$B$4:$B$500,效率表!O$4:O$500,"",,-1))</f>
        <v/>
      </c>
      <c r="BF124" s="22" t="str">
        <f>IF($B124="Day",_xlfn.XLOOKUP(CLEAN($C124),效率表!$B$4:$B$500,效率表!P$4:P$500,""),_xlfn.XLOOKUP(CLEAN($C124),效率表!$B$4:$B$500,效率表!P$4:P$500,"",,-1))</f>
        <v/>
      </c>
      <c r="BG124" s="22" t="str">
        <f>IF($B124="Day",_xlfn.XLOOKUP(CLEAN($C124),效率表!$B$4:$B$500,效率表!Q$4:Q$500,""),_xlfn.XLOOKUP(CLEAN($C124),效率表!$B$4:$B$500,效率表!Q$4:Q$500,"",,-1))</f>
        <v/>
      </c>
      <c r="BH124" s="22" t="str">
        <f>IF($B124="Day",_xlfn.XLOOKUP(CLEAN($C124),效率表!$B$4:$B$500,效率表!R$4:R$500,""),_xlfn.XLOOKUP(CLEAN($C124),效率表!$B$4:$B$500,效率表!R$4:R$500,"",,-1))</f>
        <v/>
      </c>
      <c r="BI124" s="22" t="str">
        <f>IF($B124="Day",_xlfn.XLOOKUP(CLEAN($C124),效率表!$B$4:$B$500,效率表!S$4:S$500,""),_xlfn.XLOOKUP(CLEAN($C124),效率表!$B$4:$B$500,效率表!S$4:S$500,"",,-1))</f>
        <v/>
      </c>
      <c r="BJ124" s="22" t="str">
        <f>IF($B124="Day",_xlfn.XLOOKUP(CLEAN($C124),效率表!$B$4:$B$500,效率表!U$4:U$500,""),_xlfn.XLOOKUP(CLEAN($C124),效率表!$B$4:$B$500,效率表!U$4:U$500,"",,-1))</f>
        <v/>
      </c>
      <c r="BK124" s="22" t="str">
        <f>IF($B124="Day",_xlfn.XLOOKUP(CLEAN($C124),效率表!$B$4:$B$500,效率表!V$4:V$500,""),_xlfn.XLOOKUP(CLEAN($C124),效率表!$B$4:$B$500,效率表!V$4:V$500,"",,-1))</f>
        <v/>
      </c>
      <c r="BL124" s="22" t="e">
        <f t="shared" si="26"/>
        <v>#VALUE!</v>
      </c>
      <c r="BM124" s="22" t="e">
        <f t="shared" si="27"/>
        <v>#VALUE!</v>
      </c>
      <c r="BN124" s="22" t="e">
        <f t="shared" si="28"/>
        <v>#VALUE!</v>
      </c>
      <c r="BO124" s="27">
        <f t="shared" si="29"/>
        <v>720</v>
      </c>
      <c r="BP124" s="25">
        <f t="shared" si="30"/>
        <v>12</v>
      </c>
      <c r="BQ124" s="28" t="str">
        <f>IF($B124="Day",_xlfn.XLOOKUP(CLEAN($C124),效率表!$B$4:$B$500,效率表!X$4:X$500,""),_xlfn.XLOOKUP($C124,效率表!$B$4:$B$500,效率表!X$4:X$500,"",,-1))</f>
        <v/>
      </c>
    </row>
    <row r="125" spans="1:69">
      <c r="A125" s="29">
        <f t="shared" si="33"/>
        <v>46244</v>
      </c>
      <c r="B125" s="22" t="s">
        <v>240</v>
      </c>
      <c r="C125" s="22" t="s">
        <v>206</v>
      </c>
      <c r="D125" s="23" t="str">
        <f>_xlfn.XLOOKUP(C125,辅助表Auxiliary!$A$3:$A$192,辅助表Auxiliary!$C$3:$C$192)</f>
        <v>矿用卡车/Dump Truck</v>
      </c>
      <c r="E125" s="22" t="str">
        <f>_xlfn.XLOOKUP(C125,辅助表Auxiliary!$A$3:$A$192,辅助表Auxiliary!$D$3:$D$192)</f>
        <v>XDE120 XD</v>
      </c>
      <c r="F125" s="22" t="str">
        <f>_xlfn.XLOOKUP(C125,辅助表Auxiliary!$A$3:$A$192,辅助表Auxiliary!$E$3:$E$192)</f>
        <v>其它矿卡</v>
      </c>
      <c r="G125" s="22" t="s">
        <v>285</v>
      </c>
      <c r="H125" s="22" t="b">
        <f t="shared" si="17"/>
        <v>0</v>
      </c>
      <c r="I125" s="22">
        <f t="shared" si="18"/>
        <v>0</v>
      </c>
      <c r="J125" s="22"/>
      <c r="K125" s="22">
        <f>_xlfn.AGGREGATE(9,4,表1[[#This Row],[Хө]:[Б.н]])+_xlfn.AGGREGATE(9,4,表1[[#This Row],[Хө土壤]:[Б.н 脏煤]],表1[[#This Row],[Ш.х 沃土]])</f>
        <v>0</v>
      </c>
      <c r="L125" s="22">
        <f>_xlfn.AGGREGATE(9,4,表1[[#This Row],[Нү]],表1[[#This Row],[Нү 煤炭]])</f>
        <v>0</v>
      </c>
      <c r="M125" s="22">
        <f>_xlfn.AGGREGATE(9,4,表1[[#This Row],[oxid]],表1[[#This Row],[oxid 氧化]])</f>
        <v>0</v>
      </c>
      <c r="N125" s="22">
        <f>_xlfn.AGGREGATE(9,4,表1[[#This Row],[И.А]],表1[[#This Row],[И.А 
工程工作]])</f>
        <v>0</v>
      </c>
      <c r="O125" s="22">
        <f>表1[[#This Row],[产量（M3）
Production(M3)]]-表1[[#This Row],[焦煤（M3）
Coking coal
Нү]]-表1[[#This Row],[动力煤（M3）
Thermal coal
oxid]]</f>
        <v>0</v>
      </c>
      <c r="P125" s="22" t="str" cm="1">
        <f t="array" ref="P125">_xlfn.LET(
_xlpm.hCond,$H125,
_xlpm.dType,$D125,
_xlpm.res_type_1,P$1,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5" s="22" t="str" cm="1">
        <f t="array" ref="Q125">_xlfn.LET(
_xlpm.hCond,$H125,
_xlpm.dType,$D125,
_xlpm.res_type_1,Q$1,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5" s="22" t="str" cm="1">
        <f t="array" ref="R125">_xlfn.LET(
_xlpm.hCond,$H125,
_xlpm.dType,$D125,
_xlpm.res_type_1,R$1,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5" s="22" t="str" cm="1">
        <f t="array" ref="S125">_xlfn.LET(
_xlpm.hCond,$H125,
_xlpm.dType,$D125,
_xlpm.res_type_1,S$1,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5" s="22" t="str" cm="1">
        <f t="array" ref="T125">_xlfn.LET(
_xlpm.hCond,$H125,
_xlpm.dType,$D125,
_xlpm.res_type_1,T$1,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5" s="22" t="str" cm="1">
        <f t="array" ref="U125">_xlfn.LET(
_xlpm.hCond,$H125,
_xlpm.dType,$D125,
_xlpm.res_type_1,U$1,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5" s="22" t="str" cm="1">
        <f t="array" ref="V125">_xlfn.LET(
_xlpm.hCond,$H125,
_xlpm.dType,$D125,
_xlpm.res_type_1,V$1,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5" s="22" t="str" cm="1">
        <f t="array" ref="W125">_xlfn.LET(
_xlpm.hCond,$H125,
_xlpm.dType,$D125,
_xlpm.res_type_1,W$1,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5" s="22" t="str" cm="1">
        <f t="array" ref="X125">_xlfn.LET(
_xlpm.hCond,$H125,
_xlpm.dType,$D125,
_xlpm.res_type_1,X$1,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5" s="22" t="str" cm="1">
        <f t="array" ref="Y125">_xlfn.LET(
_xlpm.hCond,$H125,
_xlpm.dType,$D125,
_xlpm.res_type_1,Y$1,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5" s="22" t="str" cm="1">
        <f t="array" ref="Z125">_xlfn.LET(
_xlpm.hCond,$H125,
_xlpm.dType,$D125,
_xlpm.res_type_1,Z$1,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5" s="22" t="str" cm="1">
        <f t="array" ref="AA125">_xlfn.LET(
_xlpm.hCond,$H125,
_xlpm.dType,$D125,
_xlpm.res_type_1,AA$1,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5" s="22" t="str" cm="1">
        <f t="array" ref="AB125">_xlfn.LET(
_xlpm.hCond,$H125,
_xlpm.dType,$D125,
_xlpm.res_type_1,AB$1,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5" s="22" t="str" cm="1">
        <f t="array" ref="AC125">_xlfn.LET(
_xlpm.hCond,$H125,
_xlpm.dType,$D125,
_xlpm.res_type_1,AC$1,
_xlpm.num,--_xlfn.TEXTAFTER($C125,{"#","/","-"},-1),
_xlpm.isDay,$B125="DAY",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5" s="22" t="str" cm="1">
        <f t="array" ref="AD125">_xlfn.LET(
    _xlpm.result,
    IF(
        $H125,
        _xlfn.IFS(
            $B125 = "DAY",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$B125 = "Night",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5" s="22" t="str" cm="1">
        <f t="array" ref="AE125">_xlfn.LET(
    _xlpm.result,
    IF(
        $H125,
        _xlfn.IFS(
            $B125 = "DAY",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$B125 = "Night",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5" s="22" t="str">
        <f t="shared" si="31"/>
        <v/>
      </c>
      <c r="AG125" s="22" t="str" cm="1">
        <f t="array" ref="AG125">_xlfn.LET(
    _xlpm.result,
    IF(
        $H125,
        _xlfn.IFS(
            $B125 = "DAY",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$B125 = "Night",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5" s="22" t="str" cm="1">
        <f t="array" ref="AH125">_xlfn.LET(
    _xlpm.result,
    IF(
        $H125,
        _xlfn.IFS(
            $B125 = "DAY",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$B125 = "Night",
            _xlfn.IFS(
                $D125 = "挖掘机/Excavator",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$D125 = "矿用卡车/Dump Truck",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$D125 = "辅助设备/Auxiliary Equipment",
                _xlfn.XLOOKUP(
                     --
                        _xlfn.TEXTAFTER(
                            $C125,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5" s="22" t="str">
        <f t="shared" si="32"/>
        <v/>
      </c>
      <c r="AJ12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5" s="22" t="str">
        <f t="shared" si="19"/>
        <v/>
      </c>
      <c r="AO125" s="24" t="str">
        <f t="shared" si="20"/>
        <v/>
      </c>
      <c r="AP125" s="25" t="str" cm="1">
        <f t="array" ref="AP12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B125="Night", IF(
            (F125="EX5600")+(F125="EX3600"),
            _xlfn.XLOOKUP(--_xlfn.TEXTAFTER($C125,{"#","/","-"},-1), --_xlfn.TEXTAFTER('Electrical Excavator'!$A$4:$A$23,{"#","/","-"},-1), _xlfn.XLOOKUP(A125,'Electrical Excavator'!$E$3:$AI$3,'Electrical Excavator'!$E$4:$AI$23)),
            _xlfn.XLOOKUP(--_xlfn.TEXTAFTER($C125,{"#","/","-"},-1), --_xlfn.REGEXEXTRACT(_xlpm.c_rng,"\d+"), _xlfn.XLOOKUP(A125, _xlpm.header_rng, _xlpm.data_rng))
        ),
        B125="Day", ""
    ),
    IFERROR(_xlpm.result, "")
)</f>
        <v/>
      </c>
      <c r="AQ125" s="26" t="e">
        <f t="shared" si="21"/>
        <v>#VALUE!</v>
      </c>
      <c r="AR125" s="26">
        <f t="shared" si="22"/>
        <v>0</v>
      </c>
      <c r="AS125" s="26" t="str">
        <f t="shared" si="23"/>
        <v/>
      </c>
      <c r="AT125" s="24" t="str">
        <f t="shared" si="24"/>
        <v/>
      </c>
      <c r="AU125" s="22">
        <v>720</v>
      </c>
      <c r="AV125" s="22">
        <f t="shared" si="25"/>
        <v>12</v>
      </c>
      <c r="AW125" s="22" t="str">
        <f>IF($B125="Day",_xlfn.XLOOKUP(CLEAN($C125),效率表!$B$4:$B$500,效率表!G$4:G$500,""),_xlfn.XLOOKUP(CLEAN($C125),效率表!$B$4:$B$500,效率表!G$4:G$500,"",,-1))</f>
        <v/>
      </c>
      <c r="AX125" s="22" t="str">
        <f>IF($B125="Day",_xlfn.XLOOKUP(CLEAN($C125),效率表!$B$4:$B$500,效率表!H$4:H$500,""),_xlfn.XLOOKUP(CLEAN($C125),效率表!$B$4:$B$500,效率表!H$4:H$500,"",,-1))</f>
        <v/>
      </c>
      <c r="AY125" s="22" t="str">
        <f>IF($B125="Day",_xlfn.XLOOKUP(CLEAN($C125),效率表!$B$4:$B$500,效率表!I$4:I$500,""),_xlfn.XLOOKUP(CLEAN($C125),效率表!$B$4:$B$500,效率表!I$4:I$500,"",,-1))</f>
        <v/>
      </c>
      <c r="AZ125" s="22" t="str">
        <f>IF($B125="Day",_xlfn.XLOOKUP(CLEAN($C125),效率表!$B$4:$B$500,效率表!J$4:J$500,""),_xlfn.XLOOKUP(CLEAN($C125),效率表!$B$4:$B$500,效率表!J$4:J$500,"",,-1))</f>
        <v/>
      </c>
      <c r="BA125" s="22" t="str">
        <f>IF($B125="Day",_xlfn.XLOOKUP(CLEAN($C125),效率表!$B$4:$B$500,效率表!K$4:K$500,""),_xlfn.XLOOKUP(CLEAN($C125),效率表!$B$4:$B$500,效率表!K$4:K$500,"",,-1))</f>
        <v/>
      </c>
      <c r="BB125" s="22" t="str">
        <f>IF($B125="Day",_xlfn.XLOOKUP(CLEAN($C125),效率表!$B$4:$B$500,效率表!L$4:L$500,""),_xlfn.XLOOKUP(CLEAN($C125),效率表!$B$4:$B$500,效率表!L$4:L$500,"",,-1))</f>
        <v/>
      </c>
      <c r="BC125" s="22" t="str">
        <f>IF($B125="Day",_xlfn.XLOOKUP(CLEAN($C125),效率表!$B$4:$B$500,效率表!M$4:M$500,""),_xlfn.XLOOKUP(CLEAN($C125),效率表!$B$4:$B$500,效率表!M$4:M$500,"",,-1))</f>
        <v/>
      </c>
      <c r="BD125" s="22" t="str">
        <f>IF($B125="Day",_xlfn.XLOOKUP(CLEAN($C125),效率表!$B$4:$B$500,效率表!N$4:N$500,""),_xlfn.XLOOKUP(CLEAN($C125),效率表!$B$4:$B$500,效率表!N$4:N$500,"",,-1))</f>
        <v/>
      </c>
      <c r="BE125" s="22" t="str">
        <f>IF($B125="Day",_xlfn.XLOOKUP(CLEAN($C125),效率表!$B$4:$B$500,效率表!O$4:O$500,""),_xlfn.XLOOKUP(CLEAN($C125),效率表!$B$4:$B$500,效率表!O$4:O$500,"",,-1))</f>
        <v/>
      </c>
      <c r="BF125" s="22" t="str">
        <f>IF($B125="Day",_xlfn.XLOOKUP(CLEAN($C125),效率表!$B$4:$B$500,效率表!P$4:P$500,""),_xlfn.XLOOKUP(CLEAN($C125),效率表!$B$4:$B$500,效率表!P$4:P$500,"",,-1))</f>
        <v/>
      </c>
      <c r="BG125" s="22" t="str">
        <f>IF($B125="Day",_xlfn.XLOOKUP(CLEAN($C125),效率表!$B$4:$B$500,效率表!Q$4:Q$500,""),_xlfn.XLOOKUP(CLEAN($C125),效率表!$B$4:$B$500,效率表!Q$4:Q$500,"",,-1))</f>
        <v/>
      </c>
      <c r="BH125" s="22" t="str">
        <f>IF($B125="Day",_xlfn.XLOOKUP(CLEAN($C125),效率表!$B$4:$B$500,效率表!R$4:R$500,""),_xlfn.XLOOKUP(CLEAN($C125),效率表!$B$4:$B$500,效率表!R$4:R$500,"",,-1))</f>
        <v/>
      </c>
      <c r="BI125" s="22" t="str">
        <f>IF($B125="Day",_xlfn.XLOOKUP(CLEAN($C125),效率表!$B$4:$B$500,效率表!S$4:S$500,""),_xlfn.XLOOKUP(CLEAN($C125),效率表!$B$4:$B$500,效率表!S$4:S$500,"",,-1))</f>
        <v/>
      </c>
      <c r="BJ125" s="22" t="str">
        <f>IF($B125="Day",_xlfn.XLOOKUP(CLEAN($C125),效率表!$B$4:$B$500,效率表!U$4:U$500,""),_xlfn.XLOOKUP(CLEAN($C125),效率表!$B$4:$B$500,效率表!U$4:U$500,"",,-1))</f>
        <v/>
      </c>
      <c r="BK125" s="22" t="str">
        <f>IF($B125="Day",_xlfn.XLOOKUP(CLEAN($C125),效率表!$B$4:$B$500,效率表!V$4:V$500,""),_xlfn.XLOOKUP(CLEAN($C125),效率表!$B$4:$B$500,效率表!V$4:V$500,"",,-1))</f>
        <v/>
      </c>
      <c r="BL125" s="22" t="e">
        <f t="shared" si="26"/>
        <v>#VALUE!</v>
      </c>
      <c r="BM125" s="22" t="e">
        <f t="shared" si="27"/>
        <v>#VALUE!</v>
      </c>
      <c r="BN125" s="22" t="e">
        <f t="shared" si="28"/>
        <v>#VALUE!</v>
      </c>
      <c r="BO125" s="27">
        <f t="shared" si="29"/>
        <v>720</v>
      </c>
      <c r="BP125" s="25">
        <f t="shared" si="30"/>
        <v>12</v>
      </c>
      <c r="BQ125" s="28" t="str">
        <f>IF($B125="Day",_xlfn.XLOOKUP(CLEAN($C125),效率表!$B$4:$B$500,效率表!X$4:X$500,""),_xlfn.XLOOKUP($C125,效率表!$B$4:$B$500,效率表!X$4:X$500,"",,-1))</f>
        <v/>
      </c>
    </row>
    <row r="126" spans="1:69">
      <c r="A126" s="29">
        <f t="shared" si="33"/>
        <v>46244</v>
      </c>
      <c r="B126" s="22" t="s">
        <v>240</v>
      </c>
      <c r="C126" s="22" t="s">
        <v>207</v>
      </c>
      <c r="D126" s="23" t="str">
        <f>_xlfn.XLOOKUP(C126,辅助表Auxiliary!$A$3:$A$192,辅助表Auxiliary!$C$3:$C$192)</f>
        <v>矿用卡车/Dump Truck</v>
      </c>
      <c r="E126" s="22" t="str">
        <f>_xlfn.XLOOKUP(C126,辅助表Auxiliary!$A$3:$A$192,辅助表Auxiliary!$D$3:$D$192)</f>
        <v>XDE120 XD</v>
      </c>
      <c r="F126" s="22" t="str">
        <f>_xlfn.XLOOKUP(C126,辅助表Auxiliary!$A$3:$A$192,辅助表Auxiliary!$E$3:$E$192)</f>
        <v>其它矿卡</v>
      </c>
      <c r="G126" s="22" t="s">
        <v>285</v>
      </c>
      <c r="H126" s="22" t="b">
        <f t="shared" si="17"/>
        <v>0</v>
      </c>
      <c r="I126" s="22">
        <f t="shared" si="18"/>
        <v>0</v>
      </c>
      <c r="J126" s="22"/>
      <c r="K126" s="22">
        <f>_xlfn.AGGREGATE(9,4,表1[[#This Row],[Хө]:[Б.н]])+_xlfn.AGGREGATE(9,4,表1[[#This Row],[Хө土壤]:[Б.н 脏煤]],表1[[#This Row],[Ш.х 沃土]])</f>
        <v>0</v>
      </c>
      <c r="L126" s="22">
        <f>_xlfn.AGGREGATE(9,4,表1[[#This Row],[Нү]],表1[[#This Row],[Нү 煤炭]])</f>
        <v>0</v>
      </c>
      <c r="M126" s="22">
        <f>_xlfn.AGGREGATE(9,4,表1[[#This Row],[oxid]],表1[[#This Row],[oxid 氧化]])</f>
        <v>0</v>
      </c>
      <c r="N126" s="22">
        <f>_xlfn.AGGREGATE(9,4,表1[[#This Row],[И.А]],表1[[#This Row],[И.А 
工程工作]])</f>
        <v>0</v>
      </c>
      <c r="O126" s="22">
        <f>表1[[#This Row],[产量（M3）
Production(M3)]]-表1[[#This Row],[焦煤（M3）
Coking coal
Нү]]-表1[[#This Row],[动力煤（M3）
Thermal coal
oxid]]</f>
        <v>0</v>
      </c>
      <c r="P126" s="22" t="str" cm="1">
        <f t="array" ref="P126">_xlfn.LET(
_xlpm.hCond,$H126,
_xlpm.dType,$D126,
_xlpm.res_type_1,P$1,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6" s="22" t="str" cm="1">
        <f t="array" ref="Q126">_xlfn.LET(
_xlpm.hCond,$H126,
_xlpm.dType,$D126,
_xlpm.res_type_1,Q$1,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6" s="22" t="str" cm="1">
        <f t="array" ref="R126">_xlfn.LET(
_xlpm.hCond,$H126,
_xlpm.dType,$D126,
_xlpm.res_type_1,R$1,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6" s="22" t="str" cm="1">
        <f t="array" ref="S126">_xlfn.LET(
_xlpm.hCond,$H126,
_xlpm.dType,$D126,
_xlpm.res_type_1,S$1,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6" s="22" t="str" cm="1">
        <f t="array" ref="T126">_xlfn.LET(
_xlpm.hCond,$H126,
_xlpm.dType,$D126,
_xlpm.res_type_1,T$1,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6" s="22" t="str" cm="1">
        <f t="array" ref="U126">_xlfn.LET(
_xlpm.hCond,$H126,
_xlpm.dType,$D126,
_xlpm.res_type_1,U$1,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6" s="22" t="str" cm="1">
        <f t="array" ref="V126">_xlfn.LET(
_xlpm.hCond,$H126,
_xlpm.dType,$D126,
_xlpm.res_type_1,V$1,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6" s="22" t="str" cm="1">
        <f t="array" ref="W126">_xlfn.LET(
_xlpm.hCond,$H126,
_xlpm.dType,$D126,
_xlpm.res_type_1,W$1,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6" s="22" t="str" cm="1">
        <f t="array" ref="X126">_xlfn.LET(
_xlpm.hCond,$H126,
_xlpm.dType,$D126,
_xlpm.res_type_1,X$1,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6" s="22" t="str" cm="1">
        <f t="array" ref="Y126">_xlfn.LET(
_xlpm.hCond,$H126,
_xlpm.dType,$D126,
_xlpm.res_type_1,Y$1,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6" s="22" t="str" cm="1">
        <f t="array" ref="Z126">_xlfn.LET(
_xlpm.hCond,$H126,
_xlpm.dType,$D126,
_xlpm.res_type_1,Z$1,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6" s="22" t="str" cm="1">
        <f t="array" ref="AA126">_xlfn.LET(
_xlpm.hCond,$H126,
_xlpm.dType,$D126,
_xlpm.res_type_1,AA$1,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6" s="22" t="str" cm="1">
        <f t="array" ref="AB126">_xlfn.LET(
_xlpm.hCond,$H126,
_xlpm.dType,$D126,
_xlpm.res_type_1,AB$1,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6" s="22" t="str" cm="1">
        <f t="array" ref="AC126">_xlfn.LET(
_xlpm.hCond,$H126,
_xlpm.dType,$D126,
_xlpm.res_type_1,AC$1,
_xlpm.num,--_xlfn.TEXTAFTER($C126,{"#","/","-"},-1),
_xlpm.isDay,$B126="DAY",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6" s="22" t="str" cm="1">
        <f t="array" ref="AD126">_xlfn.LET(
    _xlpm.result,
    IF(
        $H126,
        _xlfn.IFS(
            $B126 = "DAY",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$B126 = "Night",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6" s="22" t="str" cm="1">
        <f t="array" ref="AE126">_xlfn.LET(
    _xlpm.result,
    IF(
        $H126,
        _xlfn.IFS(
            $B126 = "DAY",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$B126 = "Night",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6" s="22" t="str">
        <f t="shared" si="31"/>
        <v/>
      </c>
      <c r="AG126" s="22" t="str" cm="1">
        <f t="array" ref="AG126">_xlfn.LET(
    _xlpm.result,
    IF(
        $H126,
        _xlfn.IFS(
            $B126 = "DAY",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$B126 = "Night",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6" s="22" t="str" cm="1">
        <f t="array" ref="AH126">_xlfn.LET(
    _xlpm.result,
    IF(
        $H126,
        _xlfn.IFS(
            $B126 = "DAY",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$B126 = "Night",
            _xlfn.IFS(
                $D126 = "挖掘机/Excavator",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$D126 = "矿用卡车/Dump Truck",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$D126 = "辅助设备/Auxiliary Equipment",
                _xlfn.XLOOKUP(
                     --
                        _xlfn.TEXTAFTER(
                            $C126,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6" s="22" t="str">
        <f t="shared" si="32"/>
        <v/>
      </c>
      <c r="AJ12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6" s="22" t="str">
        <f t="shared" si="19"/>
        <v/>
      </c>
      <c r="AO126" s="24" t="str">
        <f t="shared" si="20"/>
        <v/>
      </c>
      <c r="AP126" s="25" t="str" cm="1">
        <f t="array" ref="AP12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B126="Night", IF(
            (F126="EX5600")+(F126="EX3600"),
            _xlfn.XLOOKUP(--_xlfn.TEXTAFTER($C126,{"#","/","-"},-1), --_xlfn.TEXTAFTER('Electrical Excavator'!$A$4:$A$23,{"#","/","-"},-1), _xlfn.XLOOKUP(A126,'Electrical Excavator'!$E$3:$AI$3,'Electrical Excavator'!$E$4:$AI$23)),
            _xlfn.XLOOKUP(--_xlfn.TEXTAFTER($C126,{"#","/","-"},-1), --_xlfn.REGEXEXTRACT(_xlpm.c_rng,"\d+"), _xlfn.XLOOKUP(A126, _xlpm.header_rng, _xlpm.data_rng))
        ),
        B126="Day", ""
    ),
    IFERROR(_xlpm.result, "")
)</f>
        <v/>
      </c>
      <c r="AQ126" s="26" t="e">
        <f t="shared" si="21"/>
        <v>#VALUE!</v>
      </c>
      <c r="AR126" s="26">
        <f t="shared" si="22"/>
        <v>0</v>
      </c>
      <c r="AS126" s="26" t="str">
        <f t="shared" si="23"/>
        <v/>
      </c>
      <c r="AT126" s="24" t="str">
        <f t="shared" si="24"/>
        <v/>
      </c>
      <c r="AU126" s="22">
        <v>720</v>
      </c>
      <c r="AV126" s="22">
        <f t="shared" si="25"/>
        <v>12</v>
      </c>
      <c r="AW126" s="22" t="str">
        <f>IF($B126="Day",_xlfn.XLOOKUP(CLEAN($C126),效率表!$B$4:$B$500,效率表!G$4:G$500,""),_xlfn.XLOOKUP(CLEAN($C126),效率表!$B$4:$B$500,效率表!G$4:G$500,"",,-1))</f>
        <v/>
      </c>
      <c r="AX126" s="22" t="str">
        <f>IF($B126="Day",_xlfn.XLOOKUP(CLEAN($C126),效率表!$B$4:$B$500,效率表!H$4:H$500,""),_xlfn.XLOOKUP(CLEAN($C126),效率表!$B$4:$B$500,效率表!H$4:H$500,"",,-1))</f>
        <v/>
      </c>
      <c r="AY126" s="22" t="str">
        <f>IF($B126="Day",_xlfn.XLOOKUP(CLEAN($C126),效率表!$B$4:$B$500,效率表!I$4:I$500,""),_xlfn.XLOOKUP(CLEAN($C126),效率表!$B$4:$B$500,效率表!I$4:I$500,"",,-1))</f>
        <v/>
      </c>
      <c r="AZ126" s="22" t="str">
        <f>IF($B126="Day",_xlfn.XLOOKUP(CLEAN($C126),效率表!$B$4:$B$500,效率表!J$4:J$500,""),_xlfn.XLOOKUP(CLEAN($C126),效率表!$B$4:$B$500,效率表!J$4:J$500,"",,-1))</f>
        <v/>
      </c>
      <c r="BA126" s="22" t="str">
        <f>IF($B126="Day",_xlfn.XLOOKUP(CLEAN($C126),效率表!$B$4:$B$500,效率表!K$4:K$500,""),_xlfn.XLOOKUP(CLEAN($C126),效率表!$B$4:$B$500,效率表!K$4:K$500,"",,-1))</f>
        <v/>
      </c>
      <c r="BB126" s="22" t="str">
        <f>IF($B126="Day",_xlfn.XLOOKUP(CLEAN($C126),效率表!$B$4:$B$500,效率表!L$4:L$500,""),_xlfn.XLOOKUP(CLEAN($C126),效率表!$B$4:$B$500,效率表!L$4:L$500,"",,-1))</f>
        <v/>
      </c>
      <c r="BC126" s="22" t="str">
        <f>IF($B126="Day",_xlfn.XLOOKUP(CLEAN($C126),效率表!$B$4:$B$500,效率表!M$4:M$500,""),_xlfn.XLOOKUP(CLEAN($C126),效率表!$B$4:$B$500,效率表!M$4:M$500,"",,-1))</f>
        <v/>
      </c>
      <c r="BD126" s="22" t="str">
        <f>IF($B126="Day",_xlfn.XLOOKUP(CLEAN($C126),效率表!$B$4:$B$500,效率表!N$4:N$500,""),_xlfn.XLOOKUP(CLEAN($C126),效率表!$B$4:$B$500,效率表!N$4:N$500,"",,-1))</f>
        <v/>
      </c>
      <c r="BE126" s="22" t="str">
        <f>IF($B126="Day",_xlfn.XLOOKUP(CLEAN($C126),效率表!$B$4:$B$500,效率表!O$4:O$500,""),_xlfn.XLOOKUP(CLEAN($C126),效率表!$B$4:$B$500,效率表!O$4:O$500,"",,-1))</f>
        <v/>
      </c>
      <c r="BF126" s="22" t="str">
        <f>IF($B126="Day",_xlfn.XLOOKUP(CLEAN($C126),效率表!$B$4:$B$500,效率表!P$4:P$500,""),_xlfn.XLOOKUP(CLEAN($C126),效率表!$B$4:$B$500,效率表!P$4:P$500,"",,-1))</f>
        <v/>
      </c>
      <c r="BG126" s="22" t="str">
        <f>IF($B126="Day",_xlfn.XLOOKUP(CLEAN($C126),效率表!$B$4:$B$500,效率表!Q$4:Q$500,""),_xlfn.XLOOKUP(CLEAN($C126),效率表!$B$4:$B$500,效率表!Q$4:Q$500,"",,-1))</f>
        <v/>
      </c>
      <c r="BH126" s="22" t="str">
        <f>IF($B126="Day",_xlfn.XLOOKUP(CLEAN($C126),效率表!$B$4:$B$500,效率表!R$4:R$500,""),_xlfn.XLOOKUP(CLEAN($C126),效率表!$B$4:$B$500,效率表!R$4:R$500,"",,-1))</f>
        <v/>
      </c>
      <c r="BI126" s="22" t="str">
        <f>IF($B126="Day",_xlfn.XLOOKUP(CLEAN($C126),效率表!$B$4:$B$500,效率表!S$4:S$500,""),_xlfn.XLOOKUP(CLEAN($C126),效率表!$B$4:$B$500,效率表!S$4:S$500,"",,-1))</f>
        <v/>
      </c>
      <c r="BJ126" s="22" t="str">
        <f>IF($B126="Day",_xlfn.XLOOKUP(CLEAN($C126),效率表!$B$4:$B$500,效率表!U$4:U$500,""),_xlfn.XLOOKUP(CLEAN($C126),效率表!$B$4:$B$500,效率表!U$4:U$500,"",,-1))</f>
        <v/>
      </c>
      <c r="BK126" s="22" t="str">
        <f>IF($B126="Day",_xlfn.XLOOKUP(CLEAN($C126),效率表!$B$4:$B$500,效率表!V$4:V$500,""),_xlfn.XLOOKUP(CLEAN($C126),效率表!$B$4:$B$500,效率表!V$4:V$500,"",,-1))</f>
        <v/>
      </c>
      <c r="BL126" s="22" t="e">
        <f t="shared" si="26"/>
        <v>#VALUE!</v>
      </c>
      <c r="BM126" s="22" t="e">
        <f t="shared" si="27"/>
        <v>#VALUE!</v>
      </c>
      <c r="BN126" s="22" t="e">
        <f t="shared" si="28"/>
        <v>#VALUE!</v>
      </c>
      <c r="BO126" s="27">
        <f t="shared" si="29"/>
        <v>720</v>
      </c>
      <c r="BP126" s="25">
        <f t="shared" si="30"/>
        <v>12</v>
      </c>
      <c r="BQ126" s="28" t="str">
        <f>IF($B126="Day",_xlfn.XLOOKUP(CLEAN($C126),效率表!$B$4:$B$500,效率表!X$4:X$500,""),_xlfn.XLOOKUP($C126,效率表!$B$4:$B$500,效率表!X$4:X$500,"",,-1))</f>
        <v/>
      </c>
    </row>
    <row r="127" spans="1:69">
      <c r="A127" s="29">
        <f t="shared" si="33"/>
        <v>46244</v>
      </c>
      <c r="B127" s="22" t="s">
        <v>240</v>
      </c>
      <c r="C127" s="22" t="s">
        <v>208</v>
      </c>
      <c r="D127" s="23" t="str">
        <f>_xlfn.XLOOKUP(C127,辅助表Auxiliary!$A$3:$A$192,辅助表Auxiliary!$C$3:$C$192)</f>
        <v>矿用卡车/Dump Truck</v>
      </c>
      <c r="E127" s="22" t="str">
        <f>_xlfn.XLOOKUP(C127,辅助表Auxiliary!$A$3:$A$192,辅助表Auxiliary!$D$3:$D$192)</f>
        <v>XDE120 XD</v>
      </c>
      <c r="F127" s="22" t="str">
        <f>_xlfn.XLOOKUP(C127,辅助表Auxiliary!$A$3:$A$192,辅助表Auxiliary!$E$3:$E$192)</f>
        <v>其它矿卡</v>
      </c>
      <c r="G127" s="22" t="s">
        <v>285</v>
      </c>
      <c r="H127" s="22" t="b">
        <f t="shared" si="17"/>
        <v>0</v>
      </c>
      <c r="I127" s="22">
        <f t="shared" si="18"/>
        <v>0</v>
      </c>
      <c r="J127" s="22"/>
      <c r="K127" s="22">
        <f>_xlfn.AGGREGATE(9,4,表1[[#This Row],[Хө]:[Б.н]])+_xlfn.AGGREGATE(9,4,表1[[#This Row],[Хө土壤]:[Б.н 脏煤]],表1[[#This Row],[Ш.х 沃土]])</f>
        <v>0</v>
      </c>
      <c r="L127" s="22">
        <f>_xlfn.AGGREGATE(9,4,表1[[#This Row],[Нү]],表1[[#This Row],[Нү 煤炭]])</f>
        <v>0</v>
      </c>
      <c r="M127" s="22">
        <f>_xlfn.AGGREGATE(9,4,表1[[#This Row],[oxid]],表1[[#This Row],[oxid 氧化]])</f>
        <v>0</v>
      </c>
      <c r="N127" s="22">
        <f>_xlfn.AGGREGATE(9,4,表1[[#This Row],[И.А]],表1[[#This Row],[И.А 
工程工作]])</f>
        <v>0</v>
      </c>
      <c r="O127" s="22">
        <f>表1[[#This Row],[产量（M3）
Production(M3)]]-表1[[#This Row],[焦煤（M3）
Coking coal
Нү]]-表1[[#This Row],[动力煤（M3）
Thermal coal
oxid]]</f>
        <v>0</v>
      </c>
      <c r="P127" s="22" t="str" cm="1">
        <f t="array" ref="P127">_xlfn.LET(
_xlpm.hCond,$H127,
_xlpm.dType,$D127,
_xlpm.res_type_1,P$1,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7" s="22" t="str" cm="1">
        <f t="array" ref="Q127">_xlfn.LET(
_xlpm.hCond,$H127,
_xlpm.dType,$D127,
_xlpm.res_type_1,Q$1,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7" s="22" t="str" cm="1">
        <f t="array" ref="R127">_xlfn.LET(
_xlpm.hCond,$H127,
_xlpm.dType,$D127,
_xlpm.res_type_1,R$1,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7" s="22" t="str" cm="1">
        <f t="array" ref="S127">_xlfn.LET(
_xlpm.hCond,$H127,
_xlpm.dType,$D127,
_xlpm.res_type_1,S$1,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7" s="22" t="str" cm="1">
        <f t="array" ref="T127">_xlfn.LET(
_xlpm.hCond,$H127,
_xlpm.dType,$D127,
_xlpm.res_type_1,T$1,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7" s="22" t="str" cm="1">
        <f t="array" ref="U127">_xlfn.LET(
_xlpm.hCond,$H127,
_xlpm.dType,$D127,
_xlpm.res_type_1,U$1,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7" s="22" t="str" cm="1">
        <f t="array" ref="V127">_xlfn.LET(
_xlpm.hCond,$H127,
_xlpm.dType,$D127,
_xlpm.res_type_1,V$1,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7" s="22" t="str" cm="1">
        <f t="array" ref="W127">_xlfn.LET(
_xlpm.hCond,$H127,
_xlpm.dType,$D127,
_xlpm.res_type_1,W$1,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7" s="22" t="str" cm="1">
        <f t="array" ref="X127">_xlfn.LET(
_xlpm.hCond,$H127,
_xlpm.dType,$D127,
_xlpm.res_type_1,X$1,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7" s="22" t="str" cm="1">
        <f t="array" ref="Y127">_xlfn.LET(
_xlpm.hCond,$H127,
_xlpm.dType,$D127,
_xlpm.res_type_1,Y$1,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7" s="22" t="str" cm="1">
        <f t="array" ref="Z127">_xlfn.LET(
_xlpm.hCond,$H127,
_xlpm.dType,$D127,
_xlpm.res_type_1,Z$1,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7" s="22" t="str" cm="1">
        <f t="array" ref="AA127">_xlfn.LET(
_xlpm.hCond,$H127,
_xlpm.dType,$D127,
_xlpm.res_type_1,AA$1,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7" s="22" t="str" cm="1">
        <f t="array" ref="AB127">_xlfn.LET(
_xlpm.hCond,$H127,
_xlpm.dType,$D127,
_xlpm.res_type_1,AB$1,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7" s="22" t="str" cm="1">
        <f t="array" ref="AC127">_xlfn.LET(
_xlpm.hCond,$H127,
_xlpm.dType,$D127,
_xlpm.res_type_1,AC$1,
_xlpm.num,--_xlfn.TEXTAFTER($C127,{"#","/","-"},-1),
_xlpm.isDay,$B127="DAY",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7" s="22" t="str" cm="1">
        <f t="array" ref="AD127">_xlfn.LET(
    _xlpm.result,
    IF(
        $H127,
        _xlfn.IFS(
            $B127 = "DAY",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$B127 = "Night",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7" s="22" t="str" cm="1">
        <f t="array" ref="AE127">_xlfn.LET(
    _xlpm.result,
    IF(
        $H127,
        _xlfn.IFS(
            $B127 = "DAY",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$B127 = "Night",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7" s="22" t="str">
        <f t="shared" si="31"/>
        <v/>
      </c>
      <c r="AG127" s="22" t="str" cm="1">
        <f t="array" ref="AG127">_xlfn.LET(
    _xlpm.result,
    IF(
        $H127,
        _xlfn.IFS(
            $B127 = "DAY",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$B127 = "Night",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7" s="22" t="str" cm="1">
        <f t="array" ref="AH127">_xlfn.LET(
    _xlpm.result,
    IF(
        $H127,
        _xlfn.IFS(
            $B127 = "DAY",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$B127 = "Night",
            _xlfn.IFS(
                $D127 = "挖掘机/Excavator",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$D127 = "矿用卡车/Dump Truck",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$D127 = "辅助设备/Auxiliary Equipment",
                _xlfn.XLOOKUP(
                     --
                        _xlfn.TEXTAFTER(
                            $C127,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7" s="22" t="str">
        <f t="shared" si="32"/>
        <v/>
      </c>
      <c r="AJ12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7" s="22" t="str">
        <f t="shared" si="19"/>
        <v/>
      </c>
      <c r="AO127" s="24" t="str">
        <f t="shared" si="20"/>
        <v/>
      </c>
      <c r="AP127" s="25" t="str" cm="1">
        <f t="array" ref="AP12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B127="Night", IF(
            (F127="EX5600")+(F127="EX3600"),
            _xlfn.XLOOKUP(--_xlfn.TEXTAFTER($C127,{"#","/","-"},-1), --_xlfn.TEXTAFTER('Electrical Excavator'!$A$4:$A$23,{"#","/","-"},-1), _xlfn.XLOOKUP(A127,'Electrical Excavator'!$E$3:$AI$3,'Electrical Excavator'!$E$4:$AI$23)),
            _xlfn.XLOOKUP(--_xlfn.TEXTAFTER($C127,{"#","/","-"},-1), --_xlfn.REGEXEXTRACT(_xlpm.c_rng,"\d+"), _xlfn.XLOOKUP(A127, _xlpm.header_rng, _xlpm.data_rng))
        ),
        B127="Day", ""
    ),
    IFERROR(_xlpm.result, "")
)</f>
        <v/>
      </c>
      <c r="AQ127" s="26" t="e">
        <f t="shared" si="21"/>
        <v>#VALUE!</v>
      </c>
      <c r="AR127" s="26">
        <f t="shared" si="22"/>
        <v>0</v>
      </c>
      <c r="AS127" s="26" t="str">
        <f t="shared" si="23"/>
        <v/>
      </c>
      <c r="AT127" s="24" t="str">
        <f t="shared" si="24"/>
        <v/>
      </c>
      <c r="AU127" s="22">
        <v>720</v>
      </c>
      <c r="AV127" s="22">
        <f t="shared" si="25"/>
        <v>12</v>
      </c>
      <c r="AW127" s="22" t="str">
        <f>IF($B127="Day",_xlfn.XLOOKUP(CLEAN($C127),效率表!$B$4:$B$500,效率表!G$4:G$500,""),_xlfn.XLOOKUP(CLEAN($C127),效率表!$B$4:$B$500,效率表!G$4:G$500,"",,-1))</f>
        <v/>
      </c>
      <c r="AX127" s="22" t="str">
        <f>IF($B127="Day",_xlfn.XLOOKUP(CLEAN($C127),效率表!$B$4:$B$500,效率表!H$4:H$500,""),_xlfn.XLOOKUP(CLEAN($C127),效率表!$B$4:$B$500,效率表!H$4:H$500,"",,-1))</f>
        <v/>
      </c>
      <c r="AY127" s="22" t="str">
        <f>IF($B127="Day",_xlfn.XLOOKUP(CLEAN($C127),效率表!$B$4:$B$500,效率表!I$4:I$500,""),_xlfn.XLOOKUP(CLEAN($C127),效率表!$B$4:$B$500,效率表!I$4:I$500,"",,-1))</f>
        <v/>
      </c>
      <c r="AZ127" s="22" t="str">
        <f>IF($B127="Day",_xlfn.XLOOKUP(CLEAN($C127),效率表!$B$4:$B$500,效率表!J$4:J$500,""),_xlfn.XLOOKUP(CLEAN($C127),效率表!$B$4:$B$500,效率表!J$4:J$500,"",,-1))</f>
        <v/>
      </c>
      <c r="BA127" s="22" t="str">
        <f>IF($B127="Day",_xlfn.XLOOKUP(CLEAN($C127),效率表!$B$4:$B$500,效率表!K$4:K$500,""),_xlfn.XLOOKUP(CLEAN($C127),效率表!$B$4:$B$500,效率表!K$4:K$500,"",,-1))</f>
        <v/>
      </c>
      <c r="BB127" s="22" t="str">
        <f>IF($B127="Day",_xlfn.XLOOKUP(CLEAN($C127),效率表!$B$4:$B$500,效率表!L$4:L$500,""),_xlfn.XLOOKUP(CLEAN($C127),效率表!$B$4:$B$500,效率表!L$4:L$500,"",,-1))</f>
        <v/>
      </c>
      <c r="BC127" s="22" t="str">
        <f>IF($B127="Day",_xlfn.XLOOKUP(CLEAN($C127),效率表!$B$4:$B$500,效率表!M$4:M$500,""),_xlfn.XLOOKUP(CLEAN($C127),效率表!$B$4:$B$500,效率表!M$4:M$500,"",,-1))</f>
        <v/>
      </c>
      <c r="BD127" s="22" t="str">
        <f>IF($B127="Day",_xlfn.XLOOKUP(CLEAN($C127),效率表!$B$4:$B$500,效率表!N$4:N$500,""),_xlfn.XLOOKUP(CLEAN($C127),效率表!$B$4:$B$500,效率表!N$4:N$500,"",,-1))</f>
        <v/>
      </c>
      <c r="BE127" s="22" t="str">
        <f>IF($B127="Day",_xlfn.XLOOKUP(CLEAN($C127),效率表!$B$4:$B$500,效率表!O$4:O$500,""),_xlfn.XLOOKUP(CLEAN($C127),效率表!$B$4:$B$500,效率表!O$4:O$500,"",,-1))</f>
        <v/>
      </c>
      <c r="BF127" s="22" t="str">
        <f>IF($B127="Day",_xlfn.XLOOKUP(CLEAN($C127),效率表!$B$4:$B$500,效率表!P$4:P$500,""),_xlfn.XLOOKUP(CLEAN($C127),效率表!$B$4:$B$500,效率表!P$4:P$500,"",,-1))</f>
        <v/>
      </c>
      <c r="BG127" s="22" t="str">
        <f>IF($B127="Day",_xlfn.XLOOKUP(CLEAN($C127),效率表!$B$4:$B$500,效率表!Q$4:Q$500,""),_xlfn.XLOOKUP(CLEAN($C127),效率表!$B$4:$B$500,效率表!Q$4:Q$500,"",,-1))</f>
        <v/>
      </c>
      <c r="BH127" s="22" t="str">
        <f>IF($B127="Day",_xlfn.XLOOKUP(CLEAN($C127),效率表!$B$4:$B$500,效率表!R$4:R$500,""),_xlfn.XLOOKUP(CLEAN($C127),效率表!$B$4:$B$500,效率表!R$4:R$500,"",,-1))</f>
        <v/>
      </c>
      <c r="BI127" s="22" t="str">
        <f>IF($B127="Day",_xlfn.XLOOKUP(CLEAN($C127),效率表!$B$4:$B$500,效率表!S$4:S$500,""),_xlfn.XLOOKUP(CLEAN($C127),效率表!$B$4:$B$500,效率表!S$4:S$500,"",,-1))</f>
        <v/>
      </c>
      <c r="BJ127" s="22" t="str">
        <f>IF($B127="Day",_xlfn.XLOOKUP(CLEAN($C127),效率表!$B$4:$B$500,效率表!U$4:U$500,""),_xlfn.XLOOKUP(CLEAN($C127),效率表!$B$4:$B$500,效率表!U$4:U$500,"",,-1))</f>
        <v/>
      </c>
      <c r="BK127" s="22" t="str">
        <f>IF($B127="Day",_xlfn.XLOOKUP(CLEAN($C127),效率表!$B$4:$B$500,效率表!V$4:V$500,""),_xlfn.XLOOKUP(CLEAN($C127),效率表!$B$4:$B$500,效率表!V$4:V$500,"",,-1))</f>
        <v/>
      </c>
      <c r="BL127" s="22" t="e">
        <f t="shared" si="26"/>
        <v>#VALUE!</v>
      </c>
      <c r="BM127" s="22" t="e">
        <f t="shared" si="27"/>
        <v>#VALUE!</v>
      </c>
      <c r="BN127" s="22" t="e">
        <f t="shared" si="28"/>
        <v>#VALUE!</v>
      </c>
      <c r="BO127" s="27">
        <f t="shared" si="29"/>
        <v>720</v>
      </c>
      <c r="BP127" s="25">
        <f t="shared" si="30"/>
        <v>12</v>
      </c>
      <c r="BQ127" s="28" t="str">
        <f>IF($B127="Day",_xlfn.XLOOKUP(CLEAN($C127),效率表!$B$4:$B$500,效率表!X$4:X$500,""),_xlfn.XLOOKUP($C127,效率表!$B$4:$B$500,效率表!X$4:X$500,"",,-1))</f>
        <v/>
      </c>
    </row>
    <row r="128" spans="1:69">
      <c r="A128" s="29">
        <f t="shared" si="33"/>
        <v>46244</v>
      </c>
      <c r="B128" s="22" t="s">
        <v>240</v>
      </c>
      <c r="C128" s="22" t="s">
        <v>209</v>
      </c>
      <c r="D128" s="23" t="str">
        <f>_xlfn.XLOOKUP(C128,辅助表Auxiliary!$A$3:$A$192,辅助表Auxiliary!$C$3:$C$192)</f>
        <v>矿用卡车/Dump Truck</v>
      </c>
      <c r="E128" s="22" t="str">
        <f>_xlfn.XLOOKUP(C128,辅助表Auxiliary!$A$3:$A$192,辅助表Auxiliary!$D$3:$D$192)</f>
        <v>XDE120 XD</v>
      </c>
      <c r="F128" s="22" t="str">
        <f>_xlfn.XLOOKUP(C128,辅助表Auxiliary!$A$3:$A$192,辅助表Auxiliary!$E$3:$E$192)</f>
        <v>其它矿卡</v>
      </c>
      <c r="G128" s="22" t="s">
        <v>285</v>
      </c>
      <c r="H128" s="22" t="b">
        <f t="shared" si="17"/>
        <v>0</v>
      </c>
      <c r="I128" s="22">
        <f t="shared" si="18"/>
        <v>0</v>
      </c>
      <c r="J128" s="22"/>
      <c r="K128" s="22">
        <f>_xlfn.AGGREGATE(9,4,表1[[#This Row],[Хө]:[Б.н]])+_xlfn.AGGREGATE(9,4,表1[[#This Row],[Хө土壤]:[Б.н 脏煤]],表1[[#This Row],[Ш.х 沃土]])</f>
        <v>0</v>
      </c>
      <c r="L128" s="22">
        <f>_xlfn.AGGREGATE(9,4,表1[[#This Row],[Нү]],表1[[#This Row],[Нү 煤炭]])</f>
        <v>0</v>
      </c>
      <c r="M128" s="22">
        <f>_xlfn.AGGREGATE(9,4,表1[[#This Row],[oxid]],表1[[#This Row],[oxid 氧化]])</f>
        <v>0</v>
      </c>
      <c r="N128" s="22">
        <f>_xlfn.AGGREGATE(9,4,表1[[#This Row],[И.А]],表1[[#This Row],[И.А 
工程工作]])</f>
        <v>0</v>
      </c>
      <c r="O128" s="22">
        <f>表1[[#This Row],[产量（M3）
Production(M3)]]-表1[[#This Row],[焦煤（M3）
Coking coal
Нү]]-表1[[#This Row],[动力煤（M3）
Thermal coal
oxid]]</f>
        <v>0</v>
      </c>
      <c r="P128" s="22" t="str" cm="1">
        <f t="array" ref="P128">_xlfn.LET(
_xlpm.hCond,$H128,
_xlpm.dType,$D128,
_xlpm.res_type_1,P$1,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8" s="22" t="str" cm="1">
        <f t="array" ref="Q128">_xlfn.LET(
_xlpm.hCond,$H128,
_xlpm.dType,$D128,
_xlpm.res_type_1,Q$1,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8" s="22" t="str" cm="1">
        <f t="array" ref="R128">_xlfn.LET(
_xlpm.hCond,$H128,
_xlpm.dType,$D128,
_xlpm.res_type_1,R$1,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8" s="22" t="str" cm="1">
        <f t="array" ref="S128">_xlfn.LET(
_xlpm.hCond,$H128,
_xlpm.dType,$D128,
_xlpm.res_type_1,S$1,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8" s="22" t="str" cm="1">
        <f t="array" ref="T128">_xlfn.LET(
_xlpm.hCond,$H128,
_xlpm.dType,$D128,
_xlpm.res_type_1,T$1,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8" s="22" t="str" cm="1">
        <f t="array" ref="U128">_xlfn.LET(
_xlpm.hCond,$H128,
_xlpm.dType,$D128,
_xlpm.res_type_1,U$1,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8" s="22" t="str" cm="1">
        <f t="array" ref="V128">_xlfn.LET(
_xlpm.hCond,$H128,
_xlpm.dType,$D128,
_xlpm.res_type_1,V$1,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8" s="22" t="str" cm="1">
        <f t="array" ref="W128">_xlfn.LET(
_xlpm.hCond,$H128,
_xlpm.dType,$D128,
_xlpm.res_type_1,W$1,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8" s="22" t="str" cm="1">
        <f t="array" ref="X128">_xlfn.LET(
_xlpm.hCond,$H128,
_xlpm.dType,$D128,
_xlpm.res_type_1,X$1,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8" s="22" t="str" cm="1">
        <f t="array" ref="Y128">_xlfn.LET(
_xlpm.hCond,$H128,
_xlpm.dType,$D128,
_xlpm.res_type_1,Y$1,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8" s="22" t="str" cm="1">
        <f t="array" ref="Z128">_xlfn.LET(
_xlpm.hCond,$H128,
_xlpm.dType,$D128,
_xlpm.res_type_1,Z$1,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8" s="22" t="str" cm="1">
        <f t="array" ref="AA128">_xlfn.LET(
_xlpm.hCond,$H128,
_xlpm.dType,$D128,
_xlpm.res_type_1,AA$1,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8" s="22" t="str" cm="1">
        <f t="array" ref="AB128">_xlfn.LET(
_xlpm.hCond,$H128,
_xlpm.dType,$D128,
_xlpm.res_type_1,AB$1,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8" s="22" t="str" cm="1">
        <f t="array" ref="AC128">_xlfn.LET(
_xlpm.hCond,$H128,
_xlpm.dType,$D128,
_xlpm.res_type_1,AC$1,
_xlpm.num,--_xlfn.TEXTAFTER($C128,{"#","/","-"},-1),
_xlpm.isDay,$B128="DAY",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8" s="22" t="str" cm="1">
        <f t="array" ref="AD128">_xlfn.LET(
    _xlpm.result,
    IF(
        $H128,
        _xlfn.IFS(
            $B128 = "DAY",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$B128 = "Night",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8" s="22" t="str" cm="1">
        <f t="array" ref="AE128">_xlfn.LET(
    _xlpm.result,
    IF(
        $H128,
        _xlfn.IFS(
            $B128 = "DAY",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$B128 = "Night",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8" s="22" t="str">
        <f t="shared" si="31"/>
        <v/>
      </c>
      <c r="AG128" s="22" t="str" cm="1">
        <f t="array" ref="AG128">_xlfn.LET(
    _xlpm.result,
    IF(
        $H128,
        _xlfn.IFS(
            $B128 = "DAY",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$B128 = "Night",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8" s="22" t="str" cm="1">
        <f t="array" ref="AH128">_xlfn.LET(
    _xlpm.result,
    IF(
        $H128,
        _xlfn.IFS(
            $B128 = "DAY",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$B128 = "Night",
            _xlfn.IFS(
                $D128 = "挖掘机/Excavator",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$D128 = "矿用卡车/Dump Truck",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$D128 = "辅助设备/Auxiliary Equipment",
                _xlfn.XLOOKUP(
                     --
                        _xlfn.TEXTAFTER(
                            $C128,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8" s="22" t="str">
        <f t="shared" si="32"/>
        <v/>
      </c>
      <c r="AJ12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8" s="22" t="str">
        <f t="shared" si="19"/>
        <v/>
      </c>
      <c r="AO128" s="24" t="str">
        <f t="shared" si="20"/>
        <v/>
      </c>
      <c r="AP128" s="25" t="str" cm="1">
        <f t="array" ref="AP12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B128="Night", IF(
            (F128="EX5600")+(F128="EX3600"),
            _xlfn.XLOOKUP(--_xlfn.TEXTAFTER($C128,{"#","/","-"},-1), --_xlfn.TEXTAFTER('Electrical Excavator'!$A$4:$A$23,{"#","/","-"},-1), _xlfn.XLOOKUP(A128,'Electrical Excavator'!$E$3:$AI$3,'Electrical Excavator'!$E$4:$AI$23)),
            _xlfn.XLOOKUP(--_xlfn.TEXTAFTER($C128,{"#","/","-"},-1), --_xlfn.REGEXEXTRACT(_xlpm.c_rng,"\d+"), _xlfn.XLOOKUP(A128, _xlpm.header_rng, _xlpm.data_rng))
        ),
        B128="Day", ""
    ),
    IFERROR(_xlpm.result, "")
)</f>
        <v/>
      </c>
      <c r="AQ128" s="26" t="e">
        <f t="shared" si="21"/>
        <v>#VALUE!</v>
      </c>
      <c r="AR128" s="26">
        <f t="shared" si="22"/>
        <v>0</v>
      </c>
      <c r="AS128" s="26" t="str">
        <f t="shared" si="23"/>
        <v/>
      </c>
      <c r="AT128" s="24" t="str">
        <f t="shared" si="24"/>
        <v/>
      </c>
      <c r="AU128" s="22">
        <v>720</v>
      </c>
      <c r="AV128" s="22">
        <f t="shared" si="25"/>
        <v>12</v>
      </c>
      <c r="AW128" s="22" t="str">
        <f>IF($B128="Day",_xlfn.XLOOKUP(CLEAN($C128),效率表!$B$4:$B$500,效率表!G$4:G$500,""),_xlfn.XLOOKUP(CLEAN($C128),效率表!$B$4:$B$500,效率表!G$4:G$500,"",,-1))</f>
        <v/>
      </c>
      <c r="AX128" s="22" t="str">
        <f>IF($B128="Day",_xlfn.XLOOKUP(CLEAN($C128),效率表!$B$4:$B$500,效率表!H$4:H$500,""),_xlfn.XLOOKUP(CLEAN($C128),效率表!$B$4:$B$500,效率表!H$4:H$500,"",,-1))</f>
        <v/>
      </c>
      <c r="AY128" s="22" t="str">
        <f>IF($B128="Day",_xlfn.XLOOKUP(CLEAN($C128),效率表!$B$4:$B$500,效率表!I$4:I$500,""),_xlfn.XLOOKUP(CLEAN($C128),效率表!$B$4:$B$500,效率表!I$4:I$500,"",,-1))</f>
        <v/>
      </c>
      <c r="AZ128" s="22" t="str">
        <f>IF($B128="Day",_xlfn.XLOOKUP(CLEAN($C128),效率表!$B$4:$B$500,效率表!J$4:J$500,""),_xlfn.XLOOKUP(CLEAN($C128),效率表!$B$4:$B$500,效率表!J$4:J$500,"",,-1))</f>
        <v/>
      </c>
      <c r="BA128" s="22" t="str">
        <f>IF($B128="Day",_xlfn.XLOOKUP(CLEAN($C128),效率表!$B$4:$B$500,效率表!K$4:K$500,""),_xlfn.XLOOKUP(CLEAN($C128),效率表!$B$4:$B$500,效率表!K$4:K$500,"",,-1))</f>
        <v/>
      </c>
      <c r="BB128" s="22" t="str">
        <f>IF($B128="Day",_xlfn.XLOOKUP(CLEAN($C128),效率表!$B$4:$B$500,效率表!L$4:L$500,""),_xlfn.XLOOKUP(CLEAN($C128),效率表!$B$4:$B$500,效率表!L$4:L$500,"",,-1))</f>
        <v/>
      </c>
      <c r="BC128" s="22" t="str">
        <f>IF($B128="Day",_xlfn.XLOOKUP(CLEAN($C128),效率表!$B$4:$B$500,效率表!M$4:M$500,""),_xlfn.XLOOKUP(CLEAN($C128),效率表!$B$4:$B$500,效率表!M$4:M$500,"",,-1))</f>
        <v/>
      </c>
      <c r="BD128" s="22" t="str">
        <f>IF($B128="Day",_xlfn.XLOOKUP(CLEAN($C128),效率表!$B$4:$B$500,效率表!N$4:N$500,""),_xlfn.XLOOKUP(CLEAN($C128),效率表!$B$4:$B$500,效率表!N$4:N$500,"",,-1))</f>
        <v/>
      </c>
      <c r="BE128" s="22" t="str">
        <f>IF($B128="Day",_xlfn.XLOOKUP(CLEAN($C128),效率表!$B$4:$B$500,效率表!O$4:O$500,""),_xlfn.XLOOKUP(CLEAN($C128),效率表!$B$4:$B$500,效率表!O$4:O$500,"",,-1))</f>
        <v/>
      </c>
      <c r="BF128" s="22" t="str">
        <f>IF($B128="Day",_xlfn.XLOOKUP(CLEAN($C128),效率表!$B$4:$B$500,效率表!P$4:P$500,""),_xlfn.XLOOKUP(CLEAN($C128),效率表!$B$4:$B$500,效率表!P$4:P$500,"",,-1))</f>
        <v/>
      </c>
      <c r="BG128" s="22" t="str">
        <f>IF($B128="Day",_xlfn.XLOOKUP(CLEAN($C128),效率表!$B$4:$B$500,效率表!Q$4:Q$500,""),_xlfn.XLOOKUP(CLEAN($C128),效率表!$B$4:$B$500,效率表!Q$4:Q$500,"",,-1))</f>
        <v/>
      </c>
      <c r="BH128" s="22" t="str">
        <f>IF($B128="Day",_xlfn.XLOOKUP(CLEAN($C128),效率表!$B$4:$B$500,效率表!R$4:R$500,""),_xlfn.XLOOKUP(CLEAN($C128),效率表!$B$4:$B$500,效率表!R$4:R$500,"",,-1))</f>
        <v/>
      </c>
      <c r="BI128" s="22" t="str">
        <f>IF($B128="Day",_xlfn.XLOOKUP(CLEAN($C128),效率表!$B$4:$B$500,效率表!S$4:S$500,""),_xlfn.XLOOKUP(CLEAN($C128),效率表!$B$4:$B$500,效率表!S$4:S$500,"",,-1))</f>
        <v/>
      </c>
      <c r="BJ128" s="22" t="str">
        <f>IF($B128="Day",_xlfn.XLOOKUP(CLEAN($C128),效率表!$B$4:$B$500,效率表!U$4:U$500,""),_xlfn.XLOOKUP(CLEAN($C128),效率表!$B$4:$B$500,效率表!U$4:U$500,"",,-1))</f>
        <v/>
      </c>
      <c r="BK128" s="22" t="str">
        <f>IF($B128="Day",_xlfn.XLOOKUP(CLEAN($C128),效率表!$B$4:$B$500,效率表!V$4:V$500,""),_xlfn.XLOOKUP(CLEAN($C128),效率表!$B$4:$B$500,效率表!V$4:V$500,"",,-1))</f>
        <v/>
      </c>
      <c r="BL128" s="22" t="e">
        <f t="shared" si="26"/>
        <v>#VALUE!</v>
      </c>
      <c r="BM128" s="22" t="e">
        <f t="shared" si="27"/>
        <v>#VALUE!</v>
      </c>
      <c r="BN128" s="22" t="e">
        <f t="shared" si="28"/>
        <v>#VALUE!</v>
      </c>
      <c r="BO128" s="27">
        <f t="shared" si="29"/>
        <v>720</v>
      </c>
      <c r="BP128" s="25">
        <f t="shared" si="30"/>
        <v>12</v>
      </c>
      <c r="BQ128" s="28" t="str">
        <f>IF($B128="Day",_xlfn.XLOOKUP(CLEAN($C128),效率表!$B$4:$B$500,效率表!X$4:X$500,""),_xlfn.XLOOKUP($C128,效率表!$B$4:$B$500,效率表!X$4:X$500,"",,-1))</f>
        <v/>
      </c>
    </row>
    <row r="129" spans="1:69">
      <c r="A129" s="29">
        <f t="shared" si="33"/>
        <v>46244</v>
      </c>
      <c r="B129" s="22" t="s">
        <v>240</v>
      </c>
      <c r="C129" s="22" t="s">
        <v>210</v>
      </c>
      <c r="D129" s="23" t="str">
        <f>_xlfn.XLOOKUP(C129,辅助表Auxiliary!$A$3:$A$192,辅助表Auxiliary!$C$3:$C$192)</f>
        <v>矿用卡车/Dump Truck</v>
      </c>
      <c r="E129" s="22" t="str">
        <f>_xlfn.XLOOKUP(C129,辅助表Auxiliary!$A$3:$A$192,辅助表Auxiliary!$D$3:$D$192)</f>
        <v>XDE130 XD</v>
      </c>
      <c r="F129" s="22" t="str">
        <f>_xlfn.XLOOKUP(C129,辅助表Auxiliary!$A$3:$A$192,辅助表Auxiliary!$E$3:$E$192)</f>
        <v>其它矿卡</v>
      </c>
      <c r="G129" s="22" t="s">
        <v>285</v>
      </c>
      <c r="H129" s="22" t="b">
        <f t="shared" si="17"/>
        <v>0</v>
      </c>
      <c r="I129" s="22">
        <f t="shared" si="18"/>
        <v>0</v>
      </c>
      <c r="J129" s="22"/>
      <c r="K129" s="22">
        <f>_xlfn.AGGREGATE(9,4,表1[[#This Row],[Хө]:[Б.н]])+_xlfn.AGGREGATE(9,4,表1[[#This Row],[Хө土壤]:[Б.н 脏煤]],表1[[#This Row],[Ш.х 沃土]])</f>
        <v>0</v>
      </c>
      <c r="L129" s="22">
        <f>_xlfn.AGGREGATE(9,4,表1[[#This Row],[Нү]],表1[[#This Row],[Нү 煤炭]])</f>
        <v>0</v>
      </c>
      <c r="M129" s="22">
        <f>_xlfn.AGGREGATE(9,4,表1[[#This Row],[oxid]],表1[[#This Row],[oxid 氧化]])</f>
        <v>0</v>
      </c>
      <c r="N129" s="22">
        <f>_xlfn.AGGREGATE(9,4,表1[[#This Row],[И.А]],表1[[#This Row],[И.А 
工程工作]])</f>
        <v>0</v>
      </c>
      <c r="O129" s="22">
        <f>表1[[#This Row],[产量（M3）
Production(M3)]]-表1[[#This Row],[焦煤（M3）
Coking coal
Нү]]-表1[[#This Row],[动力煤（M3）
Thermal coal
oxid]]</f>
        <v>0</v>
      </c>
      <c r="P129" s="22" t="str" cm="1">
        <f t="array" ref="P129">_xlfn.LET(
_xlpm.hCond,$H129,
_xlpm.dType,$D129,
_xlpm.res_type_1,P$1,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29" s="22" t="str" cm="1">
        <f t="array" ref="Q129">_xlfn.LET(
_xlpm.hCond,$H129,
_xlpm.dType,$D129,
_xlpm.res_type_1,Q$1,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29" s="22" t="str" cm="1">
        <f t="array" ref="R129">_xlfn.LET(
_xlpm.hCond,$H129,
_xlpm.dType,$D129,
_xlpm.res_type_1,R$1,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29" s="22" t="str" cm="1">
        <f t="array" ref="S129">_xlfn.LET(
_xlpm.hCond,$H129,
_xlpm.dType,$D129,
_xlpm.res_type_1,S$1,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29" s="22" t="str" cm="1">
        <f t="array" ref="T129">_xlfn.LET(
_xlpm.hCond,$H129,
_xlpm.dType,$D129,
_xlpm.res_type_1,T$1,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29" s="22" t="str" cm="1">
        <f t="array" ref="U129">_xlfn.LET(
_xlpm.hCond,$H129,
_xlpm.dType,$D129,
_xlpm.res_type_1,U$1,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29" s="22" t="str" cm="1">
        <f t="array" ref="V129">_xlfn.LET(
_xlpm.hCond,$H129,
_xlpm.dType,$D129,
_xlpm.res_type_1,V$1,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29" s="22" t="str" cm="1">
        <f t="array" ref="W129">_xlfn.LET(
_xlpm.hCond,$H129,
_xlpm.dType,$D129,
_xlpm.res_type_1,W$1,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29" s="22" t="str" cm="1">
        <f t="array" ref="X129">_xlfn.LET(
_xlpm.hCond,$H129,
_xlpm.dType,$D129,
_xlpm.res_type_1,X$1,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29" s="22" t="str" cm="1">
        <f t="array" ref="Y129">_xlfn.LET(
_xlpm.hCond,$H129,
_xlpm.dType,$D129,
_xlpm.res_type_1,Y$1,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29" s="22" t="str" cm="1">
        <f t="array" ref="Z129">_xlfn.LET(
_xlpm.hCond,$H129,
_xlpm.dType,$D129,
_xlpm.res_type_1,Z$1,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29" s="22" t="str" cm="1">
        <f t="array" ref="AA129">_xlfn.LET(
_xlpm.hCond,$H129,
_xlpm.dType,$D129,
_xlpm.res_type_1,AA$1,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29" s="22" t="str" cm="1">
        <f t="array" ref="AB129">_xlfn.LET(
_xlpm.hCond,$H129,
_xlpm.dType,$D129,
_xlpm.res_type_1,AB$1,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29" s="22" t="str" cm="1">
        <f t="array" ref="AC129">_xlfn.LET(
_xlpm.hCond,$H129,
_xlpm.dType,$D129,
_xlpm.res_type_1,AC$1,
_xlpm.num,--_xlfn.TEXTAFTER($C129,{"#","/","-"},-1),
_xlpm.isDay,$B129="DAY",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29" s="22" t="str" cm="1">
        <f t="array" ref="AD129">_xlfn.LET(
    _xlpm.result,
    IF(
        $H129,
        _xlfn.IFS(
            $B129 = "DAY",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$B129 = "Night",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29" s="22" t="str" cm="1">
        <f t="array" ref="AE129">_xlfn.LET(
    _xlpm.result,
    IF(
        $H129,
        _xlfn.IFS(
            $B129 = "DAY",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$B129 = "Night",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29" s="22" t="str">
        <f t="shared" si="31"/>
        <v/>
      </c>
      <c r="AG129" s="22" t="str" cm="1">
        <f t="array" ref="AG129">_xlfn.LET(
    _xlpm.result,
    IF(
        $H129,
        _xlfn.IFS(
            $B129 = "DAY",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$B129 = "Night",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29" s="22" t="str" cm="1">
        <f t="array" ref="AH129">_xlfn.LET(
    _xlpm.result,
    IF(
        $H129,
        _xlfn.IFS(
            $B129 = "DAY",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$B129 = "Night",
            _xlfn.IFS(
                $D129 = "挖掘机/Excavator",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$D129 = "矿用卡车/Dump Truck",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$D129 = "辅助设备/Auxiliary Equipment",
                _xlfn.XLOOKUP(
                     --
                        _xlfn.TEXTAFTER(
                            $C129,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29" s="22" t="str">
        <f t="shared" si="32"/>
        <v/>
      </c>
      <c r="AJ12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2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2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2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29" s="22" t="str">
        <f t="shared" si="19"/>
        <v/>
      </c>
      <c r="AO129" s="24" t="str">
        <f t="shared" si="20"/>
        <v/>
      </c>
      <c r="AP129" s="25" t="str" cm="1">
        <f t="array" ref="AP12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B129="Night", IF(
            (F129="EX5600")+(F129="EX3600"),
            _xlfn.XLOOKUP(--_xlfn.TEXTAFTER($C129,{"#","/","-"},-1), --_xlfn.TEXTAFTER('Electrical Excavator'!$A$4:$A$23,{"#","/","-"},-1), _xlfn.XLOOKUP(A129,'Electrical Excavator'!$E$3:$AI$3,'Electrical Excavator'!$E$4:$AI$23)),
            _xlfn.XLOOKUP(--_xlfn.TEXTAFTER($C129,{"#","/","-"},-1), --_xlfn.REGEXEXTRACT(_xlpm.c_rng,"\d+"), _xlfn.XLOOKUP(A129, _xlpm.header_rng, _xlpm.data_rng))
        ),
        B129="Day", ""
    ),
    IFERROR(_xlpm.result, "")
)</f>
        <v/>
      </c>
      <c r="AQ129" s="26" t="e">
        <f t="shared" si="21"/>
        <v>#VALUE!</v>
      </c>
      <c r="AR129" s="26">
        <f t="shared" si="22"/>
        <v>0</v>
      </c>
      <c r="AS129" s="26" t="str">
        <f t="shared" si="23"/>
        <v/>
      </c>
      <c r="AT129" s="24" t="str">
        <f t="shared" si="24"/>
        <v/>
      </c>
      <c r="AU129" s="22">
        <v>720</v>
      </c>
      <c r="AV129" s="22">
        <f t="shared" si="25"/>
        <v>12</v>
      </c>
      <c r="AW129" s="22" t="str">
        <f>IF($B129="Day",_xlfn.XLOOKUP(CLEAN($C129),效率表!$B$4:$B$500,效率表!G$4:G$500,""),_xlfn.XLOOKUP(CLEAN($C129),效率表!$B$4:$B$500,效率表!G$4:G$500,"",,-1))</f>
        <v/>
      </c>
      <c r="AX129" s="22" t="str">
        <f>IF($B129="Day",_xlfn.XLOOKUP(CLEAN($C129),效率表!$B$4:$B$500,效率表!H$4:H$500,""),_xlfn.XLOOKUP(CLEAN($C129),效率表!$B$4:$B$500,效率表!H$4:H$500,"",,-1))</f>
        <v/>
      </c>
      <c r="AY129" s="22" t="str">
        <f>IF($B129="Day",_xlfn.XLOOKUP(CLEAN($C129),效率表!$B$4:$B$500,效率表!I$4:I$500,""),_xlfn.XLOOKUP(CLEAN($C129),效率表!$B$4:$B$500,效率表!I$4:I$500,"",,-1))</f>
        <v/>
      </c>
      <c r="AZ129" s="22" t="str">
        <f>IF($B129="Day",_xlfn.XLOOKUP(CLEAN($C129),效率表!$B$4:$B$500,效率表!J$4:J$500,""),_xlfn.XLOOKUP(CLEAN($C129),效率表!$B$4:$B$500,效率表!J$4:J$500,"",,-1))</f>
        <v/>
      </c>
      <c r="BA129" s="22" t="str">
        <f>IF($B129="Day",_xlfn.XLOOKUP(CLEAN($C129),效率表!$B$4:$B$500,效率表!K$4:K$500,""),_xlfn.XLOOKUP(CLEAN($C129),效率表!$B$4:$B$500,效率表!K$4:K$500,"",,-1))</f>
        <v/>
      </c>
      <c r="BB129" s="22" t="str">
        <f>IF($B129="Day",_xlfn.XLOOKUP(CLEAN($C129),效率表!$B$4:$B$500,效率表!L$4:L$500,""),_xlfn.XLOOKUP(CLEAN($C129),效率表!$B$4:$B$500,效率表!L$4:L$500,"",,-1))</f>
        <v/>
      </c>
      <c r="BC129" s="22" t="str">
        <f>IF($B129="Day",_xlfn.XLOOKUP(CLEAN($C129),效率表!$B$4:$B$500,效率表!M$4:M$500,""),_xlfn.XLOOKUP(CLEAN($C129),效率表!$B$4:$B$500,效率表!M$4:M$500,"",,-1))</f>
        <v/>
      </c>
      <c r="BD129" s="22" t="str">
        <f>IF($B129="Day",_xlfn.XLOOKUP(CLEAN($C129),效率表!$B$4:$B$500,效率表!N$4:N$500,""),_xlfn.XLOOKUP(CLEAN($C129),效率表!$B$4:$B$500,效率表!N$4:N$500,"",,-1))</f>
        <v/>
      </c>
      <c r="BE129" s="22" t="str">
        <f>IF($B129="Day",_xlfn.XLOOKUP(CLEAN($C129),效率表!$B$4:$B$500,效率表!O$4:O$500,""),_xlfn.XLOOKUP(CLEAN($C129),效率表!$B$4:$B$500,效率表!O$4:O$500,"",,-1))</f>
        <v/>
      </c>
      <c r="BF129" s="22" t="str">
        <f>IF($B129="Day",_xlfn.XLOOKUP(CLEAN($C129),效率表!$B$4:$B$500,效率表!P$4:P$500,""),_xlfn.XLOOKUP(CLEAN($C129),效率表!$B$4:$B$500,效率表!P$4:P$500,"",,-1))</f>
        <v/>
      </c>
      <c r="BG129" s="22" t="str">
        <f>IF($B129="Day",_xlfn.XLOOKUP(CLEAN($C129),效率表!$B$4:$B$500,效率表!Q$4:Q$500,""),_xlfn.XLOOKUP(CLEAN($C129),效率表!$B$4:$B$500,效率表!Q$4:Q$500,"",,-1))</f>
        <v/>
      </c>
      <c r="BH129" s="22" t="str">
        <f>IF($B129="Day",_xlfn.XLOOKUP(CLEAN($C129),效率表!$B$4:$B$500,效率表!R$4:R$500,""),_xlfn.XLOOKUP(CLEAN($C129),效率表!$B$4:$B$500,效率表!R$4:R$500,"",,-1))</f>
        <v/>
      </c>
      <c r="BI129" s="22" t="str">
        <f>IF($B129="Day",_xlfn.XLOOKUP(CLEAN($C129),效率表!$B$4:$B$500,效率表!S$4:S$500,""),_xlfn.XLOOKUP(CLEAN($C129),效率表!$B$4:$B$500,效率表!S$4:S$500,"",,-1))</f>
        <v/>
      </c>
      <c r="BJ129" s="22" t="str">
        <f>IF($B129="Day",_xlfn.XLOOKUP(CLEAN($C129),效率表!$B$4:$B$500,效率表!U$4:U$500,""),_xlfn.XLOOKUP(CLEAN($C129),效率表!$B$4:$B$500,效率表!U$4:U$500,"",,-1))</f>
        <v/>
      </c>
      <c r="BK129" s="22" t="str">
        <f>IF($B129="Day",_xlfn.XLOOKUP(CLEAN($C129),效率表!$B$4:$B$500,效率表!V$4:V$500,""),_xlfn.XLOOKUP(CLEAN($C129),效率表!$B$4:$B$500,效率表!V$4:V$500,"",,-1))</f>
        <v/>
      </c>
      <c r="BL129" s="22" t="e">
        <f t="shared" si="26"/>
        <v>#VALUE!</v>
      </c>
      <c r="BM129" s="22" t="e">
        <f t="shared" si="27"/>
        <v>#VALUE!</v>
      </c>
      <c r="BN129" s="22" t="e">
        <f t="shared" si="28"/>
        <v>#VALUE!</v>
      </c>
      <c r="BO129" s="27">
        <f t="shared" si="29"/>
        <v>720</v>
      </c>
      <c r="BP129" s="25">
        <f t="shared" si="30"/>
        <v>12</v>
      </c>
      <c r="BQ129" s="28" t="str">
        <f>IF($B129="Day",_xlfn.XLOOKUP(CLEAN($C129),效率表!$B$4:$B$500,效率表!X$4:X$500,""),_xlfn.XLOOKUP($C129,效率表!$B$4:$B$500,效率表!X$4:X$500,"",,-1))</f>
        <v/>
      </c>
    </row>
    <row r="130" spans="1:69">
      <c r="A130" s="29">
        <f t="shared" si="33"/>
        <v>46244</v>
      </c>
      <c r="B130" s="22" t="s">
        <v>240</v>
      </c>
      <c r="C130" s="22" t="s">
        <v>211</v>
      </c>
      <c r="D130" s="23" t="str">
        <f>_xlfn.XLOOKUP(C130,辅助表Auxiliary!$A$3:$A$192,辅助表Auxiliary!$C$3:$C$192)</f>
        <v>矿用卡车/Dump Truck</v>
      </c>
      <c r="E130" s="22" t="str">
        <f>_xlfn.XLOOKUP(C130,辅助表Auxiliary!$A$3:$A$192,辅助表Auxiliary!$D$3:$D$192)</f>
        <v>Terex 60</v>
      </c>
      <c r="F130" s="22" t="str">
        <f>_xlfn.XLOOKUP(C130,辅助表Auxiliary!$A$3:$A$192,辅助表Auxiliary!$E$3:$E$192)</f>
        <v>分包矿卡</v>
      </c>
      <c r="G130" s="22" t="s">
        <v>286</v>
      </c>
      <c r="H130" s="22" t="b">
        <f t="shared" ref="H130:H195" si="34">IF(ISERROR(AQ130),FALSE,TRUE)</f>
        <v>0</v>
      </c>
      <c r="I130" s="22">
        <f t="shared" ref="I130:I195" si="35">IF(AND(BO130&gt;0,H130),1,0)</f>
        <v>0</v>
      </c>
      <c r="J130" s="22"/>
      <c r="K130" s="22">
        <f>_xlfn.AGGREGATE(9,4,表1[[#This Row],[Хө]:[Б.н]])+_xlfn.AGGREGATE(9,4,表1[[#This Row],[Хө土壤]:[Б.н 脏煤]],表1[[#This Row],[Ш.х 沃土]])</f>
        <v>0</v>
      </c>
      <c r="L130" s="22">
        <f>_xlfn.AGGREGATE(9,4,表1[[#This Row],[Нү]],表1[[#This Row],[Нү 煤炭]])</f>
        <v>0</v>
      </c>
      <c r="M130" s="22">
        <f>_xlfn.AGGREGATE(9,4,表1[[#This Row],[oxid]],表1[[#This Row],[oxid 氧化]])</f>
        <v>0</v>
      </c>
      <c r="N130" s="22">
        <f>_xlfn.AGGREGATE(9,4,表1[[#This Row],[И.А]],表1[[#This Row],[И.А 
工程工作]])</f>
        <v>0</v>
      </c>
      <c r="O130" s="22">
        <f>表1[[#This Row],[产量（M3）
Production(M3)]]-表1[[#This Row],[焦煤（M3）
Coking coal
Нү]]-表1[[#This Row],[动力煤（M3）
Thermal coal
oxid]]</f>
        <v>0</v>
      </c>
      <c r="P130" s="22" t="str" cm="1">
        <f t="array" ref="P130">_xlfn.LET(
_xlpm.hCond,$H130,
_xlpm.dType,$D130,
_xlpm.res_type_1,P$1,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0" s="22" t="str" cm="1">
        <f t="array" ref="Q130">_xlfn.LET(
_xlpm.hCond,$H130,
_xlpm.dType,$D130,
_xlpm.res_type_1,Q$1,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0" s="22" t="str" cm="1">
        <f t="array" ref="R130">_xlfn.LET(
_xlpm.hCond,$H130,
_xlpm.dType,$D130,
_xlpm.res_type_1,R$1,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0" s="22" t="str" cm="1">
        <f t="array" ref="S130">_xlfn.LET(
_xlpm.hCond,$H130,
_xlpm.dType,$D130,
_xlpm.res_type_1,S$1,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0" s="22" t="str" cm="1">
        <f t="array" ref="T130">_xlfn.LET(
_xlpm.hCond,$H130,
_xlpm.dType,$D130,
_xlpm.res_type_1,T$1,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0" s="22" t="str" cm="1">
        <f t="array" ref="U130">_xlfn.LET(
_xlpm.hCond,$H130,
_xlpm.dType,$D130,
_xlpm.res_type_1,U$1,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0" s="22" t="str" cm="1">
        <f t="array" ref="V130">_xlfn.LET(
_xlpm.hCond,$H130,
_xlpm.dType,$D130,
_xlpm.res_type_1,V$1,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0" s="22" t="str" cm="1">
        <f t="array" ref="W130">_xlfn.LET(
_xlpm.hCond,$H130,
_xlpm.dType,$D130,
_xlpm.res_type_1,W$1,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0" s="22" t="str" cm="1">
        <f t="array" ref="X130">_xlfn.LET(
_xlpm.hCond,$H130,
_xlpm.dType,$D130,
_xlpm.res_type_1,X$1,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0" s="22" t="str" cm="1">
        <f t="array" ref="Y130">_xlfn.LET(
_xlpm.hCond,$H130,
_xlpm.dType,$D130,
_xlpm.res_type_1,Y$1,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0" s="22" t="str" cm="1">
        <f t="array" ref="Z130">_xlfn.LET(
_xlpm.hCond,$H130,
_xlpm.dType,$D130,
_xlpm.res_type_1,Z$1,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0" s="22" t="str" cm="1">
        <f t="array" ref="AA130">_xlfn.LET(
_xlpm.hCond,$H130,
_xlpm.dType,$D130,
_xlpm.res_type_1,AA$1,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0" s="22" t="str" cm="1">
        <f t="array" ref="AB130">_xlfn.LET(
_xlpm.hCond,$H130,
_xlpm.dType,$D130,
_xlpm.res_type_1,AB$1,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0" s="22" t="str" cm="1">
        <f t="array" ref="AC130">_xlfn.LET(
_xlpm.hCond,$H130,
_xlpm.dType,$D130,
_xlpm.res_type_1,AC$1,
_xlpm.num,--_xlfn.TEXTAFTER($C130,{"#","/","-"},-1),
_xlpm.isDay,$B130="DAY",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0" s="22" t="str" cm="1">
        <f t="array" ref="AD130">_xlfn.LET(
    _xlpm.result,
    IF(
        $H130,
        _xlfn.IFS(
            $B130 = "DAY",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$B130 = "Night",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0" s="22" t="str" cm="1">
        <f t="array" ref="AE130">_xlfn.LET(
    _xlpm.result,
    IF(
        $H130,
        _xlfn.IFS(
            $B130 = "DAY",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$B130 = "Night",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0" s="22" t="str">
        <f t="shared" si="31"/>
        <v/>
      </c>
      <c r="AG130" s="22" t="str" cm="1">
        <f t="array" ref="AG130">_xlfn.LET(
    _xlpm.result,
    IF(
        $H130,
        _xlfn.IFS(
            $B130 = "DAY",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$B130 = "Night",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0" s="22" t="str" cm="1">
        <f t="array" ref="AH130">_xlfn.LET(
    _xlpm.result,
    IF(
        $H130,
        _xlfn.IFS(
            $B130 = "DAY",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$B130 = "Night",
            _xlfn.IFS(
                $D130 = "挖掘机/Excavator",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$D130 = "矿用卡车/Dump Truck",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$D130 = "辅助设备/Auxiliary Equipment",
                _xlfn.XLOOKUP(
                     --
                        _xlfn.TEXTAFTER(
                            $C130,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0" s="22" t="str">
        <f t="shared" si="32"/>
        <v/>
      </c>
      <c r="AJ13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0" s="22" t="str">
        <f t="shared" ref="AN130:AN195" si="36">IFERROR(AJ130-AK130-AL130-AM130,"")</f>
        <v/>
      </c>
      <c r="AO130" s="24" t="str">
        <f t="shared" ref="AO130:AO195" si="37">IFERROR(AI130/AJ130/2,"")</f>
        <v/>
      </c>
      <c r="AP130" s="25" t="str" cm="1">
        <f t="array" ref="AP13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B130="Night", IF(
            (F130="EX5600")+(F130="EX3600"),
            _xlfn.XLOOKUP(--_xlfn.TEXTAFTER($C130,{"#","/","-"},-1), --_xlfn.TEXTAFTER('Electrical Excavator'!$A$4:$A$23,{"#","/","-"},-1), _xlfn.XLOOKUP(A130,'Electrical Excavator'!$E$3:$AI$3,'Electrical Excavator'!$E$4:$AI$23)),
            _xlfn.XLOOKUP(--_xlfn.TEXTAFTER($C130,{"#","/","-"},-1), --_xlfn.REGEXEXTRACT(_xlpm.c_rng,"\d+"), _xlfn.XLOOKUP(A130, _xlpm.header_rng, _xlpm.data_rng))
        ),
        B130="Day", ""
    ),
    IFERROR(_xlpm.result, "")
)</f>
        <v/>
      </c>
      <c r="AQ130" s="26" t="e">
        <f t="shared" ref="AQ130:AQ195" si="38">($AU130-$BE130-$BD130)/($AU130)</f>
        <v>#VALUE!</v>
      </c>
      <c r="AR130" s="26">
        <f t="shared" ref="AR130:AR195" si="39">IFERROR((BL130+BO130)/(AU130-BD130-BE130),0)</f>
        <v>0</v>
      </c>
      <c r="AS130" s="26" t="str">
        <f t="shared" ref="AS130:AS195" si="40">IF(I130&gt;0,BO130/(AU130-BD130-BE130),"")</f>
        <v/>
      </c>
      <c r="AT130" s="24" t="str">
        <f t="shared" ref="AT130:AT195" si="41">_xlfn.LET(_xlpm.res,IF(AND(I130&gt;0,AF130&gt;0),AF130-BP130,""),IFERROR(IF(_xlpm.res&lt;0,0,_xlpm.res*60),""))</f>
        <v/>
      </c>
      <c r="AU130" s="22">
        <v>720</v>
      </c>
      <c r="AV130" s="22">
        <f t="shared" ref="AV130:AV195" si="42">$AU130/60</f>
        <v>12</v>
      </c>
      <c r="AW130" s="22" t="str">
        <f>IF($B130="Day",_xlfn.XLOOKUP(CLEAN($C130),效率表!$B$4:$B$500,效率表!G$4:G$500,""),_xlfn.XLOOKUP(CLEAN($C130),效率表!$B$4:$B$500,效率表!G$4:G$500,"",,-1))</f>
        <v/>
      </c>
      <c r="AX130" s="22" t="str">
        <f>IF($B130="Day",_xlfn.XLOOKUP(CLEAN($C130),效率表!$B$4:$B$500,效率表!H$4:H$500,""),_xlfn.XLOOKUP(CLEAN($C130),效率表!$B$4:$B$500,效率表!H$4:H$500,"",,-1))</f>
        <v/>
      </c>
      <c r="AY130" s="22" t="str">
        <f>IF($B130="Day",_xlfn.XLOOKUP(CLEAN($C130),效率表!$B$4:$B$500,效率表!I$4:I$500,""),_xlfn.XLOOKUP(CLEAN($C130),效率表!$B$4:$B$500,效率表!I$4:I$500,"",,-1))</f>
        <v/>
      </c>
      <c r="AZ130" s="22" t="str">
        <f>IF($B130="Day",_xlfn.XLOOKUP(CLEAN($C130),效率表!$B$4:$B$500,效率表!J$4:J$500,""),_xlfn.XLOOKUP(CLEAN($C130),效率表!$B$4:$B$500,效率表!J$4:J$500,"",,-1))</f>
        <v/>
      </c>
      <c r="BA130" s="22" t="str">
        <f>IF($B130="Day",_xlfn.XLOOKUP(CLEAN($C130),效率表!$B$4:$B$500,效率表!K$4:K$500,""),_xlfn.XLOOKUP(CLEAN($C130),效率表!$B$4:$B$500,效率表!K$4:K$500,"",,-1))</f>
        <v/>
      </c>
      <c r="BB130" s="22" t="str">
        <f>IF($B130="Day",_xlfn.XLOOKUP(CLEAN($C130),效率表!$B$4:$B$500,效率表!L$4:L$500,""),_xlfn.XLOOKUP(CLEAN($C130),效率表!$B$4:$B$500,效率表!L$4:L$500,"",,-1))</f>
        <v/>
      </c>
      <c r="BC130" s="22" t="str">
        <f>IF($B130="Day",_xlfn.XLOOKUP(CLEAN($C130),效率表!$B$4:$B$500,效率表!M$4:M$500,""),_xlfn.XLOOKUP(CLEAN($C130),效率表!$B$4:$B$500,效率表!M$4:M$500,"",,-1))</f>
        <v/>
      </c>
      <c r="BD130" s="22" t="str">
        <f>IF($B130="Day",_xlfn.XLOOKUP(CLEAN($C130),效率表!$B$4:$B$500,效率表!N$4:N$500,""),_xlfn.XLOOKUP(CLEAN($C130),效率表!$B$4:$B$500,效率表!N$4:N$500,"",,-1))</f>
        <v/>
      </c>
      <c r="BE130" s="22" t="str">
        <f>IF($B130="Day",_xlfn.XLOOKUP(CLEAN($C130),效率表!$B$4:$B$500,效率表!O$4:O$500,""),_xlfn.XLOOKUP(CLEAN($C130),效率表!$B$4:$B$500,效率表!O$4:O$500,"",,-1))</f>
        <v/>
      </c>
      <c r="BF130" s="22" t="str">
        <f>IF($B130="Day",_xlfn.XLOOKUP(CLEAN($C130),效率表!$B$4:$B$500,效率表!P$4:P$500,""),_xlfn.XLOOKUP(CLEAN($C130),效率表!$B$4:$B$500,效率表!P$4:P$500,"",,-1))</f>
        <v/>
      </c>
      <c r="BG130" s="22" t="str">
        <f>IF($B130="Day",_xlfn.XLOOKUP(CLEAN($C130),效率表!$B$4:$B$500,效率表!Q$4:Q$500,""),_xlfn.XLOOKUP(CLEAN($C130),效率表!$B$4:$B$500,效率表!Q$4:Q$500,"",,-1))</f>
        <v/>
      </c>
      <c r="BH130" s="22" t="str">
        <f>IF($B130="Day",_xlfn.XLOOKUP(CLEAN($C130),效率表!$B$4:$B$500,效率表!R$4:R$500,""),_xlfn.XLOOKUP(CLEAN($C130),效率表!$B$4:$B$500,效率表!R$4:R$500,"",,-1))</f>
        <v/>
      </c>
      <c r="BI130" s="22" t="str">
        <f>IF($B130="Day",_xlfn.XLOOKUP(CLEAN($C130),效率表!$B$4:$B$500,效率表!S$4:S$500,""),_xlfn.XLOOKUP(CLEAN($C130),效率表!$B$4:$B$500,效率表!S$4:S$500,"",,-1))</f>
        <v/>
      </c>
      <c r="BJ130" s="22" t="str">
        <f>IF($B130="Day",_xlfn.XLOOKUP(CLEAN($C130),效率表!$B$4:$B$500,效率表!U$4:U$500,""),_xlfn.XLOOKUP(CLEAN($C130),效率表!$B$4:$B$500,效率表!U$4:U$500,"",,-1))</f>
        <v/>
      </c>
      <c r="BK130" s="22" t="str">
        <f>IF($B130="Day",_xlfn.XLOOKUP(CLEAN($C130),效率表!$B$4:$B$500,效率表!V$4:V$500,""),_xlfn.XLOOKUP(CLEAN($C130),效率表!$B$4:$B$500,效率表!V$4:V$500,"",,-1))</f>
        <v/>
      </c>
      <c r="BL130" s="22" t="e">
        <f t="shared" ref="BL130:BL195" si="43">AX130+AY130+AZ130</f>
        <v>#VALUE!</v>
      </c>
      <c r="BM130" s="22" t="e">
        <f t="shared" ref="BM130:BM195" si="44">$BA130+$BC130+$BG130+$BH130+$BI130+$BJ130+$BK130+$BF130+$AW130+$BB130</f>
        <v>#VALUE!</v>
      </c>
      <c r="BN130" s="22" t="e">
        <f t="shared" ref="BN130:BN195" si="45">$BA130+$BC130+$BG130+$BH130+$BI130+$BJ130+$BK130+$BF130</f>
        <v>#VALUE!</v>
      </c>
      <c r="BO130" s="27">
        <f t="shared" ref="BO130:BO195" si="46">AU130-SUM($AW130:$BK130)</f>
        <v>720</v>
      </c>
      <c r="BP130" s="25">
        <f t="shared" ref="BP130:BP195" si="47">$BO130/60</f>
        <v>12</v>
      </c>
      <c r="BQ130" s="28" t="str">
        <f>IF($B130="Day",_xlfn.XLOOKUP(CLEAN($C130),效率表!$B$4:$B$500,效率表!X$4:X$500,""),_xlfn.XLOOKUP($C130,效率表!$B$4:$B$500,效率表!X$4:X$500,"",,-1))</f>
        <v/>
      </c>
    </row>
    <row r="131" spans="1:69">
      <c r="A131" s="29">
        <f t="shared" si="33"/>
        <v>46244</v>
      </c>
      <c r="B131" s="22" t="s">
        <v>240</v>
      </c>
      <c r="C131" s="22" t="s">
        <v>212</v>
      </c>
      <c r="D131" s="23" t="str">
        <f>_xlfn.XLOOKUP(C131,辅助表Auxiliary!$A$3:$A$192,辅助表Auxiliary!$C$3:$C$192)</f>
        <v>矿用卡车/Dump Truck</v>
      </c>
      <c r="E131" s="22" t="str">
        <f>_xlfn.XLOOKUP(C131,辅助表Auxiliary!$A$3:$A$192,辅助表Auxiliary!$D$3:$D$192)</f>
        <v>Terex 60</v>
      </c>
      <c r="F131" s="22" t="str">
        <f>_xlfn.XLOOKUP(C131,辅助表Auxiliary!$A$3:$A$192,辅助表Auxiliary!$E$3:$E$192)</f>
        <v>分包矿卡</v>
      </c>
      <c r="G131" s="22" t="s">
        <v>286</v>
      </c>
      <c r="H131" s="22" t="b">
        <f t="shared" si="34"/>
        <v>0</v>
      </c>
      <c r="I131" s="22">
        <f t="shared" si="35"/>
        <v>0</v>
      </c>
      <c r="J131" s="22"/>
      <c r="K131" s="22">
        <f>_xlfn.AGGREGATE(9,4,表1[[#This Row],[Хө]:[Б.н]])+_xlfn.AGGREGATE(9,4,表1[[#This Row],[Хө土壤]:[Б.н 脏煤]],表1[[#This Row],[Ш.х 沃土]])</f>
        <v>0</v>
      </c>
      <c r="L131" s="22">
        <f>_xlfn.AGGREGATE(9,4,表1[[#This Row],[Нү]],表1[[#This Row],[Нү 煤炭]])</f>
        <v>0</v>
      </c>
      <c r="M131" s="22">
        <f>_xlfn.AGGREGATE(9,4,表1[[#This Row],[oxid]],表1[[#This Row],[oxid 氧化]])</f>
        <v>0</v>
      </c>
      <c r="N131" s="22">
        <f>_xlfn.AGGREGATE(9,4,表1[[#This Row],[И.А]],表1[[#This Row],[И.А 
工程工作]])</f>
        <v>0</v>
      </c>
      <c r="O131" s="22">
        <f>表1[[#This Row],[产量（M3）
Production(M3)]]-表1[[#This Row],[焦煤（M3）
Coking coal
Нү]]-表1[[#This Row],[动力煤（M3）
Thermal coal
oxid]]</f>
        <v>0</v>
      </c>
      <c r="P131" s="22" t="str" cm="1">
        <f t="array" ref="P131">_xlfn.LET(
_xlpm.hCond,$H131,
_xlpm.dType,$D131,
_xlpm.res_type_1,P$1,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1" s="22" t="str" cm="1">
        <f t="array" ref="Q131">_xlfn.LET(
_xlpm.hCond,$H131,
_xlpm.dType,$D131,
_xlpm.res_type_1,Q$1,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1" s="22" t="str" cm="1">
        <f t="array" ref="R131">_xlfn.LET(
_xlpm.hCond,$H131,
_xlpm.dType,$D131,
_xlpm.res_type_1,R$1,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1" s="22" t="str" cm="1">
        <f t="array" ref="S131">_xlfn.LET(
_xlpm.hCond,$H131,
_xlpm.dType,$D131,
_xlpm.res_type_1,S$1,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1" s="22" t="str" cm="1">
        <f t="array" ref="T131">_xlfn.LET(
_xlpm.hCond,$H131,
_xlpm.dType,$D131,
_xlpm.res_type_1,T$1,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1" s="22" t="str" cm="1">
        <f t="array" ref="U131">_xlfn.LET(
_xlpm.hCond,$H131,
_xlpm.dType,$D131,
_xlpm.res_type_1,U$1,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1" s="22" t="str" cm="1">
        <f t="array" ref="V131">_xlfn.LET(
_xlpm.hCond,$H131,
_xlpm.dType,$D131,
_xlpm.res_type_1,V$1,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1" s="22" t="str" cm="1">
        <f t="array" ref="W131">_xlfn.LET(
_xlpm.hCond,$H131,
_xlpm.dType,$D131,
_xlpm.res_type_1,W$1,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1" s="22" t="str" cm="1">
        <f t="array" ref="X131">_xlfn.LET(
_xlpm.hCond,$H131,
_xlpm.dType,$D131,
_xlpm.res_type_1,X$1,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1" s="22" t="str" cm="1">
        <f t="array" ref="Y131">_xlfn.LET(
_xlpm.hCond,$H131,
_xlpm.dType,$D131,
_xlpm.res_type_1,Y$1,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1" s="22" t="str" cm="1">
        <f t="array" ref="Z131">_xlfn.LET(
_xlpm.hCond,$H131,
_xlpm.dType,$D131,
_xlpm.res_type_1,Z$1,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1" s="22" t="str" cm="1">
        <f t="array" ref="AA131">_xlfn.LET(
_xlpm.hCond,$H131,
_xlpm.dType,$D131,
_xlpm.res_type_1,AA$1,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1" s="22" t="str" cm="1">
        <f t="array" ref="AB131">_xlfn.LET(
_xlpm.hCond,$H131,
_xlpm.dType,$D131,
_xlpm.res_type_1,AB$1,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1" s="22" t="str" cm="1">
        <f t="array" ref="AC131">_xlfn.LET(
_xlpm.hCond,$H131,
_xlpm.dType,$D131,
_xlpm.res_type_1,AC$1,
_xlpm.num,--_xlfn.TEXTAFTER($C131,{"#","/","-"},-1),
_xlpm.isDay,$B131="DAY",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1" s="22" t="str" cm="1">
        <f t="array" ref="AD131">_xlfn.LET(
    _xlpm.result,
    IF(
        $H131,
        _xlfn.IFS(
            $B131 = "DAY",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$B131 = "Night",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1" s="22" t="str" cm="1">
        <f t="array" ref="AE131">_xlfn.LET(
    _xlpm.result,
    IF(
        $H131,
        _xlfn.IFS(
            $B131 = "DAY",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$B131 = "Night",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1" s="22" t="str">
        <f t="shared" ref="AF131:AF196" si="48">IFERROR(AE131-AD131,"")</f>
        <v/>
      </c>
      <c r="AG131" s="22" t="str" cm="1">
        <f t="array" ref="AG131">_xlfn.LET(
    _xlpm.result,
    IF(
        $H131,
        _xlfn.IFS(
            $B131 = "DAY",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$B131 = "Night",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1" s="22" t="str" cm="1">
        <f t="array" ref="AH131">_xlfn.LET(
    _xlpm.result,
    IF(
        $H131,
        _xlfn.IFS(
            $B131 = "DAY",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$B131 = "Night",
            _xlfn.IFS(
                $D131 = "挖掘机/Excavator",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$D131 = "矿用卡车/Dump Truck",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$D131 = "辅助设备/Auxiliary Equipment",
                _xlfn.XLOOKUP(
                     --
                        _xlfn.TEXTAFTER(
                            $C131,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1" s="22" t="str">
        <f t="shared" ref="AI131:AI196" si="49">IFERROR(AH131-AG131,"")</f>
        <v/>
      </c>
      <c r="AJ13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1" s="22" t="str">
        <f t="shared" si="36"/>
        <v/>
      </c>
      <c r="AO131" s="24" t="str">
        <f t="shared" si="37"/>
        <v/>
      </c>
      <c r="AP131" s="25" t="str" cm="1">
        <f t="array" ref="AP13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B131="Night", IF(
            (F131="EX5600")+(F131="EX3600"),
            _xlfn.XLOOKUP(--_xlfn.TEXTAFTER($C131,{"#","/","-"},-1), --_xlfn.TEXTAFTER('Electrical Excavator'!$A$4:$A$23,{"#","/","-"},-1), _xlfn.XLOOKUP(A131,'Electrical Excavator'!$E$3:$AI$3,'Electrical Excavator'!$E$4:$AI$23)),
            _xlfn.XLOOKUP(--_xlfn.TEXTAFTER($C131,{"#","/","-"},-1), --_xlfn.REGEXEXTRACT(_xlpm.c_rng,"\d+"), _xlfn.XLOOKUP(A131, _xlpm.header_rng, _xlpm.data_rng))
        ),
        B131="Day", ""
    ),
    IFERROR(_xlpm.result, "")
)</f>
        <v/>
      </c>
      <c r="AQ131" s="26" t="e">
        <f t="shared" si="38"/>
        <v>#VALUE!</v>
      </c>
      <c r="AR131" s="26">
        <f t="shared" si="39"/>
        <v>0</v>
      </c>
      <c r="AS131" s="26" t="str">
        <f t="shared" si="40"/>
        <v/>
      </c>
      <c r="AT131" s="24" t="str">
        <f t="shared" si="41"/>
        <v/>
      </c>
      <c r="AU131" s="22">
        <v>720</v>
      </c>
      <c r="AV131" s="22">
        <f t="shared" si="42"/>
        <v>12</v>
      </c>
      <c r="AW131" s="22" t="str">
        <f>IF($B131="Day",_xlfn.XLOOKUP(CLEAN($C131),效率表!$B$4:$B$500,效率表!G$4:G$500,""),_xlfn.XLOOKUP(CLEAN($C131),效率表!$B$4:$B$500,效率表!G$4:G$500,"",,-1))</f>
        <v/>
      </c>
      <c r="AX131" s="22" t="str">
        <f>IF($B131="Day",_xlfn.XLOOKUP(CLEAN($C131),效率表!$B$4:$B$500,效率表!H$4:H$500,""),_xlfn.XLOOKUP(CLEAN($C131),效率表!$B$4:$B$500,效率表!H$4:H$500,"",,-1))</f>
        <v/>
      </c>
      <c r="AY131" s="22" t="str">
        <f>IF($B131="Day",_xlfn.XLOOKUP(CLEAN($C131),效率表!$B$4:$B$500,效率表!I$4:I$500,""),_xlfn.XLOOKUP(CLEAN($C131),效率表!$B$4:$B$500,效率表!I$4:I$500,"",,-1))</f>
        <v/>
      </c>
      <c r="AZ131" s="22" t="str">
        <f>IF($B131="Day",_xlfn.XLOOKUP(CLEAN($C131),效率表!$B$4:$B$500,效率表!J$4:J$500,""),_xlfn.XLOOKUP(CLEAN($C131),效率表!$B$4:$B$500,效率表!J$4:J$500,"",,-1))</f>
        <v/>
      </c>
      <c r="BA131" s="22" t="str">
        <f>IF($B131="Day",_xlfn.XLOOKUP(CLEAN($C131),效率表!$B$4:$B$500,效率表!K$4:K$500,""),_xlfn.XLOOKUP(CLEAN($C131),效率表!$B$4:$B$500,效率表!K$4:K$500,"",,-1))</f>
        <v/>
      </c>
      <c r="BB131" s="22" t="str">
        <f>IF($B131="Day",_xlfn.XLOOKUP(CLEAN($C131),效率表!$B$4:$B$500,效率表!L$4:L$500,""),_xlfn.XLOOKUP(CLEAN($C131),效率表!$B$4:$B$500,效率表!L$4:L$500,"",,-1))</f>
        <v/>
      </c>
      <c r="BC131" s="22" t="str">
        <f>IF($B131="Day",_xlfn.XLOOKUP(CLEAN($C131),效率表!$B$4:$B$500,效率表!M$4:M$500,""),_xlfn.XLOOKUP(CLEAN($C131),效率表!$B$4:$B$500,效率表!M$4:M$500,"",,-1))</f>
        <v/>
      </c>
      <c r="BD131" s="22" t="str">
        <f>IF($B131="Day",_xlfn.XLOOKUP(CLEAN($C131),效率表!$B$4:$B$500,效率表!N$4:N$500,""),_xlfn.XLOOKUP(CLEAN($C131),效率表!$B$4:$B$500,效率表!N$4:N$500,"",,-1))</f>
        <v/>
      </c>
      <c r="BE131" s="22" t="str">
        <f>IF($B131="Day",_xlfn.XLOOKUP(CLEAN($C131),效率表!$B$4:$B$500,效率表!O$4:O$500,""),_xlfn.XLOOKUP(CLEAN($C131),效率表!$B$4:$B$500,效率表!O$4:O$500,"",,-1))</f>
        <v/>
      </c>
      <c r="BF131" s="22" t="str">
        <f>IF($B131="Day",_xlfn.XLOOKUP(CLEAN($C131),效率表!$B$4:$B$500,效率表!P$4:P$500,""),_xlfn.XLOOKUP(CLEAN($C131),效率表!$B$4:$B$500,效率表!P$4:P$500,"",,-1))</f>
        <v/>
      </c>
      <c r="BG131" s="22" t="str">
        <f>IF($B131="Day",_xlfn.XLOOKUP(CLEAN($C131),效率表!$B$4:$B$500,效率表!Q$4:Q$500,""),_xlfn.XLOOKUP(CLEAN($C131),效率表!$B$4:$B$500,效率表!Q$4:Q$500,"",,-1))</f>
        <v/>
      </c>
      <c r="BH131" s="22" t="str">
        <f>IF($B131="Day",_xlfn.XLOOKUP(CLEAN($C131),效率表!$B$4:$B$500,效率表!R$4:R$500,""),_xlfn.XLOOKUP(CLEAN($C131),效率表!$B$4:$B$500,效率表!R$4:R$500,"",,-1))</f>
        <v/>
      </c>
      <c r="BI131" s="22" t="str">
        <f>IF($B131="Day",_xlfn.XLOOKUP(CLEAN($C131),效率表!$B$4:$B$500,效率表!S$4:S$500,""),_xlfn.XLOOKUP(CLEAN($C131),效率表!$B$4:$B$500,效率表!S$4:S$500,"",,-1))</f>
        <v/>
      </c>
      <c r="BJ131" s="22" t="str">
        <f>IF($B131="Day",_xlfn.XLOOKUP(CLEAN($C131),效率表!$B$4:$B$500,效率表!U$4:U$500,""),_xlfn.XLOOKUP(CLEAN($C131),效率表!$B$4:$B$500,效率表!U$4:U$500,"",,-1))</f>
        <v/>
      </c>
      <c r="BK131" s="22" t="str">
        <f>IF($B131="Day",_xlfn.XLOOKUP(CLEAN($C131),效率表!$B$4:$B$500,效率表!V$4:V$500,""),_xlfn.XLOOKUP(CLEAN($C131),效率表!$B$4:$B$500,效率表!V$4:V$500,"",,-1))</f>
        <v/>
      </c>
      <c r="BL131" s="22" t="e">
        <f t="shared" si="43"/>
        <v>#VALUE!</v>
      </c>
      <c r="BM131" s="22" t="e">
        <f t="shared" si="44"/>
        <v>#VALUE!</v>
      </c>
      <c r="BN131" s="22" t="e">
        <f t="shared" si="45"/>
        <v>#VALUE!</v>
      </c>
      <c r="BO131" s="27">
        <f t="shared" si="46"/>
        <v>720</v>
      </c>
      <c r="BP131" s="25">
        <f t="shared" si="47"/>
        <v>12</v>
      </c>
      <c r="BQ131" s="28" t="str">
        <f>IF($B131="Day",_xlfn.XLOOKUP(CLEAN($C131),效率表!$B$4:$B$500,效率表!X$4:X$500,""),_xlfn.XLOOKUP($C131,效率表!$B$4:$B$500,效率表!X$4:X$500,"",,-1))</f>
        <v/>
      </c>
    </row>
    <row r="132" spans="1:69">
      <c r="A132" s="29">
        <f t="shared" ref="A132:A197" si="50">A131</f>
        <v>46244</v>
      </c>
      <c r="B132" s="22" t="s">
        <v>240</v>
      </c>
      <c r="C132" s="22" t="s">
        <v>213</v>
      </c>
      <c r="D132" s="23" t="str">
        <f>_xlfn.XLOOKUP(C132,辅助表Auxiliary!$A$3:$A$192,辅助表Auxiliary!$C$3:$C$192)</f>
        <v>矿用卡车/Dump Truck</v>
      </c>
      <c r="E132" s="22" t="str">
        <f>_xlfn.XLOOKUP(C132,辅助表Auxiliary!$A$3:$A$192,辅助表Auxiliary!$D$3:$D$192)</f>
        <v>Terex 60</v>
      </c>
      <c r="F132" s="22" t="str">
        <f>_xlfn.XLOOKUP(C132,辅助表Auxiliary!$A$3:$A$192,辅助表Auxiliary!$E$3:$E$192)</f>
        <v>分包矿卡</v>
      </c>
      <c r="G132" s="22" t="s">
        <v>286</v>
      </c>
      <c r="H132" s="22" t="b">
        <f t="shared" si="34"/>
        <v>0</v>
      </c>
      <c r="I132" s="22">
        <f t="shared" si="35"/>
        <v>0</v>
      </c>
      <c r="J132" s="22"/>
      <c r="K132" s="22">
        <f>_xlfn.AGGREGATE(9,4,表1[[#This Row],[Хө]:[Б.н]])+_xlfn.AGGREGATE(9,4,表1[[#This Row],[Хө土壤]:[Б.н 脏煤]],表1[[#This Row],[Ш.х 沃土]])</f>
        <v>0</v>
      </c>
      <c r="L132" s="22">
        <f>_xlfn.AGGREGATE(9,4,表1[[#This Row],[Нү]],表1[[#This Row],[Нү 煤炭]])</f>
        <v>0</v>
      </c>
      <c r="M132" s="22">
        <f>_xlfn.AGGREGATE(9,4,表1[[#This Row],[oxid]],表1[[#This Row],[oxid 氧化]])</f>
        <v>0</v>
      </c>
      <c r="N132" s="22">
        <f>_xlfn.AGGREGATE(9,4,表1[[#This Row],[И.А]],表1[[#This Row],[И.А 
工程工作]])</f>
        <v>0</v>
      </c>
      <c r="O132" s="22">
        <f>表1[[#This Row],[产量（M3）
Production(M3)]]-表1[[#This Row],[焦煤（M3）
Coking coal
Нү]]-表1[[#This Row],[动力煤（M3）
Thermal coal
oxid]]</f>
        <v>0</v>
      </c>
      <c r="P132" s="22" t="str" cm="1">
        <f t="array" ref="P132">_xlfn.LET(
_xlpm.hCond,$H132,
_xlpm.dType,$D132,
_xlpm.res_type_1,P$1,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2" s="22" t="str" cm="1">
        <f t="array" ref="Q132">_xlfn.LET(
_xlpm.hCond,$H132,
_xlpm.dType,$D132,
_xlpm.res_type_1,Q$1,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2" s="22" t="str" cm="1">
        <f t="array" ref="R132">_xlfn.LET(
_xlpm.hCond,$H132,
_xlpm.dType,$D132,
_xlpm.res_type_1,R$1,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2" s="22" t="str" cm="1">
        <f t="array" ref="S132">_xlfn.LET(
_xlpm.hCond,$H132,
_xlpm.dType,$D132,
_xlpm.res_type_1,S$1,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2" s="22" t="str" cm="1">
        <f t="array" ref="T132">_xlfn.LET(
_xlpm.hCond,$H132,
_xlpm.dType,$D132,
_xlpm.res_type_1,T$1,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2" s="22" t="str" cm="1">
        <f t="array" ref="U132">_xlfn.LET(
_xlpm.hCond,$H132,
_xlpm.dType,$D132,
_xlpm.res_type_1,U$1,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2" s="22" t="str" cm="1">
        <f t="array" ref="V132">_xlfn.LET(
_xlpm.hCond,$H132,
_xlpm.dType,$D132,
_xlpm.res_type_1,V$1,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2" s="22" t="str" cm="1">
        <f t="array" ref="W132">_xlfn.LET(
_xlpm.hCond,$H132,
_xlpm.dType,$D132,
_xlpm.res_type_1,W$1,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2" s="22" t="str" cm="1">
        <f t="array" ref="X132">_xlfn.LET(
_xlpm.hCond,$H132,
_xlpm.dType,$D132,
_xlpm.res_type_1,X$1,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2" s="22" t="str" cm="1">
        <f t="array" ref="Y132">_xlfn.LET(
_xlpm.hCond,$H132,
_xlpm.dType,$D132,
_xlpm.res_type_1,Y$1,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2" s="22" t="str" cm="1">
        <f t="array" ref="Z132">_xlfn.LET(
_xlpm.hCond,$H132,
_xlpm.dType,$D132,
_xlpm.res_type_1,Z$1,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2" s="22" t="str" cm="1">
        <f t="array" ref="AA132">_xlfn.LET(
_xlpm.hCond,$H132,
_xlpm.dType,$D132,
_xlpm.res_type_1,AA$1,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2" s="22" t="str" cm="1">
        <f t="array" ref="AB132">_xlfn.LET(
_xlpm.hCond,$H132,
_xlpm.dType,$D132,
_xlpm.res_type_1,AB$1,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2" s="22" t="str" cm="1">
        <f t="array" ref="AC132">_xlfn.LET(
_xlpm.hCond,$H132,
_xlpm.dType,$D132,
_xlpm.res_type_1,AC$1,
_xlpm.num,--_xlfn.TEXTAFTER($C132,{"#","/","-"},-1),
_xlpm.isDay,$B132="DAY",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2" s="22" t="str" cm="1">
        <f t="array" ref="AD132">_xlfn.LET(
    _xlpm.result,
    IF(
        $H132,
        _xlfn.IFS(
            $B132 = "DAY",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$B132 = "Night",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2" s="22" t="str" cm="1">
        <f t="array" ref="AE132">_xlfn.LET(
    _xlpm.result,
    IF(
        $H132,
        _xlfn.IFS(
            $B132 = "DAY",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$B132 = "Night",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2" s="22" t="str">
        <f t="shared" si="48"/>
        <v/>
      </c>
      <c r="AG132" s="22" t="str" cm="1">
        <f t="array" ref="AG132">_xlfn.LET(
    _xlpm.result,
    IF(
        $H132,
        _xlfn.IFS(
            $B132 = "DAY",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$B132 = "Night",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2" s="22" t="str" cm="1">
        <f t="array" ref="AH132">_xlfn.LET(
    _xlpm.result,
    IF(
        $H132,
        _xlfn.IFS(
            $B132 = "DAY",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$B132 = "Night",
            _xlfn.IFS(
                $D132 = "挖掘机/Excavator",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$D132 = "矿用卡车/Dump Truck",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$D132 = "辅助设备/Auxiliary Equipment",
                _xlfn.XLOOKUP(
                     --
                        _xlfn.TEXTAFTER(
                            $C132,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2" s="22" t="str">
        <f t="shared" si="49"/>
        <v/>
      </c>
      <c r="AJ13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2" s="22" t="str">
        <f t="shared" si="36"/>
        <v/>
      </c>
      <c r="AO132" s="24" t="str">
        <f t="shared" si="37"/>
        <v/>
      </c>
      <c r="AP132" s="25" t="str" cm="1">
        <f t="array" ref="AP13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B132="Night", IF(
            (F132="EX5600")+(F132="EX3600"),
            _xlfn.XLOOKUP(--_xlfn.TEXTAFTER($C132,{"#","/","-"},-1), --_xlfn.TEXTAFTER('Electrical Excavator'!$A$4:$A$23,{"#","/","-"},-1), _xlfn.XLOOKUP(A132,'Electrical Excavator'!$E$3:$AI$3,'Electrical Excavator'!$E$4:$AI$23)),
            _xlfn.XLOOKUP(--_xlfn.TEXTAFTER($C132,{"#","/","-"},-1), --_xlfn.REGEXEXTRACT(_xlpm.c_rng,"\d+"), _xlfn.XLOOKUP(A132, _xlpm.header_rng, _xlpm.data_rng))
        ),
        B132="Day", ""
    ),
    IFERROR(_xlpm.result, "")
)</f>
        <v/>
      </c>
      <c r="AQ132" s="26" t="e">
        <f t="shared" si="38"/>
        <v>#VALUE!</v>
      </c>
      <c r="AR132" s="26">
        <f t="shared" si="39"/>
        <v>0</v>
      </c>
      <c r="AS132" s="26" t="str">
        <f t="shared" si="40"/>
        <v/>
      </c>
      <c r="AT132" s="24" t="str">
        <f t="shared" si="41"/>
        <v/>
      </c>
      <c r="AU132" s="22">
        <v>720</v>
      </c>
      <c r="AV132" s="22">
        <f t="shared" si="42"/>
        <v>12</v>
      </c>
      <c r="AW132" s="22" t="str">
        <f>IF($B132="Day",_xlfn.XLOOKUP(CLEAN($C132),效率表!$B$4:$B$500,效率表!G$4:G$500,""),_xlfn.XLOOKUP(CLEAN($C132),效率表!$B$4:$B$500,效率表!G$4:G$500,"",,-1))</f>
        <v/>
      </c>
      <c r="AX132" s="22" t="str">
        <f>IF($B132="Day",_xlfn.XLOOKUP(CLEAN($C132),效率表!$B$4:$B$500,效率表!H$4:H$500,""),_xlfn.XLOOKUP(CLEAN($C132),效率表!$B$4:$B$500,效率表!H$4:H$500,"",,-1))</f>
        <v/>
      </c>
      <c r="AY132" s="22" t="str">
        <f>IF($B132="Day",_xlfn.XLOOKUP(CLEAN($C132),效率表!$B$4:$B$500,效率表!I$4:I$500,""),_xlfn.XLOOKUP(CLEAN($C132),效率表!$B$4:$B$500,效率表!I$4:I$500,"",,-1))</f>
        <v/>
      </c>
      <c r="AZ132" s="22" t="str">
        <f>IF($B132="Day",_xlfn.XLOOKUP(CLEAN($C132),效率表!$B$4:$B$500,效率表!J$4:J$500,""),_xlfn.XLOOKUP(CLEAN($C132),效率表!$B$4:$B$500,效率表!J$4:J$500,"",,-1))</f>
        <v/>
      </c>
      <c r="BA132" s="22" t="str">
        <f>IF($B132="Day",_xlfn.XLOOKUP(CLEAN($C132),效率表!$B$4:$B$500,效率表!K$4:K$500,""),_xlfn.XLOOKUP(CLEAN($C132),效率表!$B$4:$B$500,效率表!K$4:K$500,"",,-1))</f>
        <v/>
      </c>
      <c r="BB132" s="22" t="str">
        <f>IF($B132="Day",_xlfn.XLOOKUP(CLEAN($C132),效率表!$B$4:$B$500,效率表!L$4:L$500,""),_xlfn.XLOOKUP(CLEAN($C132),效率表!$B$4:$B$500,效率表!L$4:L$500,"",,-1))</f>
        <v/>
      </c>
      <c r="BC132" s="22" t="str">
        <f>IF($B132="Day",_xlfn.XLOOKUP(CLEAN($C132),效率表!$B$4:$B$500,效率表!M$4:M$500,""),_xlfn.XLOOKUP(CLEAN($C132),效率表!$B$4:$B$500,效率表!M$4:M$500,"",,-1))</f>
        <v/>
      </c>
      <c r="BD132" s="22" t="str">
        <f>IF($B132="Day",_xlfn.XLOOKUP(CLEAN($C132),效率表!$B$4:$B$500,效率表!N$4:N$500,""),_xlfn.XLOOKUP(CLEAN($C132),效率表!$B$4:$B$500,效率表!N$4:N$500,"",,-1))</f>
        <v/>
      </c>
      <c r="BE132" s="22" t="str">
        <f>IF($B132="Day",_xlfn.XLOOKUP(CLEAN($C132),效率表!$B$4:$B$500,效率表!O$4:O$500,""),_xlfn.XLOOKUP(CLEAN($C132),效率表!$B$4:$B$500,效率表!O$4:O$500,"",,-1))</f>
        <v/>
      </c>
      <c r="BF132" s="22" t="str">
        <f>IF($B132="Day",_xlfn.XLOOKUP(CLEAN($C132),效率表!$B$4:$B$500,效率表!P$4:P$500,""),_xlfn.XLOOKUP(CLEAN($C132),效率表!$B$4:$B$500,效率表!P$4:P$500,"",,-1))</f>
        <v/>
      </c>
      <c r="BG132" s="22" t="str">
        <f>IF($B132="Day",_xlfn.XLOOKUP(CLEAN($C132),效率表!$B$4:$B$500,效率表!Q$4:Q$500,""),_xlfn.XLOOKUP(CLEAN($C132),效率表!$B$4:$B$500,效率表!Q$4:Q$500,"",,-1))</f>
        <v/>
      </c>
      <c r="BH132" s="22" t="str">
        <f>IF($B132="Day",_xlfn.XLOOKUP(CLEAN($C132),效率表!$B$4:$B$500,效率表!R$4:R$500,""),_xlfn.XLOOKUP(CLEAN($C132),效率表!$B$4:$B$500,效率表!R$4:R$500,"",,-1))</f>
        <v/>
      </c>
      <c r="BI132" s="22" t="str">
        <f>IF($B132="Day",_xlfn.XLOOKUP(CLEAN($C132),效率表!$B$4:$B$500,效率表!S$4:S$500,""),_xlfn.XLOOKUP(CLEAN($C132),效率表!$B$4:$B$500,效率表!S$4:S$500,"",,-1))</f>
        <v/>
      </c>
      <c r="BJ132" s="22" t="str">
        <f>IF($B132="Day",_xlfn.XLOOKUP(CLEAN($C132),效率表!$B$4:$B$500,效率表!U$4:U$500,""),_xlfn.XLOOKUP(CLEAN($C132),效率表!$B$4:$B$500,效率表!U$4:U$500,"",,-1))</f>
        <v/>
      </c>
      <c r="BK132" s="22" t="str">
        <f>IF($B132="Day",_xlfn.XLOOKUP(CLEAN($C132),效率表!$B$4:$B$500,效率表!V$4:V$500,""),_xlfn.XLOOKUP(CLEAN($C132),效率表!$B$4:$B$500,效率表!V$4:V$500,"",,-1))</f>
        <v/>
      </c>
      <c r="BL132" s="22" t="e">
        <f t="shared" si="43"/>
        <v>#VALUE!</v>
      </c>
      <c r="BM132" s="22" t="e">
        <f t="shared" si="44"/>
        <v>#VALUE!</v>
      </c>
      <c r="BN132" s="22" t="e">
        <f t="shared" si="45"/>
        <v>#VALUE!</v>
      </c>
      <c r="BO132" s="27">
        <f t="shared" si="46"/>
        <v>720</v>
      </c>
      <c r="BP132" s="25">
        <f t="shared" si="47"/>
        <v>12</v>
      </c>
      <c r="BQ132" s="28" t="str">
        <f>IF($B132="Day",_xlfn.XLOOKUP(CLEAN($C132),效率表!$B$4:$B$500,效率表!X$4:X$500,""),_xlfn.XLOOKUP($C132,效率表!$B$4:$B$500,效率表!X$4:X$500,"",,-1))</f>
        <v/>
      </c>
    </row>
    <row r="133" spans="1:69">
      <c r="A133" s="29">
        <f t="shared" si="50"/>
        <v>46244</v>
      </c>
      <c r="B133" s="22" t="s">
        <v>240</v>
      </c>
      <c r="C133" s="22" t="s">
        <v>214</v>
      </c>
      <c r="D133" s="23" t="str">
        <f>_xlfn.XLOOKUP(C133,辅助表Auxiliary!$A$3:$A$192,辅助表Auxiliary!$C$3:$C$192)</f>
        <v>矿用卡车/Dump Truck</v>
      </c>
      <c r="E133" s="22" t="str">
        <f>_xlfn.XLOOKUP(C133,辅助表Auxiliary!$A$3:$A$192,辅助表Auxiliary!$D$3:$D$192)</f>
        <v>Terex 60</v>
      </c>
      <c r="F133" s="22" t="str">
        <f>_xlfn.XLOOKUP(C133,辅助表Auxiliary!$A$3:$A$192,辅助表Auxiliary!$E$3:$E$192)</f>
        <v>分包矿卡</v>
      </c>
      <c r="G133" s="22" t="s">
        <v>286</v>
      </c>
      <c r="H133" s="22" t="b">
        <f t="shared" si="34"/>
        <v>0</v>
      </c>
      <c r="I133" s="22">
        <f t="shared" si="35"/>
        <v>0</v>
      </c>
      <c r="J133" s="22"/>
      <c r="K133" s="22">
        <f>_xlfn.AGGREGATE(9,4,表1[[#This Row],[Хө]:[Б.н]])+_xlfn.AGGREGATE(9,4,表1[[#This Row],[Хө土壤]:[Б.н 脏煤]],表1[[#This Row],[Ш.х 沃土]])</f>
        <v>0</v>
      </c>
      <c r="L133" s="22">
        <f>_xlfn.AGGREGATE(9,4,表1[[#This Row],[Нү]],表1[[#This Row],[Нү 煤炭]])</f>
        <v>0</v>
      </c>
      <c r="M133" s="22">
        <f>_xlfn.AGGREGATE(9,4,表1[[#This Row],[oxid]],表1[[#This Row],[oxid 氧化]])</f>
        <v>0</v>
      </c>
      <c r="N133" s="22">
        <f>_xlfn.AGGREGATE(9,4,表1[[#This Row],[И.А]],表1[[#This Row],[И.А 
工程工作]])</f>
        <v>0</v>
      </c>
      <c r="O133" s="22">
        <f>表1[[#This Row],[产量（M3）
Production(M3)]]-表1[[#This Row],[焦煤（M3）
Coking coal
Нү]]-表1[[#This Row],[动力煤（M3）
Thermal coal
oxid]]</f>
        <v>0</v>
      </c>
      <c r="P133" s="22" t="str" cm="1">
        <f t="array" ref="P133">_xlfn.LET(
_xlpm.hCond,$H133,
_xlpm.dType,$D133,
_xlpm.res_type_1,P$1,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3" s="22" t="str" cm="1">
        <f t="array" ref="Q133">_xlfn.LET(
_xlpm.hCond,$H133,
_xlpm.dType,$D133,
_xlpm.res_type_1,Q$1,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3" s="22" t="str" cm="1">
        <f t="array" ref="R133">_xlfn.LET(
_xlpm.hCond,$H133,
_xlpm.dType,$D133,
_xlpm.res_type_1,R$1,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3" s="22" t="str" cm="1">
        <f t="array" ref="S133">_xlfn.LET(
_xlpm.hCond,$H133,
_xlpm.dType,$D133,
_xlpm.res_type_1,S$1,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3" s="22" t="str" cm="1">
        <f t="array" ref="T133">_xlfn.LET(
_xlpm.hCond,$H133,
_xlpm.dType,$D133,
_xlpm.res_type_1,T$1,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3" s="22" t="str" cm="1">
        <f t="array" ref="U133">_xlfn.LET(
_xlpm.hCond,$H133,
_xlpm.dType,$D133,
_xlpm.res_type_1,U$1,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3" s="22" t="str" cm="1">
        <f t="array" ref="V133">_xlfn.LET(
_xlpm.hCond,$H133,
_xlpm.dType,$D133,
_xlpm.res_type_1,V$1,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3" s="22" t="str" cm="1">
        <f t="array" ref="W133">_xlfn.LET(
_xlpm.hCond,$H133,
_xlpm.dType,$D133,
_xlpm.res_type_1,W$1,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3" s="22" t="str" cm="1">
        <f t="array" ref="X133">_xlfn.LET(
_xlpm.hCond,$H133,
_xlpm.dType,$D133,
_xlpm.res_type_1,X$1,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3" s="22" t="str" cm="1">
        <f t="array" ref="Y133">_xlfn.LET(
_xlpm.hCond,$H133,
_xlpm.dType,$D133,
_xlpm.res_type_1,Y$1,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3" s="22" t="str" cm="1">
        <f t="array" ref="Z133">_xlfn.LET(
_xlpm.hCond,$H133,
_xlpm.dType,$D133,
_xlpm.res_type_1,Z$1,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3" s="22" t="str" cm="1">
        <f t="array" ref="AA133">_xlfn.LET(
_xlpm.hCond,$H133,
_xlpm.dType,$D133,
_xlpm.res_type_1,AA$1,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3" s="22" t="str" cm="1">
        <f t="array" ref="AB133">_xlfn.LET(
_xlpm.hCond,$H133,
_xlpm.dType,$D133,
_xlpm.res_type_1,AB$1,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3" s="22" t="str" cm="1">
        <f t="array" ref="AC133">_xlfn.LET(
_xlpm.hCond,$H133,
_xlpm.dType,$D133,
_xlpm.res_type_1,AC$1,
_xlpm.num,--_xlfn.TEXTAFTER($C133,{"#","/","-"},-1),
_xlpm.isDay,$B133="DAY",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3" s="22" t="str" cm="1">
        <f t="array" ref="AD133">_xlfn.LET(
    _xlpm.result,
    IF(
        $H133,
        _xlfn.IFS(
            $B133 = "DAY",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$B133 = "Night",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3" s="22" t="str" cm="1">
        <f t="array" ref="AE133">_xlfn.LET(
    _xlpm.result,
    IF(
        $H133,
        _xlfn.IFS(
            $B133 = "DAY",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$B133 = "Night",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3" s="22" t="str">
        <f t="shared" si="48"/>
        <v/>
      </c>
      <c r="AG133" s="22" t="str" cm="1">
        <f t="array" ref="AG133">_xlfn.LET(
    _xlpm.result,
    IF(
        $H133,
        _xlfn.IFS(
            $B133 = "DAY",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$B133 = "Night",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3" s="22" t="str" cm="1">
        <f t="array" ref="AH133">_xlfn.LET(
    _xlpm.result,
    IF(
        $H133,
        _xlfn.IFS(
            $B133 = "DAY",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$B133 = "Night",
            _xlfn.IFS(
                $D133 = "挖掘机/Excavator",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$D133 = "矿用卡车/Dump Truck",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$D133 = "辅助设备/Auxiliary Equipment",
                _xlfn.XLOOKUP(
                     --
                        _xlfn.TEXTAFTER(
                            $C133,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3" s="22" t="str">
        <f t="shared" si="49"/>
        <v/>
      </c>
      <c r="AJ13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3" s="22" t="str">
        <f t="shared" si="36"/>
        <v/>
      </c>
      <c r="AO133" s="24" t="str">
        <f t="shared" si="37"/>
        <v/>
      </c>
      <c r="AP133" s="25" t="str" cm="1">
        <f t="array" ref="AP13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B133="Night", IF(
            (F133="EX5600")+(F133="EX3600"),
            _xlfn.XLOOKUP(--_xlfn.TEXTAFTER($C133,{"#","/","-"},-1), --_xlfn.TEXTAFTER('Electrical Excavator'!$A$4:$A$23,{"#","/","-"},-1), _xlfn.XLOOKUP(A133,'Electrical Excavator'!$E$3:$AI$3,'Electrical Excavator'!$E$4:$AI$23)),
            _xlfn.XLOOKUP(--_xlfn.TEXTAFTER($C133,{"#","/","-"},-1), --_xlfn.REGEXEXTRACT(_xlpm.c_rng,"\d+"), _xlfn.XLOOKUP(A133, _xlpm.header_rng, _xlpm.data_rng))
        ),
        B133="Day", ""
    ),
    IFERROR(_xlpm.result, "")
)</f>
        <v/>
      </c>
      <c r="AQ133" s="26" t="e">
        <f t="shared" si="38"/>
        <v>#VALUE!</v>
      </c>
      <c r="AR133" s="26">
        <f t="shared" si="39"/>
        <v>0</v>
      </c>
      <c r="AS133" s="26" t="str">
        <f t="shared" si="40"/>
        <v/>
      </c>
      <c r="AT133" s="24" t="str">
        <f t="shared" si="41"/>
        <v/>
      </c>
      <c r="AU133" s="22">
        <v>720</v>
      </c>
      <c r="AV133" s="22">
        <f t="shared" si="42"/>
        <v>12</v>
      </c>
      <c r="AW133" s="22" t="str">
        <f>IF($B133="Day",_xlfn.XLOOKUP(CLEAN($C133),效率表!$B$4:$B$500,效率表!G$4:G$500,""),_xlfn.XLOOKUP(CLEAN($C133),效率表!$B$4:$B$500,效率表!G$4:G$500,"",,-1))</f>
        <v/>
      </c>
      <c r="AX133" s="22" t="str">
        <f>IF($B133="Day",_xlfn.XLOOKUP(CLEAN($C133),效率表!$B$4:$B$500,效率表!H$4:H$500,""),_xlfn.XLOOKUP(CLEAN($C133),效率表!$B$4:$B$500,效率表!H$4:H$500,"",,-1))</f>
        <v/>
      </c>
      <c r="AY133" s="22" t="str">
        <f>IF($B133="Day",_xlfn.XLOOKUP(CLEAN($C133),效率表!$B$4:$B$500,效率表!I$4:I$500,""),_xlfn.XLOOKUP(CLEAN($C133),效率表!$B$4:$B$500,效率表!I$4:I$500,"",,-1))</f>
        <v/>
      </c>
      <c r="AZ133" s="22" t="str">
        <f>IF($B133="Day",_xlfn.XLOOKUP(CLEAN($C133),效率表!$B$4:$B$500,效率表!J$4:J$500,""),_xlfn.XLOOKUP(CLEAN($C133),效率表!$B$4:$B$500,效率表!J$4:J$500,"",,-1))</f>
        <v/>
      </c>
      <c r="BA133" s="22" t="str">
        <f>IF($B133="Day",_xlfn.XLOOKUP(CLEAN($C133),效率表!$B$4:$B$500,效率表!K$4:K$500,""),_xlfn.XLOOKUP(CLEAN($C133),效率表!$B$4:$B$500,效率表!K$4:K$500,"",,-1))</f>
        <v/>
      </c>
      <c r="BB133" s="22" t="str">
        <f>IF($B133="Day",_xlfn.XLOOKUP(CLEAN($C133),效率表!$B$4:$B$500,效率表!L$4:L$500,""),_xlfn.XLOOKUP(CLEAN($C133),效率表!$B$4:$B$500,效率表!L$4:L$500,"",,-1))</f>
        <v/>
      </c>
      <c r="BC133" s="22" t="str">
        <f>IF($B133="Day",_xlfn.XLOOKUP(CLEAN($C133),效率表!$B$4:$B$500,效率表!M$4:M$500,""),_xlfn.XLOOKUP(CLEAN($C133),效率表!$B$4:$B$500,效率表!M$4:M$500,"",,-1))</f>
        <v/>
      </c>
      <c r="BD133" s="22" t="str">
        <f>IF($B133="Day",_xlfn.XLOOKUP(CLEAN($C133),效率表!$B$4:$B$500,效率表!N$4:N$500,""),_xlfn.XLOOKUP(CLEAN($C133),效率表!$B$4:$B$500,效率表!N$4:N$500,"",,-1))</f>
        <v/>
      </c>
      <c r="BE133" s="22" t="str">
        <f>IF($B133="Day",_xlfn.XLOOKUP(CLEAN($C133),效率表!$B$4:$B$500,效率表!O$4:O$500,""),_xlfn.XLOOKUP(CLEAN($C133),效率表!$B$4:$B$500,效率表!O$4:O$500,"",,-1))</f>
        <v/>
      </c>
      <c r="BF133" s="22" t="str">
        <f>IF($B133="Day",_xlfn.XLOOKUP(CLEAN($C133),效率表!$B$4:$B$500,效率表!P$4:P$500,""),_xlfn.XLOOKUP(CLEAN($C133),效率表!$B$4:$B$500,效率表!P$4:P$500,"",,-1))</f>
        <v/>
      </c>
      <c r="BG133" s="22" t="str">
        <f>IF($B133="Day",_xlfn.XLOOKUP(CLEAN($C133),效率表!$B$4:$B$500,效率表!Q$4:Q$500,""),_xlfn.XLOOKUP(CLEAN($C133),效率表!$B$4:$B$500,效率表!Q$4:Q$500,"",,-1))</f>
        <v/>
      </c>
      <c r="BH133" s="22" t="str">
        <f>IF($B133="Day",_xlfn.XLOOKUP(CLEAN($C133),效率表!$B$4:$B$500,效率表!R$4:R$500,""),_xlfn.XLOOKUP(CLEAN($C133),效率表!$B$4:$B$500,效率表!R$4:R$500,"",,-1))</f>
        <v/>
      </c>
      <c r="BI133" s="22" t="str">
        <f>IF($B133="Day",_xlfn.XLOOKUP(CLEAN($C133),效率表!$B$4:$B$500,效率表!S$4:S$500,""),_xlfn.XLOOKUP(CLEAN($C133),效率表!$B$4:$B$500,效率表!S$4:S$500,"",,-1))</f>
        <v/>
      </c>
      <c r="BJ133" s="22" t="str">
        <f>IF($B133="Day",_xlfn.XLOOKUP(CLEAN($C133),效率表!$B$4:$B$500,效率表!U$4:U$500,""),_xlfn.XLOOKUP(CLEAN($C133),效率表!$B$4:$B$500,效率表!U$4:U$500,"",,-1))</f>
        <v/>
      </c>
      <c r="BK133" s="22" t="str">
        <f>IF($B133="Day",_xlfn.XLOOKUP(CLEAN($C133),效率表!$B$4:$B$500,效率表!V$4:V$500,""),_xlfn.XLOOKUP(CLEAN($C133),效率表!$B$4:$B$500,效率表!V$4:V$500,"",,-1))</f>
        <v/>
      </c>
      <c r="BL133" s="22" t="e">
        <f t="shared" si="43"/>
        <v>#VALUE!</v>
      </c>
      <c r="BM133" s="22" t="e">
        <f t="shared" si="44"/>
        <v>#VALUE!</v>
      </c>
      <c r="BN133" s="22" t="e">
        <f t="shared" si="45"/>
        <v>#VALUE!</v>
      </c>
      <c r="BO133" s="27">
        <f t="shared" si="46"/>
        <v>720</v>
      </c>
      <c r="BP133" s="25">
        <f t="shared" si="47"/>
        <v>12</v>
      </c>
      <c r="BQ133" s="28" t="str">
        <f>IF($B133="Day",_xlfn.XLOOKUP(CLEAN($C133),效率表!$B$4:$B$500,效率表!X$4:X$500,""),_xlfn.XLOOKUP($C133,效率表!$B$4:$B$500,效率表!X$4:X$500,"",,-1))</f>
        <v/>
      </c>
    </row>
    <row r="134" spans="1:69">
      <c r="A134" s="29">
        <f t="shared" si="50"/>
        <v>46244</v>
      </c>
      <c r="B134" s="22" t="s">
        <v>240</v>
      </c>
      <c r="C134" s="22" t="s">
        <v>215</v>
      </c>
      <c r="D134" s="23" t="str">
        <f>_xlfn.XLOOKUP(C134,辅助表Auxiliary!$A$3:$A$192,辅助表Auxiliary!$C$3:$C$192)</f>
        <v>矿用卡车/Dump Truck</v>
      </c>
      <c r="E134" s="22" t="str">
        <f>_xlfn.XLOOKUP(C134,辅助表Auxiliary!$A$3:$A$192,辅助表Auxiliary!$D$3:$D$192)</f>
        <v>Terex 60</v>
      </c>
      <c r="F134" s="22" t="str">
        <f>_xlfn.XLOOKUP(C134,辅助表Auxiliary!$A$3:$A$192,辅助表Auxiliary!$E$3:$E$192)</f>
        <v>分包矿卡</v>
      </c>
      <c r="G134" s="22" t="s">
        <v>286</v>
      </c>
      <c r="H134" s="22" t="b">
        <f t="shared" si="34"/>
        <v>0</v>
      </c>
      <c r="I134" s="22">
        <f t="shared" si="35"/>
        <v>0</v>
      </c>
      <c r="J134" s="22"/>
      <c r="K134" s="22">
        <f>_xlfn.AGGREGATE(9,4,表1[[#This Row],[Хө]:[Б.н]])+_xlfn.AGGREGATE(9,4,表1[[#This Row],[Хө土壤]:[Б.н 脏煤]],表1[[#This Row],[Ш.х 沃土]])</f>
        <v>0</v>
      </c>
      <c r="L134" s="22">
        <f>_xlfn.AGGREGATE(9,4,表1[[#This Row],[Нү]],表1[[#This Row],[Нү 煤炭]])</f>
        <v>0</v>
      </c>
      <c r="M134" s="22">
        <f>_xlfn.AGGREGATE(9,4,表1[[#This Row],[oxid]],表1[[#This Row],[oxid 氧化]])</f>
        <v>0</v>
      </c>
      <c r="N134" s="22">
        <f>_xlfn.AGGREGATE(9,4,表1[[#This Row],[И.А]],表1[[#This Row],[И.А 
工程工作]])</f>
        <v>0</v>
      </c>
      <c r="O134" s="22">
        <f>表1[[#This Row],[产量（M3）
Production(M3)]]-表1[[#This Row],[焦煤（M3）
Coking coal
Нү]]-表1[[#This Row],[动力煤（M3）
Thermal coal
oxid]]</f>
        <v>0</v>
      </c>
      <c r="P134" s="22" t="str" cm="1">
        <f t="array" ref="P134">_xlfn.LET(
_xlpm.hCond,$H134,
_xlpm.dType,$D134,
_xlpm.res_type_1,P$1,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4" s="22" t="str" cm="1">
        <f t="array" ref="Q134">_xlfn.LET(
_xlpm.hCond,$H134,
_xlpm.dType,$D134,
_xlpm.res_type_1,Q$1,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4" s="22" t="str" cm="1">
        <f t="array" ref="R134">_xlfn.LET(
_xlpm.hCond,$H134,
_xlpm.dType,$D134,
_xlpm.res_type_1,R$1,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4" s="22" t="str" cm="1">
        <f t="array" ref="S134">_xlfn.LET(
_xlpm.hCond,$H134,
_xlpm.dType,$D134,
_xlpm.res_type_1,S$1,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4" s="22" t="str" cm="1">
        <f t="array" ref="T134">_xlfn.LET(
_xlpm.hCond,$H134,
_xlpm.dType,$D134,
_xlpm.res_type_1,T$1,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4" s="22" t="str" cm="1">
        <f t="array" ref="U134">_xlfn.LET(
_xlpm.hCond,$H134,
_xlpm.dType,$D134,
_xlpm.res_type_1,U$1,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4" s="22" t="str" cm="1">
        <f t="array" ref="V134">_xlfn.LET(
_xlpm.hCond,$H134,
_xlpm.dType,$D134,
_xlpm.res_type_1,V$1,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4" s="22" t="str" cm="1">
        <f t="array" ref="W134">_xlfn.LET(
_xlpm.hCond,$H134,
_xlpm.dType,$D134,
_xlpm.res_type_1,W$1,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4" s="22" t="str" cm="1">
        <f t="array" ref="X134">_xlfn.LET(
_xlpm.hCond,$H134,
_xlpm.dType,$D134,
_xlpm.res_type_1,X$1,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4" s="22" t="str" cm="1">
        <f t="array" ref="Y134">_xlfn.LET(
_xlpm.hCond,$H134,
_xlpm.dType,$D134,
_xlpm.res_type_1,Y$1,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4" s="22" t="str" cm="1">
        <f t="array" ref="Z134">_xlfn.LET(
_xlpm.hCond,$H134,
_xlpm.dType,$D134,
_xlpm.res_type_1,Z$1,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4" s="22" t="str" cm="1">
        <f t="array" ref="AA134">_xlfn.LET(
_xlpm.hCond,$H134,
_xlpm.dType,$D134,
_xlpm.res_type_1,AA$1,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4" s="22" t="str" cm="1">
        <f t="array" ref="AB134">_xlfn.LET(
_xlpm.hCond,$H134,
_xlpm.dType,$D134,
_xlpm.res_type_1,AB$1,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4" s="22" t="str" cm="1">
        <f t="array" ref="AC134">_xlfn.LET(
_xlpm.hCond,$H134,
_xlpm.dType,$D134,
_xlpm.res_type_1,AC$1,
_xlpm.num,--_xlfn.TEXTAFTER($C134,{"#","/","-"},-1),
_xlpm.isDay,$B134="DAY",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4" s="22" t="str" cm="1">
        <f t="array" ref="AD134">_xlfn.LET(
    _xlpm.result,
    IF(
        $H134,
        _xlfn.IFS(
            $B134 = "DAY",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$B134 = "Night",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4" s="22" t="str" cm="1">
        <f t="array" ref="AE134">_xlfn.LET(
    _xlpm.result,
    IF(
        $H134,
        _xlfn.IFS(
            $B134 = "DAY",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$B134 = "Night",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4" s="22" t="str">
        <f t="shared" si="48"/>
        <v/>
      </c>
      <c r="AG134" s="22" t="str" cm="1">
        <f t="array" ref="AG134">_xlfn.LET(
    _xlpm.result,
    IF(
        $H134,
        _xlfn.IFS(
            $B134 = "DAY",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$B134 = "Night",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4" s="22" t="str" cm="1">
        <f t="array" ref="AH134">_xlfn.LET(
    _xlpm.result,
    IF(
        $H134,
        _xlfn.IFS(
            $B134 = "DAY",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$B134 = "Night",
            _xlfn.IFS(
                $D134 = "挖掘机/Excavator",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$D134 = "矿用卡车/Dump Truck",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$D134 = "辅助设备/Auxiliary Equipment",
                _xlfn.XLOOKUP(
                     --
                        _xlfn.TEXTAFTER(
                            $C134,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4" s="22" t="str">
        <f t="shared" si="49"/>
        <v/>
      </c>
      <c r="AJ13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4" s="22" t="str">
        <f t="shared" si="36"/>
        <v/>
      </c>
      <c r="AO134" s="24" t="str">
        <f t="shared" si="37"/>
        <v/>
      </c>
      <c r="AP134" s="25" t="str" cm="1">
        <f t="array" ref="AP13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B134="Night", IF(
            (F134="EX5600")+(F134="EX3600"),
            _xlfn.XLOOKUP(--_xlfn.TEXTAFTER($C134,{"#","/","-"},-1), --_xlfn.TEXTAFTER('Electrical Excavator'!$A$4:$A$23,{"#","/","-"},-1), _xlfn.XLOOKUP(A134,'Electrical Excavator'!$E$3:$AI$3,'Electrical Excavator'!$E$4:$AI$23)),
            _xlfn.XLOOKUP(--_xlfn.TEXTAFTER($C134,{"#","/","-"},-1), --_xlfn.REGEXEXTRACT(_xlpm.c_rng,"\d+"), _xlfn.XLOOKUP(A134, _xlpm.header_rng, _xlpm.data_rng))
        ),
        B134="Day", ""
    ),
    IFERROR(_xlpm.result, "")
)</f>
        <v/>
      </c>
      <c r="AQ134" s="26" t="e">
        <f t="shared" si="38"/>
        <v>#VALUE!</v>
      </c>
      <c r="AR134" s="26">
        <f t="shared" si="39"/>
        <v>0</v>
      </c>
      <c r="AS134" s="26" t="str">
        <f t="shared" si="40"/>
        <v/>
      </c>
      <c r="AT134" s="24" t="str">
        <f t="shared" si="41"/>
        <v/>
      </c>
      <c r="AU134" s="22">
        <v>720</v>
      </c>
      <c r="AV134" s="22">
        <f t="shared" si="42"/>
        <v>12</v>
      </c>
      <c r="AW134" s="22" t="str">
        <f>IF($B134="Day",_xlfn.XLOOKUP(CLEAN($C134),效率表!$B$4:$B$500,效率表!G$4:G$500,""),_xlfn.XLOOKUP(CLEAN($C134),效率表!$B$4:$B$500,效率表!G$4:G$500,"",,-1))</f>
        <v/>
      </c>
      <c r="AX134" s="22" t="str">
        <f>IF($B134="Day",_xlfn.XLOOKUP(CLEAN($C134),效率表!$B$4:$B$500,效率表!H$4:H$500,""),_xlfn.XLOOKUP(CLEAN($C134),效率表!$B$4:$B$500,效率表!H$4:H$500,"",,-1))</f>
        <v/>
      </c>
      <c r="AY134" s="22" t="str">
        <f>IF($B134="Day",_xlfn.XLOOKUP(CLEAN($C134),效率表!$B$4:$B$500,效率表!I$4:I$500,""),_xlfn.XLOOKUP(CLEAN($C134),效率表!$B$4:$B$500,效率表!I$4:I$500,"",,-1))</f>
        <v/>
      </c>
      <c r="AZ134" s="22" t="str">
        <f>IF($B134="Day",_xlfn.XLOOKUP(CLEAN($C134),效率表!$B$4:$B$500,效率表!J$4:J$500,""),_xlfn.XLOOKUP(CLEAN($C134),效率表!$B$4:$B$500,效率表!J$4:J$500,"",,-1))</f>
        <v/>
      </c>
      <c r="BA134" s="22" t="str">
        <f>IF($B134="Day",_xlfn.XLOOKUP(CLEAN($C134),效率表!$B$4:$B$500,效率表!K$4:K$500,""),_xlfn.XLOOKUP(CLEAN($C134),效率表!$B$4:$B$500,效率表!K$4:K$500,"",,-1))</f>
        <v/>
      </c>
      <c r="BB134" s="22" t="str">
        <f>IF($B134="Day",_xlfn.XLOOKUP(CLEAN($C134),效率表!$B$4:$B$500,效率表!L$4:L$500,""),_xlfn.XLOOKUP(CLEAN($C134),效率表!$B$4:$B$500,效率表!L$4:L$500,"",,-1))</f>
        <v/>
      </c>
      <c r="BC134" s="22" t="str">
        <f>IF($B134="Day",_xlfn.XLOOKUP(CLEAN($C134),效率表!$B$4:$B$500,效率表!M$4:M$500,""),_xlfn.XLOOKUP(CLEAN($C134),效率表!$B$4:$B$500,效率表!M$4:M$500,"",,-1))</f>
        <v/>
      </c>
      <c r="BD134" s="22" t="str">
        <f>IF($B134="Day",_xlfn.XLOOKUP(CLEAN($C134),效率表!$B$4:$B$500,效率表!N$4:N$500,""),_xlfn.XLOOKUP(CLEAN($C134),效率表!$B$4:$B$500,效率表!N$4:N$500,"",,-1))</f>
        <v/>
      </c>
      <c r="BE134" s="22" t="str">
        <f>IF($B134="Day",_xlfn.XLOOKUP(CLEAN($C134),效率表!$B$4:$B$500,效率表!O$4:O$500,""),_xlfn.XLOOKUP(CLEAN($C134),效率表!$B$4:$B$500,效率表!O$4:O$500,"",,-1))</f>
        <v/>
      </c>
      <c r="BF134" s="22" t="str">
        <f>IF($B134="Day",_xlfn.XLOOKUP(CLEAN($C134),效率表!$B$4:$B$500,效率表!P$4:P$500,""),_xlfn.XLOOKUP(CLEAN($C134),效率表!$B$4:$B$500,效率表!P$4:P$500,"",,-1))</f>
        <v/>
      </c>
      <c r="BG134" s="22" t="str">
        <f>IF($B134="Day",_xlfn.XLOOKUP(CLEAN($C134),效率表!$B$4:$B$500,效率表!Q$4:Q$500,""),_xlfn.XLOOKUP(CLEAN($C134),效率表!$B$4:$B$500,效率表!Q$4:Q$500,"",,-1))</f>
        <v/>
      </c>
      <c r="BH134" s="22" t="str">
        <f>IF($B134="Day",_xlfn.XLOOKUP(CLEAN($C134),效率表!$B$4:$B$500,效率表!R$4:R$500,""),_xlfn.XLOOKUP(CLEAN($C134),效率表!$B$4:$B$500,效率表!R$4:R$500,"",,-1))</f>
        <v/>
      </c>
      <c r="BI134" s="22" t="str">
        <f>IF($B134="Day",_xlfn.XLOOKUP(CLEAN($C134),效率表!$B$4:$B$500,效率表!S$4:S$500,""),_xlfn.XLOOKUP(CLEAN($C134),效率表!$B$4:$B$500,效率表!S$4:S$500,"",,-1))</f>
        <v/>
      </c>
      <c r="BJ134" s="22" t="str">
        <f>IF($B134="Day",_xlfn.XLOOKUP(CLEAN($C134),效率表!$B$4:$B$500,效率表!U$4:U$500,""),_xlfn.XLOOKUP(CLEAN($C134),效率表!$B$4:$B$500,效率表!U$4:U$500,"",,-1))</f>
        <v/>
      </c>
      <c r="BK134" s="22" t="str">
        <f>IF($B134="Day",_xlfn.XLOOKUP(CLEAN($C134),效率表!$B$4:$B$500,效率表!V$4:V$500,""),_xlfn.XLOOKUP(CLEAN($C134),效率表!$B$4:$B$500,效率表!V$4:V$500,"",,-1))</f>
        <v/>
      </c>
      <c r="BL134" s="22" t="e">
        <f t="shared" si="43"/>
        <v>#VALUE!</v>
      </c>
      <c r="BM134" s="22" t="e">
        <f t="shared" si="44"/>
        <v>#VALUE!</v>
      </c>
      <c r="BN134" s="22" t="e">
        <f t="shared" si="45"/>
        <v>#VALUE!</v>
      </c>
      <c r="BO134" s="27">
        <f t="shared" si="46"/>
        <v>720</v>
      </c>
      <c r="BP134" s="25">
        <f t="shared" si="47"/>
        <v>12</v>
      </c>
      <c r="BQ134" s="28" t="str">
        <f>IF($B134="Day",_xlfn.XLOOKUP(CLEAN($C134),效率表!$B$4:$B$500,效率表!X$4:X$500,""),_xlfn.XLOOKUP($C134,效率表!$B$4:$B$500,效率表!X$4:X$500,"",,-1))</f>
        <v/>
      </c>
    </row>
    <row r="135" spans="1:69">
      <c r="A135" s="29">
        <f t="shared" si="50"/>
        <v>46244</v>
      </c>
      <c r="B135" s="22" t="s">
        <v>240</v>
      </c>
      <c r="C135" s="22" t="s">
        <v>216</v>
      </c>
      <c r="D135" s="23" t="str">
        <f>_xlfn.XLOOKUP(C135,辅助表Auxiliary!$A$3:$A$192,辅助表Auxiliary!$C$3:$C$192)</f>
        <v>矿用卡车/Dump Truck</v>
      </c>
      <c r="E135" s="22" t="str">
        <f>_xlfn.XLOOKUP(C135,辅助表Auxiliary!$A$3:$A$192,辅助表Auxiliary!$D$3:$D$192)</f>
        <v>Terex 60</v>
      </c>
      <c r="F135" s="22" t="str">
        <f>_xlfn.XLOOKUP(C135,辅助表Auxiliary!$A$3:$A$192,辅助表Auxiliary!$E$3:$E$192)</f>
        <v>分包矿卡</v>
      </c>
      <c r="G135" s="22" t="s">
        <v>286</v>
      </c>
      <c r="H135" s="22" t="b">
        <f t="shared" si="34"/>
        <v>0</v>
      </c>
      <c r="I135" s="22">
        <f t="shared" si="35"/>
        <v>0</v>
      </c>
      <c r="J135" s="22"/>
      <c r="K135" s="22">
        <f>_xlfn.AGGREGATE(9,4,表1[[#This Row],[Хө]:[Б.н]])+_xlfn.AGGREGATE(9,4,表1[[#This Row],[Хө土壤]:[Б.н 脏煤]],表1[[#This Row],[Ш.х 沃土]])</f>
        <v>0</v>
      </c>
      <c r="L135" s="22">
        <f>_xlfn.AGGREGATE(9,4,表1[[#This Row],[Нү]],表1[[#This Row],[Нү 煤炭]])</f>
        <v>0</v>
      </c>
      <c r="M135" s="22">
        <f>_xlfn.AGGREGATE(9,4,表1[[#This Row],[oxid]],表1[[#This Row],[oxid 氧化]])</f>
        <v>0</v>
      </c>
      <c r="N135" s="22">
        <f>_xlfn.AGGREGATE(9,4,表1[[#This Row],[И.А]],表1[[#This Row],[И.А 
工程工作]])</f>
        <v>0</v>
      </c>
      <c r="O135" s="22">
        <f>表1[[#This Row],[产量（M3）
Production(M3)]]-表1[[#This Row],[焦煤（M3）
Coking coal
Нү]]-表1[[#This Row],[动力煤（M3）
Thermal coal
oxid]]</f>
        <v>0</v>
      </c>
      <c r="P135" s="22" t="str" cm="1">
        <f t="array" ref="P135">_xlfn.LET(
_xlpm.hCond,$H135,
_xlpm.dType,$D135,
_xlpm.res_type_1,P$1,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5" s="22" t="str" cm="1">
        <f t="array" ref="Q135">_xlfn.LET(
_xlpm.hCond,$H135,
_xlpm.dType,$D135,
_xlpm.res_type_1,Q$1,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5" s="22" t="str" cm="1">
        <f t="array" ref="R135">_xlfn.LET(
_xlpm.hCond,$H135,
_xlpm.dType,$D135,
_xlpm.res_type_1,R$1,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5" s="22" t="str" cm="1">
        <f t="array" ref="S135">_xlfn.LET(
_xlpm.hCond,$H135,
_xlpm.dType,$D135,
_xlpm.res_type_1,S$1,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5" s="22" t="str" cm="1">
        <f t="array" ref="T135">_xlfn.LET(
_xlpm.hCond,$H135,
_xlpm.dType,$D135,
_xlpm.res_type_1,T$1,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5" s="22" t="str" cm="1">
        <f t="array" ref="U135">_xlfn.LET(
_xlpm.hCond,$H135,
_xlpm.dType,$D135,
_xlpm.res_type_1,U$1,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5" s="22" t="str" cm="1">
        <f t="array" ref="V135">_xlfn.LET(
_xlpm.hCond,$H135,
_xlpm.dType,$D135,
_xlpm.res_type_1,V$1,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5" s="22" t="str" cm="1">
        <f t="array" ref="W135">_xlfn.LET(
_xlpm.hCond,$H135,
_xlpm.dType,$D135,
_xlpm.res_type_1,W$1,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5" s="22" t="str" cm="1">
        <f t="array" ref="X135">_xlfn.LET(
_xlpm.hCond,$H135,
_xlpm.dType,$D135,
_xlpm.res_type_1,X$1,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5" s="22" t="str" cm="1">
        <f t="array" ref="Y135">_xlfn.LET(
_xlpm.hCond,$H135,
_xlpm.dType,$D135,
_xlpm.res_type_1,Y$1,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5" s="22" t="str" cm="1">
        <f t="array" ref="Z135">_xlfn.LET(
_xlpm.hCond,$H135,
_xlpm.dType,$D135,
_xlpm.res_type_1,Z$1,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5" s="22" t="str" cm="1">
        <f t="array" ref="AA135">_xlfn.LET(
_xlpm.hCond,$H135,
_xlpm.dType,$D135,
_xlpm.res_type_1,AA$1,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5" s="22" t="str" cm="1">
        <f t="array" ref="AB135">_xlfn.LET(
_xlpm.hCond,$H135,
_xlpm.dType,$D135,
_xlpm.res_type_1,AB$1,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5" s="22" t="str" cm="1">
        <f t="array" ref="AC135">_xlfn.LET(
_xlpm.hCond,$H135,
_xlpm.dType,$D135,
_xlpm.res_type_1,AC$1,
_xlpm.num,--_xlfn.TEXTAFTER($C135,{"#","/","-"},-1),
_xlpm.isDay,$B135="DAY",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5" s="22" t="str" cm="1">
        <f t="array" ref="AD135">_xlfn.LET(
    _xlpm.result,
    IF(
        $H135,
        _xlfn.IFS(
            $B135 = "DAY",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$B135 = "Night",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5" s="22" t="str" cm="1">
        <f t="array" ref="AE135">_xlfn.LET(
    _xlpm.result,
    IF(
        $H135,
        _xlfn.IFS(
            $B135 = "DAY",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$B135 = "Night",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5" s="22" t="str">
        <f t="shared" si="48"/>
        <v/>
      </c>
      <c r="AG135" s="22" t="str" cm="1">
        <f t="array" ref="AG135">_xlfn.LET(
    _xlpm.result,
    IF(
        $H135,
        _xlfn.IFS(
            $B135 = "DAY",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$B135 = "Night",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5" s="22" t="str" cm="1">
        <f t="array" ref="AH135">_xlfn.LET(
    _xlpm.result,
    IF(
        $H135,
        _xlfn.IFS(
            $B135 = "DAY",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$B135 = "Night",
            _xlfn.IFS(
                $D135 = "挖掘机/Excavator",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$D135 = "矿用卡车/Dump Truck",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$D135 = "辅助设备/Auxiliary Equipment",
                _xlfn.XLOOKUP(
                     --
                        _xlfn.TEXTAFTER(
                            $C135,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5" s="22" t="str">
        <f t="shared" si="49"/>
        <v/>
      </c>
      <c r="AJ13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5" s="22" t="str">
        <f t="shared" si="36"/>
        <v/>
      </c>
      <c r="AO135" s="24" t="str">
        <f t="shared" si="37"/>
        <v/>
      </c>
      <c r="AP135" s="25" t="str" cm="1">
        <f t="array" ref="AP13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B135="Night", IF(
            (F135="EX5600")+(F135="EX3600"),
            _xlfn.XLOOKUP(--_xlfn.TEXTAFTER($C135,{"#","/","-"},-1), --_xlfn.TEXTAFTER('Electrical Excavator'!$A$4:$A$23,{"#","/","-"},-1), _xlfn.XLOOKUP(A135,'Electrical Excavator'!$E$3:$AI$3,'Electrical Excavator'!$E$4:$AI$23)),
            _xlfn.XLOOKUP(--_xlfn.TEXTAFTER($C135,{"#","/","-"},-1), --_xlfn.REGEXEXTRACT(_xlpm.c_rng,"\d+"), _xlfn.XLOOKUP(A135, _xlpm.header_rng, _xlpm.data_rng))
        ),
        B135="Day", ""
    ),
    IFERROR(_xlpm.result, "")
)</f>
        <v/>
      </c>
      <c r="AQ135" s="26" t="e">
        <f t="shared" si="38"/>
        <v>#VALUE!</v>
      </c>
      <c r="AR135" s="26">
        <f t="shared" si="39"/>
        <v>0</v>
      </c>
      <c r="AS135" s="26" t="str">
        <f t="shared" si="40"/>
        <v/>
      </c>
      <c r="AT135" s="24" t="str">
        <f t="shared" si="41"/>
        <v/>
      </c>
      <c r="AU135" s="22">
        <v>720</v>
      </c>
      <c r="AV135" s="22">
        <f t="shared" si="42"/>
        <v>12</v>
      </c>
      <c r="AW135" s="22" t="str">
        <f>IF($B135="Day",_xlfn.XLOOKUP(CLEAN($C135),效率表!$B$4:$B$500,效率表!G$4:G$500,""),_xlfn.XLOOKUP(CLEAN($C135),效率表!$B$4:$B$500,效率表!G$4:G$500,"",,-1))</f>
        <v/>
      </c>
      <c r="AX135" s="22" t="str">
        <f>IF($B135="Day",_xlfn.XLOOKUP(CLEAN($C135),效率表!$B$4:$B$500,效率表!H$4:H$500,""),_xlfn.XLOOKUP(CLEAN($C135),效率表!$B$4:$B$500,效率表!H$4:H$500,"",,-1))</f>
        <v/>
      </c>
      <c r="AY135" s="22" t="str">
        <f>IF($B135="Day",_xlfn.XLOOKUP(CLEAN($C135),效率表!$B$4:$B$500,效率表!I$4:I$500,""),_xlfn.XLOOKUP(CLEAN($C135),效率表!$B$4:$B$500,效率表!I$4:I$500,"",,-1))</f>
        <v/>
      </c>
      <c r="AZ135" s="22" t="str">
        <f>IF($B135="Day",_xlfn.XLOOKUP(CLEAN($C135),效率表!$B$4:$B$500,效率表!J$4:J$500,""),_xlfn.XLOOKUP(CLEAN($C135),效率表!$B$4:$B$500,效率表!J$4:J$500,"",,-1))</f>
        <v/>
      </c>
      <c r="BA135" s="22" t="str">
        <f>IF($B135="Day",_xlfn.XLOOKUP(CLEAN($C135),效率表!$B$4:$B$500,效率表!K$4:K$500,""),_xlfn.XLOOKUP(CLEAN($C135),效率表!$B$4:$B$500,效率表!K$4:K$500,"",,-1))</f>
        <v/>
      </c>
      <c r="BB135" s="22" t="str">
        <f>IF($B135="Day",_xlfn.XLOOKUP(CLEAN($C135),效率表!$B$4:$B$500,效率表!L$4:L$500,""),_xlfn.XLOOKUP(CLEAN($C135),效率表!$B$4:$B$500,效率表!L$4:L$500,"",,-1))</f>
        <v/>
      </c>
      <c r="BC135" s="22" t="str">
        <f>IF($B135="Day",_xlfn.XLOOKUP(CLEAN($C135),效率表!$B$4:$B$500,效率表!M$4:M$500,""),_xlfn.XLOOKUP(CLEAN($C135),效率表!$B$4:$B$500,效率表!M$4:M$500,"",,-1))</f>
        <v/>
      </c>
      <c r="BD135" s="22" t="str">
        <f>IF($B135="Day",_xlfn.XLOOKUP(CLEAN($C135),效率表!$B$4:$B$500,效率表!N$4:N$500,""),_xlfn.XLOOKUP(CLEAN($C135),效率表!$B$4:$B$500,效率表!N$4:N$500,"",,-1))</f>
        <v/>
      </c>
      <c r="BE135" s="22" t="str">
        <f>IF($B135="Day",_xlfn.XLOOKUP(CLEAN($C135),效率表!$B$4:$B$500,效率表!O$4:O$500,""),_xlfn.XLOOKUP(CLEAN($C135),效率表!$B$4:$B$500,效率表!O$4:O$500,"",,-1))</f>
        <v/>
      </c>
      <c r="BF135" s="22" t="str">
        <f>IF($B135="Day",_xlfn.XLOOKUP(CLEAN($C135),效率表!$B$4:$B$500,效率表!P$4:P$500,""),_xlfn.XLOOKUP(CLEAN($C135),效率表!$B$4:$B$500,效率表!P$4:P$500,"",,-1))</f>
        <v/>
      </c>
      <c r="BG135" s="22" t="str">
        <f>IF($B135="Day",_xlfn.XLOOKUP(CLEAN($C135),效率表!$B$4:$B$500,效率表!Q$4:Q$500,""),_xlfn.XLOOKUP(CLEAN($C135),效率表!$B$4:$B$500,效率表!Q$4:Q$500,"",,-1))</f>
        <v/>
      </c>
      <c r="BH135" s="22" t="str">
        <f>IF($B135="Day",_xlfn.XLOOKUP(CLEAN($C135),效率表!$B$4:$B$500,效率表!R$4:R$500,""),_xlfn.XLOOKUP(CLEAN($C135),效率表!$B$4:$B$500,效率表!R$4:R$500,"",,-1))</f>
        <v/>
      </c>
      <c r="BI135" s="22" t="str">
        <f>IF($B135="Day",_xlfn.XLOOKUP(CLEAN($C135),效率表!$B$4:$B$500,效率表!S$4:S$500,""),_xlfn.XLOOKUP(CLEAN($C135),效率表!$B$4:$B$500,效率表!S$4:S$500,"",,-1))</f>
        <v/>
      </c>
      <c r="BJ135" s="22" t="str">
        <f>IF($B135="Day",_xlfn.XLOOKUP(CLEAN($C135),效率表!$B$4:$B$500,效率表!U$4:U$500,""),_xlfn.XLOOKUP(CLEAN($C135),效率表!$B$4:$B$500,效率表!U$4:U$500,"",,-1))</f>
        <v/>
      </c>
      <c r="BK135" s="22" t="str">
        <f>IF($B135="Day",_xlfn.XLOOKUP(CLEAN($C135),效率表!$B$4:$B$500,效率表!V$4:V$500,""),_xlfn.XLOOKUP(CLEAN($C135),效率表!$B$4:$B$500,效率表!V$4:V$500,"",,-1))</f>
        <v/>
      </c>
      <c r="BL135" s="22" t="e">
        <f t="shared" si="43"/>
        <v>#VALUE!</v>
      </c>
      <c r="BM135" s="22" t="e">
        <f t="shared" si="44"/>
        <v>#VALUE!</v>
      </c>
      <c r="BN135" s="22" t="e">
        <f t="shared" si="45"/>
        <v>#VALUE!</v>
      </c>
      <c r="BO135" s="27">
        <f t="shared" si="46"/>
        <v>720</v>
      </c>
      <c r="BP135" s="25">
        <f t="shared" si="47"/>
        <v>12</v>
      </c>
      <c r="BQ135" s="28" t="str">
        <f>IF($B135="Day",_xlfn.XLOOKUP(CLEAN($C135),效率表!$B$4:$B$500,效率表!X$4:X$500,""),_xlfn.XLOOKUP($C135,效率表!$B$4:$B$500,效率表!X$4:X$500,"",,-1))</f>
        <v/>
      </c>
    </row>
    <row r="136" spans="1:69">
      <c r="A136" s="29">
        <f t="shared" si="50"/>
        <v>46244</v>
      </c>
      <c r="B136" s="22" t="s">
        <v>240</v>
      </c>
      <c r="C136" s="22" t="s">
        <v>217</v>
      </c>
      <c r="D136" s="23" t="str">
        <f>_xlfn.XLOOKUP(C136,辅助表Auxiliary!$A$3:$A$192,辅助表Auxiliary!$C$3:$C$192)</f>
        <v>矿用卡车/Dump Truck</v>
      </c>
      <c r="E136" s="22" t="str">
        <f>_xlfn.XLOOKUP(C136,辅助表Auxiliary!$A$3:$A$192,辅助表Auxiliary!$D$3:$D$192)</f>
        <v>Terex 60</v>
      </c>
      <c r="F136" s="22" t="str">
        <f>_xlfn.XLOOKUP(C136,辅助表Auxiliary!$A$3:$A$192,辅助表Auxiliary!$E$3:$E$192)</f>
        <v>分包矿卡</v>
      </c>
      <c r="G136" s="22" t="s">
        <v>286</v>
      </c>
      <c r="H136" s="22" t="b">
        <f t="shared" si="34"/>
        <v>0</v>
      </c>
      <c r="I136" s="22">
        <f t="shared" si="35"/>
        <v>0</v>
      </c>
      <c r="J136" s="22"/>
      <c r="K136" s="22">
        <f>_xlfn.AGGREGATE(9,4,表1[[#This Row],[Хө]:[Б.н]])+_xlfn.AGGREGATE(9,4,表1[[#This Row],[Хө土壤]:[Б.н 脏煤]],表1[[#This Row],[Ш.х 沃土]])</f>
        <v>0</v>
      </c>
      <c r="L136" s="22">
        <f>_xlfn.AGGREGATE(9,4,表1[[#This Row],[Нү]],表1[[#This Row],[Нү 煤炭]])</f>
        <v>0</v>
      </c>
      <c r="M136" s="22">
        <f>_xlfn.AGGREGATE(9,4,表1[[#This Row],[oxid]],表1[[#This Row],[oxid 氧化]])</f>
        <v>0</v>
      </c>
      <c r="N136" s="22">
        <f>_xlfn.AGGREGATE(9,4,表1[[#This Row],[И.А]],表1[[#This Row],[И.А 
工程工作]])</f>
        <v>0</v>
      </c>
      <c r="O136" s="22">
        <f>表1[[#This Row],[产量（M3）
Production(M3)]]-表1[[#This Row],[焦煤（M3）
Coking coal
Нү]]-表1[[#This Row],[动力煤（M3）
Thermal coal
oxid]]</f>
        <v>0</v>
      </c>
      <c r="P136" s="22" t="str" cm="1">
        <f t="array" ref="P136">_xlfn.LET(
_xlpm.hCond,$H136,
_xlpm.dType,$D136,
_xlpm.res_type_1,P$1,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6" s="22" t="str" cm="1">
        <f t="array" ref="Q136">_xlfn.LET(
_xlpm.hCond,$H136,
_xlpm.dType,$D136,
_xlpm.res_type_1,Q$1,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6" s="22" t="str" cm="1">
        <f t="array" ref="R136">_xlfn.LET(
_xlpm.hCond,$H136,
_xlpm.dType,$D136,
_xlpm.res_type_1,R$1,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6" s="22" t="str" cm="1">
        <f t="array" ref="S136">_xlfn.LET(
_xlpm.hCond,$H136,
_xlpm.dType,$D136,
_xlpm.res_type_1,S$1,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6" s="22" t="str" cm="1">
        <f t="array" ref="T136">_xlfn.LET(
_xlpm.hCond,$H136,
_xlpm.dType,$D136,
_xlpm.res_type_1,T$1,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6" s="22" t="str" cm="1">
        <f t="array" ref="U136">_xlfn.LET(
_xlpm.hCond,$H136,
_xlpm.dType,$D136,
_xlpm.res_type_1,U$1,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6" s="22" t="str" cm="1">
        <f t="array" ref="V136">_xlfn.LET(
_xlpm.hCond,$H136,
_xlpm.dType,$D136,
_xlpm.res_type_1,V$1,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6" s="22" t="str" cm="1">
        <f t="array" ref="W136">_xlfn.LET(
_xlpm.hCond,$H136,
_xlpm.dType,$D136,
_xlpm.res_type_1,W$1,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6" s="22" t="str" cm="1">
        <f t="array" ref="X136">_xlfn.LET(
_xlpm.hCond,$H136,
_xlpm.dType,$D136,
_xlpm.res_type_1,X$1,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6" s="22" t="str" cm="1">
        <f t="array" ref="Y136">_xlfn.LET(
_xlpm.hCond,$H136,
_xlpm.dType,$D136,
_xlpm.res_type_1,Y$1,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6" s="22" t="str" cm="1">
        <f t="array" ref="Z136">_xlfn.LET(
_xlpm.hCond,$H136,
_xlpm.dType,$D136,
_xlpm.res_type_1,Z$1,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6" s="22" t="str" cm="1">
        <f t="array" ref="AA136">_xlfn.LET(
_xlpm.hCond,$H136,
_xlpm.dType,$D136,
_xlpm.res_type_1,AA$1,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6" s="22" t="str" cm="1">
        <f t="array" ref="AB136">_xlfn.LET(
_xlpm.hCond,$H136,
_xlpm.dType,$D136,
_xlpm.res_type_1,AB$1,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6" s="22" t="str" cm="1">
        <f t="array" ref="AC136">_xlfn.LET(
_xlpm.hCond,$H136,
_xlpm.dType,$D136,
_xlpm.res_type_1,AC$1,
_xlpm.num,--_xlfn.TEXTAFTER($C136,{"#","/","-"},-1),
_xlpm.isDay,$B136="DAY",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6" s="22" t="str" cm="1">
        <f t="array" ref="AD136">_xlfn.LET(
    _xlpm.result,
    IF(
        $H136,
        _xlfn.IFS(
            $B136 = "DAY",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$B136 = "Night",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6" s="22" t="str" cm="1">
        <f t="array" ref="AE136">_xlfn.LET(
    _xlpm.result,
    IF(
        $H136,
        _xlfn.IFS(
            $B136 = "DAY",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$B136 = "Night",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6" s="22" t="str">
        <f t="shared" si="48"/>
        <v/>
      </c>
      <c r="AG136" s="22" t="str" cm="1">
        <f t="array" ref="AG136">_xlfn.LET(
    _xlpm.result,
    IF(
        $H136,
        _xlfn.IFS(
            $B136 = "DAY",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$B136 = "Night",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6" s="22" t="str" cm="1">
        <f t="array" ref="AH136">_xlfn.LET(
    _xlpm.result,
    IF(
        $H136,
        _xlfn.IFS(
            $B136 = "DAY",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$B136 = "Night",
            _xlfn.IFS(
                $D136 = "挖掘机/Excavator",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$D136 = "矿用卡车/Dump Truck",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$D136 = "辅助设备/Auxiliary Equipment",
                _xlfn.XLOOKUP(
                     --
                        _xlfn.TEXTAFTER(
                            $C136,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6" s="22" t="str">
        <f t="shared" si="49"/>
        <v/>
      </c>
      <c r="AJ13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6" s="22" t="str">
        <f t="shared" si="36"/>
        <v/>
      </c>
      <c r="AO136" s="24" t="str">
        <f t="shared" si="37"/>
        <v/>
      </c>
      <c r="AP136" s="25" t="str" cm="1">
        <f t="array" ref="AP13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B136="Night", IF(
            (F136="EX5600")+(F136="EX3600"),
            _xlfn.XLOOKUP(--_xlfn.TEXTAFTER($C136,{"#","/","-"},-1), --_xlfn.TEXTAFTER('Electrical Excavator'!$A$4:$A$23,{"#","/","-"},-1), _xlfn.XLOOKUP(A136,'Electrical Excavator'!$E$3:$AI$3,'Electrical Excavator'!$E$4:$AI$23)),
            _xlfn.XLOOKUP(--_xlfn.TEXTAFTER($C136,{"#","/","-"},-1), --_xlfn.REGEXEXTRACT(_xlpm.c_rng,"\d+"), _xlfn.XLOOKUP(A136, _xlpm.header_rng, _xlpm.data_rng))
        ),
        B136="Day", ""
    ),
    IFERROR(_xlpm.result, "")
)</f>
        <v/>
      </c>
      <c r="AQ136" s="26" t="e">
        <f t="shared" si="38"/>
        <v>#VALUE!</v>
      </c>
      <c r="AR136" s="26">
        <f t="shared" si="39"/>
        <v>0</v>
      </c>
      <c r="AS136" s="26" t="str">
        <f t="shared" si="40"/>
        <v/>
      </c>
      <c r="AT136" s="24" t="str">
        <f t="shared" si="41"/>
        <v/>
      </c>
      <c r="AU136" s="22">
        <v>720</v>
      </c>
      <c r="AV136" s="22">
        <f t="shared" si="42"/>
        <v>12</v>
      </c>
      <c r="AW136" s="22" t="str">
        <f>IF($B136="Day",_xlfn.XLOOKUP(CLEAN($C136),效率表!$B$4:$B$500,效率表!G$4:G$500,""),_xlfn.XLOOKUP(CLEAN($C136),效率表!$B$4:$B$500,效率表!G$4:G$500,"",,-1))</f>
        <v/>
      </c>
      <c r="AX136" s="22" t="str">
        <f>IF($B136="Day",_xlfn.XLOOKUP(CLEAN($C136),效率表!$B$4:$B$500,效率表!H$4:H$500,""),_xlfn.XLOOKUP(CLEAN($C136),效率表!$B$4:$B$500,效率表!H$4:H$500,"",,-1))</f>
        <v/>
      </c>
      <c r="AY136" s="22" t="str">
        <f>IF($B136="Day",_xlfn.XLOOKUP(CLEAN($C136),效率表!$B$4:$B$500,效率表!I$4:I$500,""),_xlfn.XLOOKUP(CLEAN($C136),效率表!$B$4:$B$500,效率表!I$4:I$500,"",,-1))</f>
        <v/>
      </c>
      <c r="AZ136" s="22" t="str">
        <f>IF($B136="Day",_xlfn.XLOOKUP(CLEAN($C136),效率表!$B$4:$B$500,效率表!J$4:J$500,""),_xlfn.XLOOKUP(CLEAN($C136),效率表!$B$4:$B$500,效率表!J$4:J$500,"",,-1))</f>
        <v/>
      </c>
      <c r="BA136" s="22" t="str">
        <f>IF($B136="Day",_xlfn.XLOOKUP(CLEAN($C136),效率表!$B$4:$B$500,效率表!K$4:K$500,""),_xlfn.XLOOKUP(CLEAN($C136),效率表!$B$4:$B$500,效率表!K$4:K$500,"",,-1))</f>
        <v/>
      </c>
      <c r="BB136" s="22" t="str">
        <f>IF($B136="Day",_xlfn.XLOOKUP(CLEAN($C136),效率表!$B$4:$B$500,效率表!L$4:L$500,""),_xlfn.XLOOKUP(CLEAN($C136),效率表!$B$4:$B$500,效率表!L$4:L$500,"",,-1))</f>
        <v/>
      </c>
      <c r="BC136" s="22" t="str">
        <f>IF($B136="Day",_xlfn.XLOOKUP(CLEAN($C136),效率表!$B$4:$B$500,效率表!M$4:M$500,""),_xlfn.XLOOKUP(CLEAN($C136),效率表!$B$4:$B$500,效率表!M$4:M$500,"",,-1))</f>
        <v/>
      </c>
      <c r="BD136" s="22" t="str">
        <f>IF($B136="Day",_xlfn.XLOOKUP(CLEAN($C136),效率表!$B$4:$B$500,效率表!N$4:N$500,""),_xlfn.XLOOKUP(CLEAN($C136),效率表!$B$4:$B$500,效率表!N$4:N$500,"",,-1))</f>
        <v/>
      </c>
      <c r="BE136" s="22" t="str">
        <f>IF($B136="Day",_xlfn.XLOOKUP(CLEAN($C136),效率表!$B$4:$B$500,效率表!O$4:O$500,""),_xlfn.XLOOKUP(CLEAN($C136),效率表!$B$4:$B$500,效率表!O$4:O$500,"",,-1))</f>
        <v/>
      </c>
      <c r="BF136" s="22" t="str">
        <f>IF($B136="Day",_xlfn.XLOOKUP(CLEAN($C136),效率表!$B$4:$B$500,效率表!P$4:P$500,""),_xlfn.XLOOKUP(CLEAN($C136),效率表!$B$4:$B$500,效率表!P$4:P$500,"",,-1))</f>
        <v/>
      </c>
      <c r="BG136" s="22" t="str">
        <f>IF($B136="Day",_xlfn.XLOOKUP(CLEAN($C136),效率表!$B$4:$B$500,效率表!Q$4:Q$500,""),_xlfn.XLOOKUP(CLEAN($C136),效率表!$B$4:$B$500,效率表!Q$4:Q$500,"",,-1))</f>
        <v/>
      </c>
      <c r="BH136" s="22" t="str">
        <f>IF($B136="Day",_xlfn.XLOOKUP(CLEAN($C136),效率表!$B$4:$B$500,效率表!R$4:R$500,""),_xlfn.XLOOKUP(CLEAN($C136),效率表!$B$4:$B$500,效率表!R$4:R$500,"",,-1))</f>
        <v/>
      </c>
      <c r="BI136" s="22" t="str">
        <f>IF($B136="Day",_xlfn.XLOOKUP(CLEAN($C136),效率表!$B$4:$B$500,效率表!S$4:S$500,""),_xlfn.XLOOKUP(CLEAN($C136),效率表!$B$4:$B$500,效率表!S$4:S$500,"",,-1))</f>
        <v/>
      </c>
      <c r="BJ136" s="22" t="str">
        <f>IF($B136="Day",_xlfn.XLOOKUP(CLEAN($C136),效率表!$B$4:$B$500,效率表!U$4:U$500,""),_xlfn.XLOOKUP(CLEAN($C136),效率表!$B$4:$B$500,效率表!U$4:U$500,"",,-1))</f>
        <v/>
      </c>
      <c r="BK136" s="22" t="str">
        <f>IF($B136="Day",_xlfn.XLOOKUP(CLEAN($C136),效率表!$B$4:$B$500,效率表!V$4:V$500,""),_xlfn.XLOOKUP(CLEAN($C136),效率表!$B$4:$B$500,效率表!V$4:V$500,"",,-1))</f>
        <v/>
      </c>
      <c r="BL136" s="22" t="e">
        <f t="shared" si="43"/>
        <v>#VALUE!</v>
      </c>
      <c r="BM136" s="22" t="e">
        <f t="shared" si="44"/>
        <v>#VALUE!</v>
      </c>
      <c r="BN136" s="22" t="e">
        <f t="shared" si="45"/>
        <v>#VALUE!</v>
      </c>
      <c r="BO136" s="27">
        <f t="shared" si="46"/>
        <v>720</v>
      </c>
      <c r="BP136" s="25">
        <f t="shared" si="47"/>
        <v>12</v>
      </c>
      <c r="BQ136" s="28" t="str">
        <f>IF($B136="Day",_xlfn.XLOOKUP(CLEAN($C136),效率表!$B$4:$B$500,效率表!X$4:X$500,""),_xlfn.XLOOKUP($C136,效率表!$B$4:$B$500,效率表!X$4:X$500,"",,-1))</f>
        <v/>
      </c>
    </row>
    <row r="137" spans="1:69">
      <c r="A137" s="29">
        <f t="shared" si="50"/>
        <v>46244</v>
      </c>
      <c r="B137" s="22" t="s">
        <v>240</v>
      </c>
      <c r="C137" s="22" t="s">
        <v>218</v>
      </c>
      <c r="D137" s="23" t="str">
        <f>_xlfn.XLOOKUP(C137,辅助表Auxiliary!$A$3:$A$192,辅助表Auxiliary!$C$3:$C$192)</f>
        <v>矿用卡车/Dump Truck</v>
      </c>
      <c r="E137" s="22" t="str">
        <f>_xlfn.XLOOKUP(C137,辅助表Auxiliary!$A$3:$A$192,辅助表Auxiliary!$D$3:$D$192)</f>
        <v>Terex 60</v>
      </c>
      <c r="F137" s="22" t="str">
        <f>_xlfn.XLOOKUP(C137,辅助表Auxiliary!$A$3:$A$192,辅助表Auxiliary!$E$3:$E$192)</f>
        <v>分包矿卡</v>
      </c>
      <c r="G137" s="22" t="s">
        <v>286</v>
      </c>
      <c r="H137" s="22" t="b">
        <f t="shared" si="34"/>
        <v>0</v>
      </c>
      <c r="I137" s="22">
        <f t="shared" si="35"/>
        <v>0</v>
      </c>
      <c r="J137" s="22"/>
      <c r="K137" s="22">
        <f>_xlfn.AGGREGATE(9,4,表1[[#This Row],[Хө]:[Б.н]])+_xlfn.AGGREGATE(9,4,表1[[#This Row],[Хө土壤]:[Б.н 脏煤]],表1[[#This Row],[Ш.х 沃土]])</f>
        <v>0</v>
      </c>
      <c r="L137" s="22">
        <f>_xlfn.AGGREGATE(9,4,表1[[#This Row],[Нү]],表1[[#This Row],[Нү 煤炭]])</f>
        <v>0</v>
      </c>
      <c r="M137" s="22">
        <f>_xlfn.AGGREGATE(9,4,表1[[#This Row],[oxid]],表1[[#This Row],[oxid 氧化]])</f>
        <v>0</v>
      </c>
      <c r="N137" s="22">
        <f>_xlfn.AGGREGATE(9,4,表1[[#This Row],[И.А]],表1[[#This Row],[И.А 
工程工作]])</f>
        <v>0</v>
      </c>
      <c r="O137" s="22">
        <f>表1[[#This Row],[产量（M3）
Production(M3)]]-表1[[#This Row],[焦煤（M3）
Coking coal
Нү]]-表1[[#This Row],[动力煤（M3）
Thermal coal
oxid]]</f>
        <v>0</v>
      </c>
      <c r="P137" s="22" t="str" cm="1">
        <f t="array" ref="P137">_xlfn.LET(
_xlpm.hCond,$H137,
_xlpm.dType,$D137,
_xlpm.res_type_1,P$1,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7" s="22" t="str" cm="1">
        <f t="array" ref="Q137">_xlfn.LET(
_xlpm.hCond,$H137,
_xlpm.dType,$D137,
_xlpm.res_type_1,Q$1,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7" s="22" t="str" cm="1">
        <f t="array" ref="R137">_xlfn.LET(
_xlpm.hCond,$H137,
_xlpm.dType,$D137,
_xlpm.res_type_1,R$1,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7" s="22" t="str" cm="1">
        <f t="array" ref="S137">_xlfn.LET(
_xlpm.hCond,$H137,
_xlpm.dType,$D137,
_xlpm.res_type_1,S$1,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7" s="22" t="str" cm="1">
        <f t="array" ref="T137">_xlfn.LET(
_xlpm.hCond,$H137,
_xlpm.dType,$D137,
_xlpm.res_type_1,T$1,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7" s="22" t="str" cm="1">
        <f t="array" ref="U137">_xlfn.LET(
_xlpm.hCond,$H137,
_xlpm.dType,$D137,
_xlpm.res_type_1,U$1,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7" s="22" t="str" cm="1">
        <f t="array" ref="V137">_xlfn.LET(
_xlpm.hCond,$H137,
_xlpm.dType,$D137,
_xlpm.res_type_1,V$1,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7" s="22" t="str" cm="1">
        <f t="array" ref="W137">_xlfn.LET(
_xlpm.hCond,$H137,
_xlpm.dType,$D137,
_xlpm.res_type_1,W$1,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7" s="22" t="str" cm="1">
        <f t="array" ref="X137">_xlfn.LET(
_xlpm.hCond,$H137,
_xlpm.dType,$D137,
_xlpm.res_type_1,X$1,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7" s="22" t="str" cm="1">
        <f t="array" ref="Y137">_xlfn.LET(
_xlpm.hCond,$H137,
_xlpm.dType,$D137,
_xlpm.res_type_1,Y$1,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7" s="22" t="str" cm="1">
        <f t="array" ref="Z137">_xlfn.LET(
_xlpm.hCond,$H137,
_xlpm.dType,$D137,
_xlpm.res_type_1,Z$1,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7" s="22" t="str" cm="1">
        <f t="array" ref="AA137">_xlfn.LET(
_xlpm.hCond,$H137,
_xlpm.dType,$D137,
_xlpm.res_type_1,AA$1,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7" s="22" t="str" cm="1">
        <f t="array" ref="AB137">_xlfn.LET(
_xlpm.hCond,$H137,
_xlpm.dType,$D137,
_xlpm.res_type_1,AB$1,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7" s="22" t="str" cm="1">
        <f t="array" ref="AC137">_xlfn.LET(
_xlpm.hCond,$H137,
_xlpm.dType,$D137,
_xlpm.res_type_1,AC$1,
_xlpm.num,--_xlfn.TEXTAFTER($C137,{"#","/","-"},-1),
_xlpm.isDay,$B137="DAY",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7" s="22" t="str" cm="1">
        <f t="array" ref="AD137">_xlfn.LET(
    _xlpm.result,
    IF(
        $H137,
        _xlfn.IFS(
            $B137 = "DAY",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$B137 = "Night",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7" s="22" t="str" cm="1">
        <f t="array" ref="AE137">_xlfn.LET(
    _xlpm.result,
    IF(
        $H137,
        _xlfn.IFS(
            $B137 = "DAY",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$B137 = "Night",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7" s="22" t="str">
        <f t="shared" si="48"/>
        <v/>
      </c>
      <c r="AG137" s="22" t="str" cm="1">
        <f t="array" ref="AG137">_xlfn.LET(
    _xlpm.result,
    IF(
        $H137,
        _xlfn.IFS(
            $B137 = "DAY",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$B137 = "Night",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7" s="22" t="str" cm="1">
        <f t="array" ref="AH137">_xlfn.LET(
    _xlpm.result,
    IF(
        $H137,
        _xlfn.IFS(
            $B137 = "DAY",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$B137 = "Night",
            _xlfn.IFS(
                $D137 = "挖掘机/Excavator",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$D137 = "矿用卡车/Dump Truck",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$D137 = "辅助设备/Auxiliary Equipment",
                _xlfn.XLOOKUP(
                     --
                        _xlfn.TEXTAFTER(
                            $C137,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7" s="22" t="str">
        <f t="shared" si="49"/>
        <v/>
      </c>
      <c r="AJ13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7" s="22" t="str">
        <f t="shared" si="36"/>
        <v/>
      </c>
      <c r="AO137" s="24" t="str">
        <f t="shared" si="37"/>
        <v/>
      </c>
      <c r="AP137" s="25" t="str" cm="1">
        <f t="array" ref="AP13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B137="Night", IF(
            (F137="EX5600")+(F137="EX3600"),
            _xlfn.XLOOKUP(--_xlfn.TEXTAFTER($C137,{"#","/","-"},-1), --_xlfn.TEXTAFTER('Electrical Excavator'!$A$4:$A$23,{"#","/","-"},-1), _xlfn.XLOOKUP(A137,'Electrical Excavator'!$E$3:$AI$3,'Electrical Excavator'!$E$4:$AI$23)),
            _xlfn.XLOOKUP(--_xlfn.TEXTAFTER($C137,{"#","/","-"},-1), --_xlfn.REGEXEXTRACT(_xlpm.c_rng,"\d+"), _xlfn.XLOOKUP(A137, _xlpm.header_rng, _xlpm.data_rng))
        ),
        B137="Day", ""
    ),
    IFERROR(_xlpm.result, "")
)</f>
        <v/>
      </c>
      <c r="AQ137" s="26" t="e">
        <f t="shared" si="38"/>
        <v>#VALUE!</v>
      </c>
      <c r="AR137" s="26">
        <f t="shared" si="39"/>
        <v>0</v>
      </c>
      <c r="AS137" s="26" t="str">
        <f t="shared" si="40"/>
        <v/>
      </c>
      <c r="AT137" s="24" t="str">
        <f t="shared" si="41"/>
        <v/>
      </c>
      <c r="AU137" s="22">
        <v>720</v>
      </c>
      <c r="AV137" s="22">
        <f t="shared" si="42"/>
        <v>12</v>
      </c>
      <c r="AW137" s="22" t="str">
        <f>IF($B137="Day",_xlfn.XLOOKUP(CLEAN($C137),效率表!$B$4:$B$500,效率表!G$4:G$500,""),_xlfn.XLOOKUP(CLEAN($C137),效率表!$B$4:$B$500,效率表!G$4:G$500,"",,-1))</f>
        <v/>
      </c>
      <c r="AX137" s="22" t="str">
        <f>IF($B137="Day",_xlfn.XLOOKUP(CLEAN($C137),效率表!$B$4:$B$500,效率表!H$4:H$500,""),_xlfn.XLOOKUP(CLEAN($C137),效率表!$B$4:$B$500,效率表!H$4:H$500,"",,-1))</f>
        <v/>
      </c>
      <c r="AY137" s="22" t="str">
        <f>IF($B137="Day",_xlfn.XLOOKUP(CLEAN($C137),效率表!$B$4:$B$500,效率表!I$4:I$500,""),_xlfn.XLOOKUP(CLEAN($C137),效率表!$B$4:$B$500,效率表!I$4:I$500,"",,-1))</f>
        <v/>
      </c>
      <c r="AZ137" s="22" t="str">
        <f>IF($B137="Day",_xlfn.XLOOKUP(CLEAN($C137),效率表!$B$4:$B$500,效率表!J$4:J$500,""),_xlfn.XLOOKUP(CLEAN($C137),效率表!$B$4:$B$500,效率表!J$4:J$500,"",,-1))</f>
        <v/>
      </c>
      <c r="BA137" s="22" t="str">
        <f>IF($B137="Day",_xlfn.XLOOKUP(CLEAN($C137),效率表!$B$4:$B$500,效率表!K$4:K$500,""),_xlfn.XLOOKUP(CLEAN($C137),效率表!$B$4:$B$500,效率表!K$4:K$500,"",,-1))</f>
        <v/>
      </c>
      <c r="BB137" s="22" t="str">
        <f>IF($B137="Day",_xlfn.XLOOKUP(CLEAN($C137),效率表!$B$4:$B$500,效率表!L$4:L$500,""),_xlfn.XLOOKUP(CLEAN($C137),效率表!$B$4:$B$500,效率表!L$4:L$500,"",,-1))</f>
        <v/>
      </c>
      <c r="BC137" s="22" t="str">
        <f>IF($B137="Day",_xlfn.XLOOKUP(CLEAN($C137),效率表!$B$4:$B$500,效率表!M$4:M$500,""),_xlfn.XLOOKUP(CLEAN($C137),效率表!$B$4:$B$500,效率表!M$4:M$500,"",,-1))</f>
        <v/>
      </c>
      <c r="BD137" s="22" t="str">
        <f>IF($B137="Day",_xlfn.XLOOKUP(CLEAN($C137),效率表!$B$4:$B$500,效率表!N$4:N$500,""),_xlfn.XLOOKUP(CLEAN($C137),效率表!$B$4:$B$500,效率表!N$4:N$500,"",,-1))</f>
        <v/>
      </c>
      <c r="BE137" s="22" t="str">
        <f>IF($B137="Day",_xlfn.XLOOKUP(CLEAN($C137),效率表!$B$4:$B$500,效率表!O$4:O$500,""),_xlfn.XLOOKUP(CLEAN($C137),效率表!$B$4:$B$500,效率表!O$4:O$500,"",,-1))</f>
        <v/>
      </c>
      <c r="BF137" s="22" t="str">
        <f>IF($B137="Day",_xlfn.XLOOKUP(CLEAN($C137),效率表!$B$4:$B$500,效率表!P$4:P$500,""),_xlfn.XLOOKUP(CLEAN($C137),效率表!$B$4:$B$500,效率表!P$4:P$500,"",,-1))</f>
        <v/>
      </c>
      <c r="BG137" s="22" t="str">
        <f>IF($B137="Day",_xlfn.XLOOKUP(CLEAN($C137),效率表!$B$4:$B$500,效率表!Q$4:Q$500,""),_xlfn.XLOOKUP(CLEAN($C137),效率表!$B$4:$B$500,效率表!Q$4:Q$500,"",,-1))</f>
        <v/>
      </c>
      <c r="BH137" s="22" t="str">
        <f>IF($B137="Day",_xlfn.XLOOKUP(CLEAN($C137),效率表!$B$4:$B$500,效率表!R$4:R$500,""),_xlfn.XLOOKUP(CLEAN($C137),效率表!$B$4:$B$500,效率表!R$4:R$500,"",,-1))</f>
        <v/>
      </c>
      <c r="BI137" s="22" t="str">
        <f>IF($B137="Day",_xlfn.XLOOKUP(CLEAN($C137),效率表!$B$4:$B$500,效率表!S$4:S$500,""),_xlfn.XLOOKUP(CLEAN($C137),效率表!$B$4:$B$500,效率表!S$4:S$500,"",,-1))</f>
        <v/>
      </c>
      <c r="BJ137" s="22" t="str">
        <f>IF($B137="Day",_xlfn.XLOOKUP(CLEAN($C137),效率表!$B$4:$B$500,效率表!U$4:U$500,""),_xlfn.XLOOKUP(CLEAN($C137),效率表!$B$4:$B$500,效率表!U$4:U$500,"",,-1))</f>
        <v/>
      </c>
      <c r="BK137" s="22" t="str">
        <f>IF($B137="Day",_xlfn.XLOOKUP(CLEAN($C137),效率表!$B$4:$B$500,效率表!V$4:V$500,""),_xlfn.XLOOKUP(CLEAN($C137),效率表!$B$4:$B$500,效率表!V$4:V$500,"",,-1))</f>
        <v/>
      </c>
      <c r="BL137" s="22" t="e">
        <f t="shared" si="43"/>
        <v>#VALUE!</v>
      </c>
      <c r="BM137" s="22" t="e">
        <f t="shared" si="44"/>
        <v>#VALUE!</v>
      </c>
      <c r="BN137" s="22" t="e">
        <f t="shared" si="45"/>
        <v>#VALUE!</v>
      </c>
      <c r="BO137" s="27">
        <f t="shared" si="46"/>
        <v>720</v>
      </c>
      <c r="BP137" s="25">
        <f t="shared" si="47"/>
        <v>12</v>
      </c>
      <c r="BQ137" s="28" t="str">
        <f>IF($B137="Day",_xlfn.XLOOKUP(CLEAN($C137),效率表!$B$4:$B$500,效率表!X$4:X$500,""),_xlfn.XLOOKUP($C137,效率表!$B$4:$B$500,效率表!X$4:X$500,"",,-1))</f>
        <v/>
      </c>
    </row>
    <row r="138" spans="1:69">
      <c r="A138" s="29">
        <f t="shared" si="50"/>
        <v>46244</v>
      </c>
      <c r="B138" s="22" t="s">
        <v>240</v>
      </c>
      <c r="C138" s="22" t="s">
        <v>219</v>
      </c>
      <c r="D138" s="23" t="str">
        <f>_xlfn.XLOOKUP(C138,辅助表Auxiliary!$A$3:$A$192,辅助表Auxiliary!$C$3:$C$192)</f>
        <v>矿用卡车/Dump Truck</v>
      </c>
      <c r="E138" s="22" t="str">
        <f>_xlfn.XLOOKUP(C138,辅助表Auxiliary!$A$3:$A$192,辅助表Auxiliary!$D$3:$D$192)</f>
        <v>Terex 60</v>
      </c>
      <c r="F138" s="22" t="str">
        <f>_xlfn.XLOOKUP(C138,辅助表Auxiliary!$A$3:$A$192,辅助表Auxiliary!$E$3:$E$192)</f>
        <v>分包矿卡</v>
      </c>
      <c r="G138" s="22" t="s">
        <v>286</v>
      </c>
      <c r="H138" s="22" t="b">
        <f t="shared" si="34"/>
        <v>0</v>
      </c>
      <c r="I138" s="22">
        <f t="shared" si="35"/>
        <v>0</v>
      </c>
      <c r="J138" s="22"/>
      <c r="K138" s="22">
        <f>_xlfn.AGGREGATE(9,4,表1[[#This Row],[Хө]:[Б.н]])+_xlfn.AGGREGATE(9,4,表1[[#This Row],[Хө土壤]:[Б.н 脏煤]],表1[[#This Row],[Ш.х 沃土]])</f>
        <v>0</v>
      </c>
      <c r="L138" s="22">
        <f>_xlfn.AGGREGATE(9,4,表1[[#This Row],[Нү]],表1[[#This Row],[Нү 煤炭]])</f>
        <v>0</v>
      </c>
      <c r="M138" s="22">
        <f>_xlfn.AGGREGATE(9,4,表1[[#This Row],[oxid]],表1[[#This Row],[oxid 氧化]])</f>
        <v>0</v>
      </c>
      <c r="N138" s="22">
        <f>_xlfn.AGGREGATE(9,4,表1[[#This Row],[И.А]],表1[[#This Row],[И.А 
工程工作]])</f>
        <v>0</v>
      </c>
      <c r="O138" s="22">
        <f>表1[[#This Row],[产量（M3）
Production(M3)]]-表1[[#This Row],[焦煤（M3）
Coking coal
Нү]]-表1[[#This Row],[动力煤（M3）
Thermal coal
oxid]]</f>
        <v>0</v>
      </c>
      <c r="P138" s="22" t="str" cm="1">
        <f t="array" ref="P138">_xlfn.LET(
_xlpm.hCond,$H138,
_xlpm.dType,$D138,
_xlpm.res_type_1,P$1,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8" s="22" t="str" cm="1">
        <f t="array" ref="Q138">_xlfn.LET(
_xlpm.hCond,$H138,
_xlpm.dType,$D138,
_xlpm.res_type_1,Q$1,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8" s="22" t="str" cm="1">
        <f t="array" ref="R138">_xlfn.LET(
_xlpm.hCond,$H138,
_xlpm.dType,$D138,
_xlpm.res_type_1,R$1,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8" s="22" t="str" cm="1">
        <f t="array" ref="S138">_xlfn.LET(
_xlpm.hCond,$H138,
_xlpm.dType,$D138,
_xlpm.res_type_1,S$1,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8" s="22" t="str" cm="1">
        <f t="array" ref="T138">_xlfn.LET(
_xlpm.hCond,$H138,
_xlpm.dType,$D138,
_xlpm.res_type_1,T$1,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8" s="22" t="str" cm="1">
        <f t="array" ref="U138">_xlfn.LET(
_xlpm.hCond,$H138,
_xlpm.dType,$D138,
_xlpm.res_type_1,U$1,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8" s="22" t="str" cm="1">
        <f t="array" ref="V138">_xlfn.LET(
_xlpm.hCond,$H138,
_xlpm.dType,$D138,
_xlpm.res_type_1,V$1,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8" s="22" t="str" cm="1">
        <f t="array" ref="W138">_xlfn.LET(
_xlpm.hCond,$H138,
_xlpm.dType,$D138,
_xlpm.res_type_1,W$1,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8" s="22" t="str" cm="1">
        <f t="array" ref="X138">_xlfn.LET(
_xlpm.hCond,$H138,
_xlpm.dType,$D138,
_xlpm.res_type_1,X$1,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8" s="22" t="str" cm="1">
        <f t="array" ref="Y138">_xlfn.LET(
_xlpm.hCond,$H138,
_xlpm.dType,$D138,
_xlpm.res_type_1,Y$1,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8" s="22" t="str" cm="1">
        <f t="array" ref="Z138">_xlfn.LET(
_xlpm.hCond,$H138,
_xlpm.dType,$D138,
_xlpm.res_type_1,Z$1,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8" s="22" t="str" cm="1">
        <f t="array" ref="AA138">_xlfn.LET(
_xlpm.hCond,$H138,
_xlpm.dType,$D138,
_xlpm.res_type_1,AA$1,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8" s="22" t="str" cm="1">
        <f t="array" ref="AB138">_xlfn.LET(
_xlpm.hCond,$H138,
_xlpm.dType,$D138,
_xlpm.res_type_1,AB$1,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8" s="22" t="str" cm="1">
        <f t="array" ref="AC138">_xlfn.LET(
_xlpm.hCond,$H138,
_xlpm.dType,$D138,
_xlpm.res_type_1,AC$1,
_xlpm.num,--_xlfn.TEXTAFTER($C138,{"#","/","-"},-1),
_xlpm.isDay,$B138="DAY",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8" s="22" t="str" cm="1">
        <f t="array" ref="AD138">_xlfn.LET(
    _xlpm.result,
    IF(
        $H138,
        _xlfn.IFS(
            $B138 = "DAY",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$B138 = "Night",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8" s="22" t="str" cm="1">
        <f t="array" ref="AE138">_xlfn.LET(
    _xlpm.result,
    IF(
        $H138,
        _xlfn.IFS(
            $B138 = "DAY",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$B138 = "Night",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8" s="22" t="str">
        <f t="shared" si="48"/>
        <v/>
      </c>
      <c r="AG138" s="22" t="str" cm="1">
        <f t="array" ref="AG138">_xlfn.LET(
    _xlpm.result,
    IF(
        $H138,
        _xlfn.IFS(
            $B138 = "DAY",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$B138 = "Night",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8" s="22" t="str" cm="1">
        <f t="array" ref="AH138">_xlfn.LET(
    _xlpm.result,
    IF(
        $H138,
        _xlfn.IFS(
            $B138 = "DAY",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$B138 = "Night",
            _xlfn.IFS(
                $D138 = "挖掘机/Excavator",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$D138 = "矿用卡车/Dump Truck",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$D138 = "辅助设备/Auxiliary Equipment",
                _xlfn.XLOOKUP(
                     --
                        _xlfn.TEXTAFTER(
                            $C138,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8" s="22" t="str">
        <f t="shared" si="49"/>
        <v/>
      </c>
      <c r="AJ13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8" s="22" t="str">
        <f t="shared" si="36"/>
        <v/>
      </c>
      <c r="AO138" s="24" t="str">
        <f t="shared" si="37"/>
        <v/>
      </c>
      <c r="AP138" s="25" t="str" cm="1">
        <f t="array" ref="AP13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B138="Night", IF(
            (F138="EX5600")+(F138="EX3600"),
            _xlfn.XLOOKUP(--_xlfn.TEXTAFTER($C138,{"#","/","-"},-1), --_xlfn.TEXTAFTER('Electrical Excavator'!$A$4:$A$23,{"#","/","-"},-1), _xlfn.XLOOKUP(A138,'Electrical Excavator'!$E$3:$AI$3,'Electrical Excavator'!$E$4:$AI$23)),
            _xlfn.XLOOKUP(--_xlfn.TEXTAFTER($C138,{"#","/","-"},-1), --_xlfn.REGEXEXTRACT(_xlpm.c_rng,"\d+"), _xlfn.XLOOKUP(A138, _xlpm.header_rng, _xlpm.data_rng))
        ),
        B138="Day", ""
    ),
    IFERROR(_xlpm.result, "")
)</f>
        <v/>
      </c>
      <c r="AQ138" s="26" t="e">
        <f t="shared" si="38"/>
        <v>#VALUE!</v>
      </c>
      <c r="AR138" s="26">
        <f t="shared" si="39"/>
        <v>0</v>
      </c>
      <c r="AS138" s="26" t="str">
        <f t="shared" si="40"/>
        <v/>
      </c>
      <c r="AT138" s="24" t="str">
        <f t="shared" si="41"/>
        <v/>
      </c>
      <c r="AU138" s="22">
        <v>720</v>
      </c>
      <c r="AV138" s="22">
        <f t="shared" si="42"/>
        <v>12</v>
      </c>
      <c r="AW138" s="22" t="str">
        <f>IF($B138="Day",_xlfn.XLOOKUP(CLEAN($C138),效率表!$B$4:$B$500,效率表!G$4:G$500,""),_xlfn.XLOOKUP(CLEAN($C138),效率表!$B$4:$B$500,效率表!G$4:G$500,"",,-1))</f>
        <v/>
      </c>
      <c r="AX138" s="22" t="str">
        <f>IF($B138="Day",_xlfn.XLOOKUP(CLEAN($C138),效率表!$B$4:$B$500,效率表!H$4:H$500,""),_xlfn.XLOOKUP(CLEAN($C138),效率表!$B$4:$B$500,效率表!H$4:H$500,"",,-1))</f>
        <v/>
      </c>
      <c r="AY138" s="22" t="str">
        <f>IF($B138="Day",_xlfn.XLOOKUP(CLEAN($C138),效率表!$B$4:$B$500,效率表!I$4:I$500,""),_xlfn.XLOOKUP(CLEAN($C138),效率表!$B$4:$B$500,效率表!I$4:I$500,"",,-1))</f>
        <v/>
      </c>
      <c r="AZ138" s="22" t="str">
        <f>IF($B138="Day",_xlfn.XLOOKUP(CLEAN($C138),效率表!$B$4:$B$500,效率表!J$4:J$500,""),_xlfn.XLOOKUP(CLEAN($C138),效率表!$B$4:$B$500,效率表!J$4:J$500,"",,-1))</f>
        <v/>
      </c>
      <c r="BA138" s="22" t="str">
        <f>IF($B138="Day",_xlfn.XLOOKUP(CLEAN($C138),效率表!$B$4:$B$500,效率表!K$4:K$500,""),_xlfn.XLOOKUP(CLEAN($C138),效率表!$B$4:$B$500,效率表!K$4:K$500,"",,-1))</f>
        <v/>
      </c>
      <c r="BB138" s="22" t="str">
        <f>IF($B138="Day",_xlfn.XLOOKUP(CLEAN($C138),效率表!$B$4:$B$500,效率表!L$4:L$500,""),_xlfn.XLOOKUP(CLEAN($C138),效率表!$B$4:$B$500,效率表!L$4:L$500,"",,-1))</f>
        <v/>
      </c>
      <c r="BC138" s="22" t="str">
        <f>IF($B138="Day",_xlfn.XLOOKUP(CLEAN($C138),效率表!$B$4:$B$500,效率表!M$4:M$500,""),_xlfn.XLOOKUP(CLEAN($C138),效率表!$B$4:$B$500,效率表!M$4:M$500,"",,-1))</f>
        <v/>
      </c>
      <c r="BD138" s="22" t="str">
        <f>IF($B138="Day",_xlfn.XLOOKUP(CLEAN($C138),效率表!$B$4:$B$500,效率表!N$4:N$500,""),_xlfn.XLOOKUP(CLEAN($C138),效率表!$B$4:$B$500,效率表!N$4:N$500,"",,-1))</f>
        <v/>
      </c>
      <c r="BE138" s="22" t="str">
        <f>IF($B138="Day",_xlfn.XLOOKUP(CLEAN($C138),效率表!$B$4:$B$500,效率表!O$4:O$500,""),_xlfn.XLOOKUP(CLEAN($C138),效率表!$B$4:$B$500,效率表!O$4:O$500,"",,-1))</f>
        <v/>
      </c>
      <c r="BF138" s="22" t="str">
        <f>IF($B138="Day",_xlfn.XLOOKUP(CLEAN($C138),效率表!$B$4:$B$500,效率表!P$4:P$500,""),_xlfn.XLOOKUP(CLEAN($C138),效率表!$B$4:$B$500,效率表!P$4:P$500,"",,-1))</f>
        <v/>
      </c>
      <c r="BG138" s="22" t="str">
        <f>IF($B138="Day",_xlfn.XLOOKUP(CLEAN($C138),效率表!$B$4:$B$500,效率表!Q$4:Q$500,""),_xlfn.XLOOKUP(CLEAN($C138),效率表!$B$4:$B$500,效率表!Q$4:Q$500,"",,-1))</f>
        <v/>
      </c>
      <c r="BH138" s="22" t="str">
        <f>IF($B138="Day",_xlfn.XLOOKUP(CLEAN($C138),效率表!$B$4:$B$500,效率表!R$4:R$500,""),_xlfn.XLOOKUP(CLEAN($C138),效率表!$B$4:$B$500,效率表!R$4:R$500,"",,-1))</f>
        <v/>
      </c>
      <c r="BI138" s="22" t="str">
        <f>IF($B138="Day",_xlfn.XLOOKUP(CLEAN($C138),效率表!$B$4:$B$500,效率表!S$4:S$500,""),_xlfn.XLOOKUP(CLEAN($C138),效率表!$B$4:$B$500,效率表!S$4:S$500,"",,-1))</f>
        <v/>
      </c>
      <c r="BJ138" s="22" t="str">
        <f>IF($B138="Day",_xlfn.XLOOKUP(CLEAN($C138),效率表!$B$4:$B$500,效率表!U$4:U$500,""),_xlfn.XLOOKUP(CLEAN($C138),效率表!$B$4:$B$500,效率表!U$4:U$500,"",,-1))</f>
        <v/>
      </c>
      <c r="BK138" s="22" t="str">
        <f>IF($B138="Day",_xlfn.XLOOKUP(CLEAN($C138),效率表!$B$4:$B$500,效率表!V$4:V$500,""),_xlfn.XLOOKUP(CLEAN($C138),效率表!$B$4:$B$500,效率表!V$4:V$500,"",,-1))</f>
        <v/>
      </c>
      <c r="BL138" s="22" t="e">
        <f t="shared" si="43"/>
        <v>#VALUE!</v>
      </c>
      <c r="BM138" s="22" t="e">
        <f t="shared" si="44"/>
        <v>#VALUE!</v>
      </c>
      <c r="BN138" s="22" t="e">
        <f t="shared" si="45"/>
        <v>#VALUE!</v>
      </c>
      <c r="BO138" s="27">
        <f t="shared" si="46"/>
        <v>720</v>
      </c>
      <c r="BP138" s="25">
        <f t="shared" si="47"/>
        <v>12</v>
      </c>
      <c r="BQ138" s="28" t="str">
        <f>IF($B138="Day",_xlfn.XLOOKUP(CLEAN($C138),效率表!$B$4:$B$500,效率表!X$4:X$500,""),_xlfn.XLOOKUP($C138,效率表!$B$4:$B$500,效率表!X$4:X$500,"",,-1))</f>
        <v/>
      </c>
    </row>
    <row r="139" spans="1:69">
      <c r="A139" s="29">
        <f t="shared" si="50"/>
        <v>46244</v>
      </c>
      <c r="B139" s="22" t="s">
        <v>240</v>
      </c>
      <c r="C139" s="22" t="s">
        <v>220</v>
      </c>
      <c r="D139" s="23" t="str">
        <f>_xlfn.XLOOKUP(C139,辅助表Auxiliary!$A$3:$A$192,辅助表Auxiliary!$C$3:$C$192)</f>
        <v>矿用卡车/Dump Truck</v>
      </c>
      <c r="E139" s="22" t="str">
        <f>_xlfn.XLOOKUP(C139,辅助表Auxiliary!$A$3:$A$192,辅助表Auxiliary!$D$3:$D$192)</f>
        <v>Terex 60</v>
      </c>
      <c r="F139" s="22" t="str">
        <f>_xlfn.XLOOKUP(C139,辅助表Auxiliary!$A$3:$A$192,辅助表Auxiliary!$E$3:$E$192)</f>
        <v>分包矿卡</v>
      </c>
      <c r="G139" s="22" t="s">
        <v>286</v>
      </c>
      <c r="H139" s="22" t="b">
        <f t="shared" si="34"/>
        <v>0</v>
      </c>
      <c r="I139" s="22">
        <f t="shared" si="35"/>
        <v>0</v>
      </c>
      <c r="J139" s="22"/>
      <c r="K139" s="22">
        <f>_xlfn.AGGREGATE(9,4,表1[[#This Row],[Хө]:[Б.н]])+_xlfn.AGGREGATE(9,4,表1[[#This Row],[Хө土壤]:[Б.н 脏煤]],表1[[#This Row],[Ш.х 沃土]])</f>
        <v>0</v>
      </c>
      <c r="L139" s="22">
        <f>_xlfn.AGGREGATE(9,4,表1[[#This Row],[Нү]],表1[[#This Row],[Нү 煤炭]])</f>
        <v>0</v>
      </c>
      <c r="M139" s="22">
        <f>_xlfn.AGGREGATE(9,4,表1[[#This Row],[oxid]],表1[[#This Row],[oxid 氧化]])</f>
        <v>0</v>
      </c>
      <c r="N139" s="22">
        <f>_xlfn.AGGREGATE(9,4,表1[[#This Row],[И.А]],表1[[#This Row],[И.А 
工程工作]])</f>
        <v>0</v>
      </c>
      <c r="O139" s="22">
        <f>表1[[#This Row],[产量（M3）
Production(M3)]]-表1[[#This Row],[焦煤（M3）
Coking coal
Нү]]-表1[[#This Row],[动力煤（M3）
Thermal coal
oxid]]</f>
        <v>0</v>
      </c>
      <c r="P139" s="22" t="str" cm="1">
        <f t="array" ref="P139">_xlfn.LET(
_xlpm.hCond,$H139,
_xlpm.dType,$D139,
_xlpm.res_type_1,P$1,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39" s="22" t="str" cm="1">
        <f t="array" ref="Q139">_xlfn.LET(
_xlpm.hCond,$H139,
_xlpm.dType,$D139,
_xlpm.res_type_1,Q$1,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39" s="22" t="str" cm="1">
        <f t="array" ref="R139">_xlfn.LET(
_xlpm.hCond,$H139,
_xlpm.dType,$D139,
_xlpm.res_type_1,R$1,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39" s="22" t="str" cm="1">
        <f t="array" ref="S139">_xlfn.LET(
_xlpm.hCond,$H139,
_xlpm.dType,$D139,
_xlpm.res_type_1,S$1,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39" s="22" t="str" cm="1">
        <f t="array" ref="T139">_xlfn.LET(
_xlpm.hCond,$H139,
_xlpm.dType,$D139,
_xlpm.res_type_1,T$1,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39" s="22" t="str" cm="1">
        <f t="array" ref="U139">_xlfn.LET(
_xlpm.hCond,$H139,
_xlpm.dType,$D139,
_xlpm.res_type_1,U$1,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39" s="22" t="str" cm="1">
        <f t="array" ref="V139">_xlfn.LET(
_xlpm.hCond,$H139,
_xlpm.dType,$D139,
_xlpm.res_type_1,V$1,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39" s="22" t="str" cm="1">
        <f t="array" ref="W139">_xlfn.LET(
_xlpm.hCond,$H139,
_xlpm.dType,$D139,
_xlpm.res_type_1,W$1,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39" s="22" t="str" cm="1">
        <f t="array" ref="X139">_xlfn.LET(
_xlpm.hCond,$H139,
_xlpm.dType,$D139,
_xlpm.res_type_1,X$1,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39" s="22" t="str" cm="1">
        <f t="array" ref="Y139">_xlfn.LET(
_xlpm.hCond,$H139,
_xlpm.dType,$D139,
_xlpm.res_type_1,Y$1,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39" s="22" t="str" cm="1">
        <f t="array" ref="Z139">_xlfn.LET(
_xlpm.hCond,$H139,
_xlpm.dType,$D139,
_xlpm.res_type_1,Z$1,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39" s="22" t="str" cm="1">
        <f t="array" ref="AA139">_xlfn.LET(
_xlpm.hCond,$H139,
_xlpm.dType,$D139,
_xlpm.res_type_1,AA$1,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39" s="22" t="str" cm="1">
        <f t="array" ref="AB139">_xlfn.LET(
_xlpm.hCond,$H139,
_xlpm.dType,$D139,
_xlpm.res_type_1,AB$1,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39" s="22" t="str" cm="1">
        <f t="array" ref="AC139">_xlfn.LET(
_xlpm.hCond,$H139,
_xlpm.dType,$D139,
_xlpm.res_type_1,AC$1,
_xlpm.num,--_xlfn.TEXTAFTER($C139,{"#","/","-"},-1),
_xlpm.isDay,$B139="DAY",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39" s="22" t="str" cm="1">
        <f t="array" ref="AD139">_xlfn.LET(
    _xlpm.result,
    IF(
        $H139,
        _xlfn.IFS(
            $B139 = "DAY",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$B139 = "Night",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39" s="22" t="str" cm="1">
        <f t="array" ref="AE139">_xlfn.LET(
    _xlpm.result,
    IF(
        $H139,
        _xlfn.IFS(
            $B139 = "DAY",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$B139 = "Night",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39" s="22" t="str">
        <f t="shared" si="48"/>
        <v/>
      </c>
      <c r="AG139" s="22" t="str" cm="1">
        <f t="array" ref="AG139">_xlfn.LET(
    _xlpm.result,
    IF(
        $H139,
        _xlfn.IFS(
            $B139 = "DAY",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$B139 = "Night",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39" s="22" t="str" cm="1">
        <f t="array" ref="AH139">_xlfn.LET(
    _xlpm.result,
    IF(
        $H139,
        _xlfn.IFS(
            $B139 = "DAY",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$B139 = "Night",
            _xlfn.IFS(
                $D139 = "挖掘机/Excavator",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$D139 = "矿用卡车/Dump Truck",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$D139 = "辅助设备/Auxiliary Equipment",
                _xlfn.XLOOKUP(
                     --
                        _xlfn.TEXTAFTER(
                            $C139,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39" s="22" t="str">
        <f t="shared" si="49"/>
        <v/>
      </c>
      <c r="AJ13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3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3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3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39" s="22" t="str">
        <f t="shared" si="36"/>
        <v/>
      </c>
      <c r="AO139" s="24" t="str">
        <f t="shared" si="37"/>
        <v/>
      </c>
      <c r="AP139" s="25" t="str" cm="1">
        <f t="array" ref="AP13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B139="Night", IF(
            (F139="EX5600")+(F139="EX3600"),
            _xlfn.XLOOKUP(--_xlfn.TEXTAFTER($C139,{"#","/","-"},-1), --_xlfn.TEXTAFTER('Electrical Excavator'!$A$4:$A$23,{"#","/","-"},-1), _xlfn.XLOOKUP(A139,'Electrical Excavator'!$E$3:$AI$3,'Electrical Excavator'!$E$4:$AI$23)),
            _xlfn.XLOOKUP(--_xlfn.TEXTAFTER($C139,{"#","/","-"},-1), --_xlfn.REGEXEXTRACT(_xlpm.c_rng,"\d+"), _xlfn.XLOOKUP(A139, _xlpm.header_rng, _xlpm.data_rng))
        ),
        B139="Day", ""
    ),
    IFERROR(_xlpm.result, "")
)</f>
        <v/>
      </c>
      <c r="AQ139" s="26" t="e">
        <f t="shared" si="38"/>
        <v>#VALUE!</v>
      </c>
      <c r="AR139" s="26">
        <f t="shared" si="39"/>
        <v>0</v>
      </c>
      <c r="AS139" s="26" t="str">
        <f t="shared" si="40"/>
        <v/>
      </c>
      <c r="AT139" s="24" t="str">
        <f t="shared" si="41"/>
        <v/>
      </c>
      <c r="AU139" s="22">
        <v>720</v>
      </c>
      <c r="AV139" s="22">
        <f t="shared" si="42"/>
        <v>12</v>
      </c>
      <c r="AW139" s="22" t="str">
        <f>IF($B139="Day",_xlfn.XLOOKUP(CLEAN($C139),效率表!$B$4:$B$500,效率表!G$4:G$500,""),_xlfn.XLOOKUP(CLEAN($C139),效率表!$B$4:$B$500,效率表!G$4:G$500,"",,-1))</f>
        <v/>
      </c>
      <c r="AX139" s="22" t="str">
        <f>IF($B139="Day",_xlfn.XLOOKUP(CLEAN($C139),效率表!$B$4:$B$500,效率表!H$4:H$500,""),_xlfn.XLOOKUP(CLEAN($C139),效率表!$B$4:$B$500,效率表!H$4:H$500,"",,-1))</f>
        <v/>
      </c>
      <c r="AY139" s="22" t="str">
        <f>IF($B139="Day",_xlfn.XLOOKUP(CLEAN($C139),效率表!$B$4:$B$500,效率表!I$4:I$500,""),_xlfn.XLOOKUP(CLEAN($C139),效率表!$B$4:$B$500,效率表!I$4:I$500,"",,-1))</f>
        <v/>
      </c>
      <c r="AZ139" s="22" t="str">
        <f>IF($B139="Day",_xlfn.XLOOKUP(CLEAN($C139),效率表!$B$4:$B$500,效率表!J$4:J$500,""),_xlfn.XLOOKUP(CLEAN($C139),效率表!$B$4:$B$500,效率表!J$4:J$500,"",,-1))</f>
        <v/>
      </c>
      <c r="BA139" s="22" t="str">
        <f>IF($B139="Day",_xlfn.XLOOKUP(CLEAN($C139),效率表!$B$4:$B$500,效率表!K$4:K$500,""),_xlfn.XLOOKUP(CLEAN($C139),效率表!$B$4:$B$500,效率表!K$4:K$500,"",,-1))</f>
        <v/>
      </c>
      <c r="BB139" s="22" t="str">
        <f>IF($B139="Day",_xlfn.XLOOKUP(CLEAN($C139),效率表!$B$4:$B$500,效率表!L$4:L$500,""),_xlfn.XLOOKUP(CLEAN($C139),效率表!$B$4:$B$500,效率表!L$4:L$500,"",,-1))</f>
        <v/>
      </c>
      <c r="BC139" s="22" t="str">
        <f>IF($B139="Day",_xlfn.XLOOKUP(CLEAN($C139),效率表!$B$4:$B$500,效率表!M$4:M$500,""),_xlfn.XLOOKUP(CLEAN($C139),效率表!$B$4:$B$500,效率表!M$4:M$500,"",,-1))</f>
        <v/>
      </c>
      <c r="BD139" s="22" t="str">
        <f>IF($B139="Day",_xlfn.XLOOKUP(CLEAN($C139),效率表!$B$4:$B$500,效率表!N$4:N$500,""),_xlfn.XLOOKUP(CLEAN($C139),效率表!$B$4:$B$500,效率表!N$4:N$500,"",,-1))</f>
        <v/>
      </c>
      <c r="BE139" s="22" t="str">
        <f>IF($B139="Day",_xlfn.XLOOKUP(CLEAN($C139),效率表!$B$4:$B$500,效率表!O$4:O$500,""),_xlfn.XLOOKUP(CLEAN($C139),效率表!$B$4:$B$500,效率表!O$4:O$500,"",,-1))</f>
        <v/>
      </c>
      <c r="BF139" s="22" t="str">
        <f>IF($B139="Day",_xlfn.XLOOKUP(CLEAN($C139),效率表!$B$4:$B$500,效率表!P$4:P$500,""),_xlfn.XLOOKUP(CLEAN($C139),效率表!$B$4:$B$500,效率表!P$4:P$500,"",,-1))</f>
        <v/>
      </c>
      <c r="BG139" s="22" t="str">
        <f>IF($B139="Day",_xlfn.XLOOKUP(CLEAN($C139),效率表!$B$4:$B$500,效率表!Q$4:Q$500,""),_xlfn.XLOOKUP(CLEAN($C139),效率表!$B$4:$B$500,效率表!Q$4:Q$500,"",,-1))</f>
        <v/>
      </c>
      <c r="BH139" s="22" t="str">
        <f>IF($B139="Day",_xlfn.XLOOKUP(CLEAN($C139),效率表!$B$4:$B$500,效率表!R$4:R$500,""),_xlfn.XLOOKUP(CLEAN($C139),效率表!$B$4:$B$500,效率表!R$4:R$500,"",,-1))</f>
        <v/>
      </c>
      <c r="BI139" s="22" t="str">
        <f>IF($B139="Day",_xlfn.XLOOKUP(CLEAN($C139),效率表!$B$4:$B$500,效率表!S$4:S$500,""),_xlfn.XLOOKUP(CLEAN($C139),效率表!$B$4:$B$500,效率表!S$4:S$500,"",,-1))</f>
        <v/>
      </c>
      <c r="BJ139" s="22" t="str">
        <f>IF($B139="Day",_xlfn.XLOOKUP(CLEAN($C139),效率表!$B$4:$B$500,效率表!U$4:U$500,""),_xlfn.XLOOKUP(CLEAN($C139),效率表!$B$4:$B$500,效率表!U$4:U$500,"",,-1))</f>
        <v/>
      </c>
      <c r="BK139" s="22" t="str">
        <f>IF($B139="Day",_xlfn.XLOOKUP(CLEAN($C139),效率表!$B$4:$B$500,效率表!V$4:V$500,""),_xlfn.XLOOKUP(CLEAN($C139),效率表!$B$4:$B$500,效率表!V$4:V$500,"",,-1))</f>
        <v/>
      </c>
      <c r="BL139" s="22" t="e">
        <f t="shared" si="43"/>
        <v>#VALUE!</v>
      </c>
      <c r="BM139" s="22" t="e">
        <f t="shared" si="44"/>
        <v>#VALUE!</v>
      </c>
      <c r="BN139" s="22" t="e">
        <f t="shared" si="45"/>
        <v>#VALUE!</v>
      </c>
      <c r="BO139" s="27">
        <f t="shared" si="46"/>
        <v>720</v>
      </c>
      <c r="BP139" s="25">
        <f t="shared" si="47"/>
        <v>12</v>
      </c>
      <c r="BQ139" s="28" t="str">
        <f>IF($B139="Day",_xlfn.XLOOKUP(CLEAN($C139),效率表!$B$4:$B$500,效率表!X$4:X$500,""),_xlfn.XLOOKUP($C139,效率表!$B$4:$B$500,效率表!X$4:X$500,"",,-1))</f>
        <v/>
      </c>
    </row>
    <row r="140" spans="1:69">
      <c r="A140" s="29">
        <f t="shared" si="50"/>
        <v>46244</v>
      </c>
      <c r="B140" s="22" t="s">
        <v>240</v>
      </c>
      <c r="C140" s="22" t="s">
        <v>221</v>
      </c>
      <c r="D140" s="23" t="str">
        <f>_xlfn.XLOOKUP(C140,辅助表Auxiliary!$A$3:$A$192,辅助表Auxiliary!$C$3:$C$192)</f>
        <v>矿用卡车/Dump Truck</v>
      </c>
      <c r="E140" s="22" t="str">
        <f>_xlfn.XLOOKUP(C140,辅助表Auxiliary!$A$3:$A$192,辅助表Auxiliary!$D$3:$D$192)</f>
        <v>Terex 60</v>
      </c>
      <c r="F140" s="22" t="str">
        <f>_xlfn.XLOOKUP(C140,辅助表Auxiliary!$A$3:$A$192,辅助表Auxiliary!$E$3:$E$192)</f>
        <v>分包矿卡</v>
      </c>
      <c r="G140" s="22" t="s">
        <v>286</v>
      </c>
      <c r="H140" s="22" t="b">
        <f t="shared" si="34"/>
        <v>0</v>
      </c>
      <c r="I140" s="22">
        <f t="shared" si="35"/>
        <v>0</v>
      </c>
      <c r="J140" s="22"/>
      <c r="K140" s="22">
        <f>_xlfn.AGGREGATE(9,4,表1[[#This Row],[Хө]:[Б.н]])+_xlfn.AGGREGATE(9,4,表1[[#This Row],[Хө土壤]:[Б.н 脏煤]],表1[[#This Row],[Ш.х 沃土]])</f>
        <v>0</v>
      </c>
      <c r="L140" s="22">
        <f>_xlfn.AGGREGATE(9,4,表1[[#This Row],[Нү]],表1[[#This Row],[Нү 煤炭]])</f>
        <v>0</v>
      </c>
      <c r="M140" s="22">
        <f>_xlfn.AGGREGATE(9,4,表1[[#This Row],[oxid]],表1[[#This Row],[oxid 氧化]])</f>
        <v>0</v>
      </c>
      <c r="N140" s="22">
        <f>_xlfn.AGGREGATE(9,4,表1[[#This Row],[И.А]],表1[[#This Row],[И.А 
工程工作]])</f>
        <v>0</v>
      </c>
      <c r="O140" s="22">
        <f>表1[[#This Row],[产量（M3）
Production(M3)]]-表1[[#This Row],[焦煤（M3）
Coking coal
Нү]]-表1[[#This Row],[动力煤（M3）
Thermal coal
oxid]]</f>
        <v>0</v>
      </c>
      <c r="P140" s="22" t="str" cm="1">
        <f t="array" ref="P140">_xlfn.LET(
_xlpm.hCond,$H140,
_xlpm.dType,$D140,
_xlpm.res_type_1,P$1,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0" s="22" t="str" cm="1">
        <f t="array" ref="Q140">_xlfn.LET(
_xlpm.hCond,$H140,
_xlpm.dType,$D140,
_xlpm.res_type_1,Q$1,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0" s="22" t="str" cm="1">
        <f t="array" ref="R140">_xlfn.LET(
_xlpm.hCond,$H140,
_xlpm.dType,$D140,
_xlpm.res_type_1,R$1,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0" s="22" t="str" cm="1">
        <f t="array" ref="S140">_xlfn.LET(
_xlpm.hCond,$H140,
_xlpm.dType,$D140,
_xlpm.res_type_1,S$1,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0" s="22" t="str" cm="1">
        <f t="array" ref="T140">_xlfn.LET(
_xlpm.hCond,$H140,
_xlpm.dType,$D140,
_xlpm.res_type_1,T$1,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0" s="22" t="str" cm="1">
        <f t="array" ref="U140">_xlfn.LET(
_xlpm.hCond,$H140,
_xlpm.dType,$D140,
_xlpm.res_type_1,U$1,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0" s="22" t="str" cm="1">
        <f t="array" ref="V140">_xlfn.LET(
_xlpm.hCond,$H140,
_xlpm.dType,$D140,
_xlpm.res_type_1,V$1,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0" s="22" t="str" cm="1">
        <f t="array" ref="W140">_xlfn.LET(
_xlpm.hCond,$H140,
_xlpm.dType,$D140,
_xlpm.res_type_1,W$1,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0" s="22" t="str" cm="1">
        <f t="array" ref="X140">_xlfn.LET(
_xlpm.hCond,$H140,
_xlpm.dType,$D140,
_xlpm.res_type_1,X$1,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0" s="22" t="str" cm="1">
        <f t="array" ref="Y140">_xlfn.LET(
_xlpm.hCond,$H140,
_xlpm.dType,$D140,
_xlpm.res_type_1,Y$1,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0" s="22" t="str" cm="1">
        <f t="array" ref="Z140">_xlfn.LET(
_xlpm.hCond,$H140,
_xlpm.dType,$D140,
_xlpm.res_type_1,Z$1,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0" s="22" t="str" cm="1">
        <f t="array" ref="AA140">_xlfn.LET(
_xlpm.hCond,$H140,
_xlpm.dType,$D140,
_xlpm.res_type_1,AA$1,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0" s="22" t="str" cm="1">
        <f t="array" ref="AB140">_xlfn.LET(
_xlpm.hCond,$H140,
_xlpm.dType,$D140,
_xlpm.res_type_1,AB$1,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0" s="22" t="str" cm="1">
        <f t="array" ref="AC140">_xlfn.LET(
_xlpm.hCond,$H140,
_xlpm.dType,$D140,
_xlpm.res_type_1,AC$1,
_xlpm.num,--_xlfn.TEXTAFTER($C140,{"#","/","-"},-1),
_xlpm.isDay,$B140="DAY",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0" s="22" t="str" cm="1">
        <f t="array" ref="AD140">_xlfn.LET(
    _xlpm.result,
    IF(
        $H140,
        _xlfn.IFS(
            $B140 = "DAY",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$B140 = "Night",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40" s="22" t="str" cm="1">
        <f t="array" ref="AE140">_xlfn.LET(
    _xlpm.result,
    IF(
        $H140,
        _xlfn.IFS(
            $B140 = "DAY",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$B140 = "Night",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40" s="22" t="str">
        <f t="shared" si="48"/>
        <v/>
      </c>
      <c r="AG140" s="22" t="str" cm="1">
        <f t="array" ref="AG140">_xlfn.LET(
    _xlpm.result,
    IF(
        $H140,
        _xlfn.IFS(
            $B140 = "DAY",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$B140 = "Night",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0" s="22" t="str" cm="1">
        <f t="array" ref="AH140">_xlfn.LET(
    _xlpm.result,
    IF(
        $H140,
        _xlfn.IFS(
            $B140 = "DAY",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$B140 = "Night",
            _xlfn.IFS(
                $D140 = "挖掘机/Excavator",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$D140 = "矿用卡车/Dump Truck",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$D140 = "辅助设备/Auxiliary Equipment",
                _xlfn.XLOOKUP(
                     --
                        _xlfn.TEXTAFTER(
                            $C140,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0" s="22" t="str">
        <f t="shared" si="49"/>
        <v/>
      </c>
      <c r="AJ14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0" s="22" t="str">
        <f t="shared" si="36"/>
        <v/>
      </c>
      <c r="AO140" s="24" t="str">
        <f t="shared" si="37"/>
        <v/>
      </c>
      <c r="AP140" s="25" t="str" cm="1">
        <f t="array" ref="AP14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B140="Night", IF(
            (F140="EX5600")+(F140="EX3600"),
            _xlfn.XLOOKUP(--_xlfn.TEXTAFTER($C140,{"#","/","-"},-1), --_xlfn.TEXTAFTER('Electrical Excavator'!$A$4:$A$23,{"#","/","-"},-1), _xlfn.XLOOKUP(A140,'Electrical Excavator'!$E$3:$AI$3,'Electrical Excavator'!$E$4:$AI$23)),
            _xlfn.XLOOKUP(--_xlfn.TEXTAFTER($C140,{"#","/","-"},-1), --_xlfn.REGEXEXTRACT(_xlpm.c_rng,"\d+"), _xlfn.XLOOKUP(A140, _xlpm.header_rng, _xlpm.data_rng))
        ),
        B140="Day", ""
    ),
    IFERROR(_xlpm.result, "")
)</f>
        <v/>
      </c>
      <c r="AQ140" s="26" t="e">
        <f t="shared" si="38"/>
        <v>#VALUE!</v>
      </c>
      <c r="AR140" s="26">
        <f t="shared" si="39"/>
        <v>0</v>
      </c>
      <c r="AS140" s="26" t="str">
        <f t="shared" si="40"/>
        <v/>
      </c>
      <c r="AT140" s="24" t="str">
        <f t="shared" si="41"/>
        <v/>
      </c>
      <c r="AU140" s="22">
        <v>720</v>
      </c>
      <c r="AV140" s="22">
        <f t="shared" si="42"/>
        <v>12</v>
      </c>
      <c r="AW140" s="22" t="str">
        <f>IF($B140="Day",_xlfn.XLOOKUP(CLEAN($C140),效率表!$B$4:$B$500,效率表!G$4:G$500,""),_xlfn.XLOOKUP(CLEAN($C140),效率表!$B$4:$B$500,效率表!G$4:G$500,"",,-1))</f>
        <v/>
      </c>
      <c r="AX140" s="22" t="str">
        <f>IF($B140="Day",_xlfn.XLOOKUP(CLEAN($C140),效率表!$B$4:$B$500,效率表!H$4:H$500,""),_xlfn.XLOOKUP(CLEAN($C140),效率表!$B$4:$B$500,效率表!H$4:H$500,"",,-1))</f>
        <v/>
      </c>
      <c r="AY140" s="22" t="str">
        <f>IF($B140="Day",_xlfn.XLOOKUP(CLEAN($C140),效率表!$B$4:$B$500,效率表!I$4:I$500,""),_xlfn.XLOOKUP(CLEAN($C140),效率表!$B$4:$B$500,效率表!I$4:I$500,"",,-1))</f>
        <v/>
      </c>
      <c r="AZ140" s="22" t="str">
        <f>IF($B140="Day",_xlfn.XLOOKUP(CLEAN($C140),效率表!$B$4:$B$500,效率表!J$4:J$500,""),_xlfn.XLOOKUP(CLEAN($C140),效率表!$B$4:$B$500,效率表!J$4:J$500,"",,-1))</f>
        <v/>
      </c>
      <c r="BA140" s="22" t="str">
        <f>IF($B140="Day",_xlfn.XLOOKUP(CLEAN($C140),效率表!$B$4:$B$500,效率表!K$4:K$500,""),_xlfn.XLOOKUP(CLEAN($C140),效率表!$B$4:$B$500,效率表!K$4:K$500,"",,-1))</f>
        <v/>
      </c>
      <c r="BB140" s="22" t="str">
        <f>IF($B140="Day",_xlfn.XLOOKUP(CLEAN($C140),效率表!$B$4:$B$500,效率表!L$4:L$500,""),_xlfn.XLOOKUP(CLEAN($C140),效率表!$B$4:$B$500,效率表!L$4:L$500,"",,-1))</f>
        <v/>
      </c>
      <c r="BC140" s="22" t="str">
        <f>IF($B140="Day",_xlfn.XLOOKUP(CLEAN($C140),效率表!$B$4:$B$500,效率表!M$4:M$500,""),_xlfn.XLOOKUP(CLEAN($C140),效率表!$B$4:$B$500,效率表!M$4:M$500,"",,-1))</f>
        <v/>
      </c>
      <c r="BD140" s="22" t="str">
        <f>IF($B140="Day",_xlfn.XLOOKUP(CLEAN($C140),效率表!$B$4:$B$500,效率表!N$4:N$500,""),_xlfn.XLOOKUP(CLEAN($C140),效率表!$B$4:$B$500,效率表!N$4:N$500,"",,-1))</f>
        <v/>
      </c>
      <c r="BE140" s="22" t="str">
        <f>IF($B140="Day",_xlfn.XLOOKUP(CLEAN($C140),效率表!$B$4:$B$500,效率表!O$4:O$500,""),_xlfn.XLOOKUP(CLEAN($C140),效率表!$B$4:$B$500,效率表!O$4:O$500,"",,-1))</f>
        <v/>
      </c>
      <c r="BF140" s="22" t="str">
        <f>IF($B140="Day",_xlfn.XLOOKUP(CLEAN($C140),效率表!$B$4:$B$500,效率表!P$4:P$500,""),_xlfn.XLOOKUP(CLEAN($C140),效率表!$B$4:$B$500,效率表!P$4:P$500,"",,-1))</f>
        <v/>
      </c>
      <c r="BG140" s="22" t="str">
        <f>IF($B140="Day",_xlfn.XLOOKUP(CLEAN($C140),效率表!$B$4:$B$500,效率表!Q$4:Q$500,""),_xlfn.XLOOKUP(CLEAN($C140),效率表!$B$4:$B$500,效率表!Q$4:Q$500,"",,-1))</f>
        <v/>
      </c>
      <c r="BH140" s="22" t="str">
        <f>IF($B140="Day",_xlfn.XLOOKUP(CLEAN($C140),效率表!$B$4:$B$500,效率表!R$4:R$500,""),_xlfn.XLOOKUP(CLEAN($C140),效率表!$B$4:$B$500,效率表!R$4:R$500,"",,-1))</f>
        <v/>
      </c>
      <c r="BI140" s="22" t="str">
        <f>IF($B140="Day",_xlfn.XLOOKUP(CLEAN($C140),效率表!$B$4:$B$500,效率表!S$4:S$500,""),_xlfn.XLOOKUP(CLEAN($C140),效率表!$B$4:$B$500,效率表!S$4:S$500,"",,-1))</f>
        <v/>
      </c>
      <c r="BJ140" s="22" t="str">
        <f>IF($B140="Day",_xlfn.XLOOKUP(CLEAN($C140),效率表!$B$4:$B$500,效率表!U$4:U$500,""),_xlfn.XLOOKUP(CLEAN($C140),效率表!$B$4:$B$500,效率表!U$4:U$500,"",,-1))</f>
        <v/>
      </c>
      <c r="BK140" s="22" t="str">
        <f>IF($B140="Day",_xlfn.XLOOKUP(CLEAN($C140),效率表!$B$4:$B$500,效率表!V$4:V$500,""),_xlfn.XLOOKUP(CLEAN($C140),效率表!$B$4:$B$500,效率表!V$4:V$500,"",,-1))</f>
        <v/>
      </c>
      <c r="BL140" s="22" t="e">
        <f t="shared" si="43"/>
        <v>#VALUE!</v>
      </c>
      <c r="BM140" s="22" t="e">
        <f t="shared" si="44"/>
        <v>#VALUE!</v>
      </c>
      <c r="BN140" s="22" t="e">
        <f t="shared" si="45"/>
        <v>#VALUE!</v>
      </c>
      <c r="BO140" s="27">
        <f t="shared" si="46"/>
        <v>720</v>
      </c>
      <c r="BP140" s="25">
        <f t="shared" si="47"/>
        <v>12</v>
      </c>
      <c r="BQ140" s="28" t="str">
        <f>IF($B140="Day",_xlfn.XLOOKUP(CLEAN($C140),效率表!$B$4:$B$500,效率表!X$4:X$500,""),_xlfn.XLOOKUP($C140,效率表!$B$4:$B$500,效率表!X$4:X$500,"",,-1))</f>
        <v/>
      </c>
    </row>
    <row r="141" spans="1:69">
      <c r="A141" s="29">
        <f t="shared" si="50"/>
        <v>46244</v>
      </c>
      <c r="B141" s="22" t="s">
        <v>240</v>
      </c>
      <c r="C141" s="22" t="s">
        <v>222</v>
      </c>
      <c r="D141" s="23" t="str">
        <f>_xlfn.XLOOKUP(C141,辅助表Auxiliary!$A$3:$A$192,辅助表Auxiliary!$C$3:$C$192)</f>
        <v>矿用卡车/Dump Truck</v>
      </c>
      <c r="E141" s="22" t="str">
        <f>_xlfn.XLOOKUP(C141,辅助表Auxiliary!$A$3:$A$192,辅助表Auxiliary!$D$3:$D$192)</f>
        <v>Terex 60</v>
      </c>
      <c r="F141" s="22" t="str">
        <f>_xlfn.XLOOKUP(C141,辅助表Auxiliary!$A$3:$A$192,辅助表Auxiliary!$E$3:$E$192)</f>
        <v>分包矿卡</v>
      </c>
      <c r="G141" s="22" t="s">
        <v>286</v>
      </c>
      <c r="H141" s="22" t="b">
        <f t="shared" si="34"/>
        <v>0</v>
      </c>
      <c r="I141" s="22">
        <f t="shared" si="35"/>
        <v>0</v>
      </c>
      <c r="J141" s="22"/>
      <c r="K141" s="22">
        <f>_xlfn.AGGREGATE(9,4,表1[[#This Row],[Хө]:[Б.н]])+_xlfn.AGGREGATE(9,4,表1[[#This Row],[Хө土壤]:[Б.н 脏煤]],表1[[#This Row],[Ш.х 沃土]])</f>
        <v>0</v>
      </c>
      <c r="L141" s="22">
        <f>_xlfn.AGGREGATE(9,4,表1[[#This Row],[Нү]],表1[[#This Row],[Нү 煤炭]])</f>
        <v>0</v>
      </c>
      <c r="M141" s="22">
        <f>_xlfn.AGGREGATE(9,4,表1[[#This Row],[oxid]],表1[[#This Row],[oxid 氧化]])</f>
        <v>0</v>
      </c>
      <c r="N141" s="22">
        <f>_xlfn.AGGREGATE(9,4,表1[[#This Row],[И.А]],表1[[#This Row],[И.А 
工程工作]])</f>
        <v>0</v>
      </c>
      <c r="O141" s="22">
        <f>表1[[#This Row],[产量（M3）
Production(M3)]]-表1[[#This Row],[焦煤（M3）
Coking coal
Нү]]-表1[[#This Row],[动力煤（M3）
Thermal coal
oxid]]</f>
        <v>0</v>
      </c>
      <c r="P141" s="22" t="str" cm="1">
        <f t="array" ref="P141">_xlfn.LET(
_xlpm.hCond,$H141,
_xlpm.dType,$D141,
_xlpm.res_type_1,P$1,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1" s="22" t="str" cm="1">
        <f t="array" ref="Q141">_xlfn.LET(
_xlpm.hCond,$H141,
_xlpm.dType,$D141,
_xlpm.res_type_1,Q$1,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1" s="22" t="str" cm="1">
        <f t="array" ref="R141">_xlfn.LET(
_xlpm.hCond,$H141,
_xlpm.dType,$D141,
_xlpm.res_type_1,R$1,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1" s="22" t="str" cm="1">
        <f t="array" ref="S141">_xlfn.LET(
_xlpm.hCond,$H141,
_xlpm.dType,$D141,
_xlpm.res_type_1,S$1,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1" s="22" t="str" cm="1">
        <f t="array" ref="T141">_xlfn.LET(
_xlpm.hCond,$H141,
_xlpm.dType,$D141,
_xlpm.res_type_1,T$1,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1" s="22" t="str" cm="1">
        <f t="array" ref="U141">_xlfn.LET(
_xlpm.hCond,$H141,
_xlpm.dType,$D141,
_xlpm.res_type_1,U$1,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1" s="22" t="str" cm="1">
        <f t="array" ref="V141">_xlfn.LET(
_xlpm.hCond,$H141,
_xlpm.dType,$D141,
_xlpm.res_type_1,V$1,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1" s="22" t="str" cm="1">
        <f t="array" ref="W141">_xlfn.LET(
_xlpm.hCond,$H141,
_xlpm.dType,$D141,
_xlpm.res_type_1,W$1,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1" s="22" t="str" cm="1">
        <f t="array" ref="X141">_xlfn.LET(
_xlpm.hCond,$H141,
_xlpm.dType,$D141,
_xlpm.res_type_1,X$1,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1" s="22" t="str" cm="1">
        <f t="array" ref="Y141">_xlfn.LET(
_xlpm.hCond,$H141,
_xlpm.dType,$D141,
_xlpm.res_type_1,Y$1,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1" s="22" t="str" cm="1">
        <f t="array" ref="Z141">_xlfn.LET(
_xlpm.hCond,$H141,
_xlpm.dType,$D141,
_xlpm.res_type_1,Z$1,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1" s="22" t="str" cm="1">
        <f t="array" ref="AA141">_xlfn.LET(
_xlpm.hCond,$H141,
_xlpm.dType,$D141,
_xlpm.res_type_1,AA$1,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1" s="22" t="str" cm="1">
        <f t="array" ref="AB141">_xlfn.LET(
_xlpm.hCond,$H141,
_xlpm.dType,$D141,
_xlpm.res_type_1,AB$1,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1" s="22" t="str" cm="1">
        <f t="array" ref="AC141">_xlfn.LET(
_xlpm.hCond,$H141,
_xlpm.dType,$D141,
_xlpm.res_type_1,AC$1,
_xlpm.num,--_xlfn.TEXTAFTER($C141,{"#","/","-"},-1),
_xlpm.isDay,$B141="DAY",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1" s="22" t="str" cm="1">
        <f t="array" ref="AD141">_xlfn.LET(
    _xlpm.result,
    IF(
        $H141,
        _xlfn.IFS(
            $B141 = "DAY",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$B141 = "Night",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41" s="22" t="str" cm="1">
        <f t="array" ref="AE141">_xlfn.LET(
    _xlpm.result,
    IF(
        $H141,
        _xlfn.IFS(
            $B141 = "DAY",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$B141 = "Night",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41" s="22" t="str">
        <f t="shared" si="48"/>
        <v/>
      </c>
      <c r="AG141" s="22" t="str" cm="1">
        <f t="array" ref="AG141">_xlfn.LET(
    _xlpm.result,
    IF(
        $H141,
        _xlfn.IFS(
            $B141 = "DAY",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$B141 = "Night",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1" s="22" t="str" cm="1">
        <f t="array" ref="AH141">_xlfn.LET(
    _xlpm.result,
    IF(
        $H141,
        _xlfn.IFS(
            $B141 = "DAY",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$B141 = "Night",
            _xlfn.IFS(
                $D141 = "挖掘机/Excavator",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$D141 = "矿用卡车/Dump Truck",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$D141 = "辅助设备/Auxiliary Equipment",
                _xlfn.XLOOKUP(
                     --
                        _xlfn.TEXTAFTER(
                            $C141,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1" s="22" t="str">
        <f t="shared" si="49"/>
        <v/>
      </c>
      <c r="AJ14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1" s="22" t="str">
        <f t="shared" si="36"/>
        <v/>
      </c>
      <c r="AO141" s="24" t="str">
        <f t="shared" si="37"/>
        <v/>
      </c>
      <c r="AP141" s="25" t="str" cm="1">
        <f t="array" ref="AP14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B141="Night", IF(
            (F141="EX5600")+(F141="EX3600"),
            _xlfn.XLOOKUP(--_xlfn.TEXTAFTER($C141,{"#","/","-"},-1), --_xlfn.TEXTAFTER('Electrical Excavator'!$A$4:$A$23,{"#","/","-"},-1), _xlfn.XLOOKUP(A141,'Electrical Excavator'!$E$3:$AI$3,'Electrical Excavator'!$E$4:$AI$23)),
            _xlfn.XLOOKUP(--_xlfn.TEXTAFTER($C141,{"#","/","-"},-1), --_xlfn.REGEXEXTRACT(_xlpm.c_rng,"\d+"), _xlfn.XLOOKUP(A141, _xlpm.header_rng, _xlpm.data_rng))
        ),
        B141="Day", ""
    ),
    IFERROR(_xlpm.result, "")
)</f>
        <v/>
      </c>
      <c r="AQ141" s="26" t="e">
        <f t="shared" si="38"/>
        <v>#VALUE!</v>
      </c>
      <c r="AR141" s="26">
        <f t="shared" si="39"/>
        <v>0</v>
      </c>
      <c r="AS141" s="26" t="str">
        <f t="shared" si="40"/>
        <v/>
      </c>
      <c r="AT141" s="24" t="str">
        <f t="shared" si="41"/>
        <v/>
      </c>
      <c r="AU141" s="22">
        <v>720</v>
      </c>
      <c r="AV141" s="22">
        <f t="shared" si="42"/>
        <v>12</v>
      </c>
      <c r="AW141" s="22" t="str">
        <f>IF($B141="Day",_xlfn.XLOOKUP(CLEAN($C141),效率表!$B$4:$B$500,效率表!G$4:G$500,""),_xlfn.XLOOKUP(CLEAN($C141),效率表!$B$4:$B$500,效率表!G$4:G$500,"",,-1))</f>
        <v/>
      </c>
      <c r="AX141" s="22" t="str">
        <f>IF($B141="Day",_xlfn.XLOOKUP(CLEAN($C141),效率表!$B$4:$B$500,效率表!H$4:H$500,""),_xlfn.XLOOKUP(CLEAN($C141),效率表!$B$4:$B$500,效率表!H$4:H$500,"",,-1))</f>
        <v/>
      </c>
      <c r="AY141" s="22" t="str">
        <f>IF($B141="Day",_xlfn.XLOOKUP(CLEAN($C141),效率表!$B$4:$B$500,效率表!I$4:I$500,""),_xlfn.XLOOKUP(CLEAN($C141),效率表!$B$4:$B$500,效率表!I$4:I$500,"",,-1))</f>
        <v/>
      </c>
      <c r="AZ141" s="22" t="str">
        <f>IF($B141="Day",_xlfn.XLOOKUP(CLEAN($C141),效率表!$B$4:$B$500,效率表!J$4:J$500,""),_xlfn.XLOOKUP(CLEAN($C141),效率表!$B$4:$B$500,效率表!J$4:J$500,"",,-1))</f>
        <v/>
      </c>
      <c r="BA141" s="22" t="str">
        <f>IF($B141="Day",_xlfn.XLOOKUP(CLEAN($C141),效率表!$B$4:$B$500,效率表!K$4:K$500,""),_xlfn.XLOOKUP(CLEAN($C141),效率表!$B$4:$B$500,效率表!K$4:K$500,"",,-1))</f>
        <v/>
      </c>
      <c r="BB141" s="22" t="str">
        <f>IF($B141="Day",_xlfn.XLOOKUP(CLEAN($C141),效率表!$B$4:$B$500,效率表!L$4:L$500,""),_xlfn.XLOOKUP(CLEAN($C141),效率表!$B$4:$B$500,效率表!L$4:L$500,"",,-1))</f>
        <v/>
      </c>
      <c r="BC141" s="22" t="str">
        <f>IF($B141="Day",_xlfn.XLOOKUP(CLEAN($C141),效率表!$B$4:$B$500,效率表!M$4:M$500,""),_xlfn.XLOOKUP(CLEAN($C141),效率表!$B$4:$B$500,效率表!M$4:M$500,"",,-1))</f>
        <v/>
      </c>
      <c r="BD141" s="22" t="str">
        <f>IF($B141="Day",_xlfn.XLOOKUP(CLEAN($C141),效率表!$B$4:$B$500,效率表!N$4:N$500,""),_xlfn.XLOOKUP(CLEAN($C141),效率表!$B$4:$B$500,效率表!N$4:N$500,"",,-1))</f>
        <v/>
      </c>
      <c r="BE141" s="22" t="str">
        <f>IF($B141="Day",_xlfn.XLOOKUP(CLEAN($C141),效率表!$B$4:$B$500,效率表!O$4:O$500,""),_xlfn.XLOOKUP(CLEAN($C141),效率表!$B$4:$B$500,效率表!O$4:O$500,"",,-1))</f>
        <v/>
      </c>
      <c r="BF141" s="22" t="str">
        <f>IF($B141="Day",_xlfn.XLOOKUP(CLEAN($C141),效率表!$B$4:$B$500,效率表!P$4:P$500,""),_xlfn.XLOOKUP(CLEAN($C141),效率表!$B$4:$B$500,效率表!P$4:P$500,"",,-1))</f>
        <v/>
      </c>
      <c r="BG141" s="22" t="str">
        <f>IF($B141="Day",_xlfn.XLOOKUP(CLEAN($C141),效率表!$B$4:$B$500,效率表!Q$4:Q$500,""),_xlfn.XLOOKUP(CLEAN($C141),效率表!$B$4:$B$500,效率表!Q$4:Q$500,"",,-1))</f>
        <v/>
      </c>
      <c r="BH141" s="22" t="str">
        <f>IF($B141="Day",_xlfn.XLOOKUP(CLEAN($C141),效率表!$B$4:$B$500,效率表!R$4:R$500,""),_xlfn.XLOOKUP(CLEAN($C141),效率表!$B$4:$B$500,效率表!R$4:R$500,"",,-1))</f>
        <v/>
      </c>
      <c r="BI141" s="22" t="str">
        <f>IF($B141="Day",_xlfn.XLOOKUP(CLEAN($C141),效率表!$B$4:$B$500,效率表!S$4:S$500,""),_xlfn.XLOOKUP(CLEAN($C141),效率表!$B$4:$B$500,效率表!S$4:S$500,"",,-1))</f>
        <v/>
      </c>
      <c r="BJ141" s="22" t="str">
        <f>IF($B141="Day",_xlfn.XLOOKUP(CLEAN($C141),效率表!$B$4:$B$500,效率表!U$4:U$500,""),_xlfn.XLOOKUP(CLEAN($C141),效率表!$B$4:$B$500,效率表!U$4:U$500,"",,-1))</f>
        <v/>
      </c>
      <c r="BK141" s="22" t="str">
        <f>IF($B141="Day",_xlfn.XLOOKUP(CLEAN($C141),效率表!$B$4:$B$500,效率表!V$4:V$500,""),_xlfn.XLOOKUP(CLEAN($C141),效率表!$B$4:$B$500,效率表!V$4:V$500,"",,-1))</f>
        <v/>
      </c>
      <c r="BL141" s="22" t="e">
        <f t="shared" si="43"/>
        <v>#VALUE!</v>
      </c>
      <c r="BM141" s="22" t="e">
        <f t="shared" si="44"/>
        <v>#VALUE!</v>
      </c>
      <c r="BN141" s="22" t="e">
        <f t="shared" si="45"/>
        <v>#VALUE!</v>
      </c>
      <c r="BO141" s="27">
        <f t="shared" si="46"/>
        <v>720</v>
      </c>
      <c r="BP141" s="25">
        <f t="shared" si="47"/>
        <v>12</v>
      </c>
      <c r="BQ141" s="28" t="str">
        <f>IF($B141="Day",_xlfn.XLOOKUP(CLEAN($C141),效率表!$B$4:$B$500,效率表!X$4:X$500,""),_xlfn.XLOOKUP($C141,效率表!$B$4:$B$500,效率表!X$4:X$500,"",,-1))</f>
        <v/>
      </c>
    </row>
    <row r="142" spans="1:69">
      <c r="A142" s="29">
        <f t="shared" si="50"/>
        <v>46244</v>
      </c>
      <c r="B142" s="22" t="s">
        <v>240</v>
      </c>
      <c r="C142" s="22" t="s">
        <v>223</v>
      </c>
      <c r="D142" s="23" t="str">
        <f>_xlfn.XLOOKUP(C142,辅助表Auxiliary!$A$3:$A$192,辅助表Auxiliary!$C$3:$C$192)</f>
        <v>矿用卡车/Dump Truck</v>
      </c>
      <c r="E142" s="22" t="str">
        <f>_xlfn.XLOOKUP(C142,辅助表Auxiliary!$A$3:$A$192,辅助表Auxiliary!$D$3:$D$192)</f>
        <v>Terex 60</v>
      </c>
      <c r="F142" s="22" t="str">
        <f>_xlfn.XLOOKUP(C142,辅助表Auxiliary!$A$3:$A$192,辅助表Auxiliary!$E$3:$E$192)</f>
        <v>分包矿卡</v>
      </c>
      <c r="G142" s="22" t="s">
        <v>286</v>
      </c>
      <c r="H142" s="22" t="b">
        <f t="shared" si="34"/>
        <v>0</v>
      </c>
      <c r="I142" s="22">
        <f t="shared" si="35"/>
        <v>0</v>
      </c>
      <c r="J142" s="22"/>
      <c r="K142" s="22">
        <f>_xlfn.AGGREGATE(9,4,表1[[#This Row],[Хө]:[Б.н]])+_xlfn.AGGREGATE(9,4,表1[[#This Row],[Хө土壤]:[Б.н 脏煤]],表1[[#This Row],[Ш.х 沃土]])</f>
        <v>0</v>
      </c>
      <c r="L142" s="22">
        <f>_xlfn.AGGREGATE(9,4,表1[[#This Row],[Нү]],表1[[#This Row],[Нү 煤炭]])</f>
        <v>0</v>
      </c>
      <c r="M142" s="22">
        <f>_xlfn.AGGREGATE(9,4,表1[[#This Row],[oxid]],表1[[#This Row],[oxid 氧化]])</f>
        <v>0</v>
      </c>
      <c r="N142" s="22">
        <f>_xlfn.AGGREGATE(9,4,表1[[#This Row],[И.А]],表1[[#This Row],[И.А 
工程工作]])</f>
        <v>0</v>
      </c>
      <c r="O142" s="22">
        <f>表1[[#This Row],[产量（M3）
Production(M3)]]-表1[[#This Row],[焦煤（M3）
Coking coal
Нү]]-表1[[#This Row],[动力煤（M3）
Thermal coal
oxid]]</f>
        <v>0</v>
      </c>
      <c r="P142" s="22" t="str" cm="1">
        <f t="array" ref="P142">_xlfn.LET(
_xlpm.hCond,$H142,
_xlpm.dType,$D142,
_xlpm.res_type_1,P$1,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2" s="22" t="str" cm="1">
        <f t="array" ref="Q142">_xlfn.LET(
_xlpm.hCond,$H142,
_xlpm.dType,$D142,
_xlpm.res_type_1,Q$1,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2" s="22" t="str" cm="1">
        <f t="array" ref="R142">_xlfn.LET(
_xlpm.hCond,$H142,
_xlpm.dType,$D142,
_xlpm.res_type_1,R$1,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2" s="22" t="str" cm="1">
        <f t="array" ref="S142">_xlfn.LET(
_xlpm.hCond,$H142,
_xlpm.dType,$D142,
_xlpm.res_type_1,S$1,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2" s="22" t="str" cm="1">
        <f t="array" ref="T142">_xlfn.LET(
_xlpm.hCond,$H142,
_xlpm.dType,$D142,
_xlpm.res_type_1,T$1,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2" s="22" t="str" cm="1">
        <f t="array" ref="U142">_xlfn.LET(
_xlpm.hCond,$H142,
_xlpm.dType,$D142,
_xlpm.res_type_1,U$1,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2" s="22" t="str" cm="1">
        <f t="array" ref="V142">_xlfn.LET(
_xlpm.hCond,$H142,
_xlpm.dType,$D142,
_xlpm.res_type_1,V$1,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2" s="22" t="str" cm="1">
        <f t="array" ref="W142">_xlfn.LET(
_xlpm.hCond,$H142,
_xlpm.dType,$D142,
_xlpm.res_type_1,W$1,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2" s="22" t="str" cm="1">
        <f t="array" ref="X142">_xlfn.LET(
_xlpm.hCond,$H142,
_xlpm.dType,$D142,
_xlpm.res_type_1,X$1,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2" s="22" t="str" cm="1">
        <f t="array" ref="Y142">_xlfn.LET(
_xlpm.hCond,$H142,
_xlpm.dType,$D142,
_xlpm.res_type_1,Y$1,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2" s="22" t="str" cm="1">
        <f t="array" ref="Z142">_xlfn.LET(
_xlpm.hCond,$H142,
_xlpm.dType,$D142,
_xlpm.res_type_1,Z$1,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2" s="22" t="str" cm="1">
        <f t="array" ref="AA142">_xlfn.LET(
_xlpm.hCond,$H142,
_xlpm.dType,$D142,
_xlpm.res_type_1,AA$1,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2" s="22" t="str" cm="1">
        <f t="array" ref="AB142">_xlfn.LET(
_xlpm.hCond,$H142,
_xlpm.dType,$D142,
_xlpm.res_type_1,AB$1,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2" s="22" t="str" cm="1">
        <f t="array" ref="AC142">_xlfn.LET(
_xlpm.hCond,$H142,
_xlpm.dType,$D142,
_xlpm.res_type_1,AC$1,
_xlpm.num,--_xlfn.TEXTAFTER($C142,{"#","/","-"},-1),
_xlpm.isDay,$B142="DAY",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2" s="22" t="str" cm="1">
        <f t="array" ref="AD142">_xlfn.LET(
    _xlpm.result,
    IF(
        $H142,
        _xlfn.IFS(
            $B142 = "DAY",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$B142 = "Night",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42" s="22" t="str" cm="1">
        <f t="array" ref="AE142">_xlfn.LET(
    _xlpm.result,
    IF(
        $H142,
        _xlfn.IFS(
            $B142 = "DAY",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$B142 = "Night",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42" s="22" t="str">
        <f t="shared" si="48"/>
        <v/>
      </c>
      <c r="AG142" s="22" t="str" cm="1">
        <f t="array" ref="AG142">_xlfn.LET(
    _xlpm.result,
    IF(
        $H142,
        _xlfn.IFS(
            $B142 = "DAY",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$B142 = "Night",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2" s="22" t="str" cm="1">
        <f t="array" ref="AH142">_xlfn.LET(
    _xlpm.result,
    IF(
        $H142,
        _xlfn.IFS(
            $B142 = "DAY",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$B142 = "Night",
            _xlfn.IFS(
                $D142 = "挖掘机/Excavator",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$D142 = "矿用卡车/Dump Truck",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$D142 = "辅助设备/Auxiliary Equipment",
                _xlfn.XLOOKUP(
                     --
                        _xlfn.TEXTAFTER(
                            $C142,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2" s="22" t="str">
        <f t="shared" si="49"/>
        <v/>
      </c>
      <c r="AJ14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2" s="22" t="str">
        <f t="shared" si="36"/>
        <v/>
      </c>
      <c r="AO142" s="24" t="str">
        <f t="shared" si="37"/>
        <v/>
      </c>
      <c r="AP142" s="25" t="str" cm="1">
        <f t="array" ref="AP14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B142="Night", IF(
            (F142="EX5600")+(F142="EX3600"),
            _xlfn.XLOOKUP(--_xlfn.TEXTAFTER($C142,{"#","/","-"},-1), --_xlfn.TEXTAFTER('Electrical Excavator'!$A$4:$A$23,{"#","/","-"},-1), _xlfn.XLOOKUP(A142,'Electrical Excavator'!$E$3:$AI$3,'Electrical Excavator'!$E$4:$AI$23)),
            _xlfn.XLOOKUP(--_xlfn.TEXTAFTER($C142,{"#","/","-"},-1), --_xlfn.REGEXEXTRACT(_xlpm.c_rng,"\d+"), _xlfn.XLOOKUP(A142, _xlpm.header_rng, _xlpm.data_rng))
        ),
        B142="Day", ""
    ),
    IFERROR(_xlpm.result, "")
)</f>
        <v/>
      </c>
      <c r="AQ142" s="26" t="e">
        <f t="shared" si="38"/>
        <v>#VALUE!</v>
      </c>
      <c r="AR142" s="26">
        <f t="shared" si="39"/>
        <v>0</v>
      </c>
      <c r="AS142" s="26" t="str">
        <f t="shared" si="40"/>
        <v/>
      </c>
      <c r="AT142" s="24" t="str">
        <f t="shared" si="41"/>
        <v/>
      </c>
      <c r="AU142" s="22">
        <v>720</v>
      </c>
      <c r="AV142" s="22">
        <f t="shared" si="42"/>
        <v>12</v>
      </c>
      <c r="AW142" s="22" t="str">
        <f>IF($B142="Day",_xlfn.XLOOKUP(CLEAN($C142),效率表!$B$4:$B$500,效率表!G$4:G$500,""),_xlfn.XLOOKUP(CLEAN($C142),效率表!$B$4:$B$500,效率表!G$4:G$500,"",,-1))</f>
        <v/>
      </c>
      <c r="AX142" s="22" t="str">
        <f>IF($B142="Day",_xlfn.XLOOKUP(CLEAN($C142),效率表!$B$4:$B$500,效率表!H$4:H$500,""),_xlfn.XLOOKUP(CLEAN($C142),效率表!$B$4:$B$500,效率表!H$4:H$500,"",,-1))</f>
        <v/>
      </c>
      <c r="AY142" s="22" t="str">
        <f>IF($B142="Day",_xlfn.XLOOKUP(CLEAN($C142),效率表!$B$4:$B$500,效率表!I$4:I$500,""),_xlfn.XLOOKUP(CLEAN($C142),效率表!$B$4:$B$500,效率表!I$4:I$500,"",,-1))</f>
        <v/>
      </c>
      <c r="AZ142" s="22" t="str">
        <f>IF($B142="Day",_xlfn.XLOOKUP(CLEAN($C142),效率表!$B$4:$B$500,效率表!J$4:J$500,""),_xlfn.XLOOKUP(CLEAN($C142),效率表!$B$4:$B$500,效率表!J$4:J$500,"",,-1))</f>
        <v/>
      </c>
      <c r="BA142" s="22" t="str">
        <f>IF($B142="Day",_xlfn.XLOOKUP(CLEAN($C142),效率表!$B$4:$B$500,效率表!K$4:K$500,""),_xlfn.XLOOKUP(CLEAN($C142),效率表!$B$4:$B$500,效率表!K$4:K$500,"",,-1))</f>
        <v/>
      </c>
      <c r="BB142" s="22" t="str">
        <f>IF($B142="Day",_xlfn.XLOOKUP(CLEAN($C142),效率表!$B$4:$B$500,效率表!L$4:L$500,""),_xlfn.XLOOKUP(CLEAN($C142),效率表!$B$4:$B$500,效率表!L$4:L$500,"",,-1))</f>
        <v/>
      </c>
      <c r="BC142" s="22" t="str">
        <f>IF($B142="Day",_xlfn.XLOOKUP(CLEAN($C142),效率表!$B$4:$B$500,效率表!M$4:M$500,""),_xlfn.XLOOKUP(CLEAN($C142),效率表!$B$4:$B$500,效率表!M$4:M$500,"",,-1))</f>
        <v/>
      </c>
      <c r="BD142" s="22" t="str">
        <f>IF($B142="Day",_xlfn.XLOOKUP(CLEAN($C142),效率表!$B$4:$B$500,效率表!N$4:N$500,""),_xlfn.XLOOKUP(CLEAN($C142),效率表!$B$4:$B$500,效率表!N$4:N$500,"",,-1))</f>
        <v/>
      </c>
      <c r="BE142" s="22" t="str">
        <f>IF($B142="Day",_xlfn.XLOOKUP(CLEAN($C142),效率表!$B$4:$B$500,效率表!O$4:O$500,""),_xlfn.XLOOKUP(CLEAN($C142),效率表!$B$4:$B$500,效率表!O$4:O$500,"",,-1))</f>
        <v/>
      </c>
      <c r="BF142" s="22" t="str">
        <f>IF($B142="Day",_xlfn.XLOOKUP(CLEAN($C142),效率表!$B$4:$B$500,效率表!P$4:P$500,""),_xlfn.XLOOKUP(CLEAN($C142),效率表!$B$4:$B$500,效率表!P$4:P$500,"",,-1))</f>
        <v/>
      </c>
      <c r="BG142" s="22" t="str">
        <f>IF($B142="Day",_xlfn.XLOOKUP(CLEAN($C142),效率表!$B$4:$B$500,效率表!Q$4:Q$500,""),_xlfn.XLOOKUP(CLEAN($C142),效率表!$B$4:$B$500,效率表!Q$4:Q$500,"",,-1))</f>
        <v/>
      </c>
      <c r="BH142" s="22" t="str">
        <f>IF($B142="Day",_xlfn.XLOOKUP(CLEAN($C142),效率表!$B$4:$B$500,效率表!R$4:R$500,""),_xlfn.XLOOKUP(CLEAN($C142),效率表!$B$4:$B$500,效率表!R$4:R$500,"",,-1))</f>
        <v/>
      </c>
      <c r="BI142" s="22" t="str">
        <f>IF($B142="Day",_xlfn.XLOOKUP(CLEAN($C142),效率表!$B$4:$B$500,效率表!S$4:S$500,""),_xlfn.XLOOKUP(CLEAN($C142),效率表!$B$4:$B$500,效率表!S$4:S$500,"",,-1))</f>
        <v/>
      </c>
      <c r="BJ142" s="22" t="str">
        <f>IF($B142="Day",_xlfn.XLOOKUP(CLEAN($C142),效率表!$B$4:$B$500,效率表!U$4:U$500,""),_xlfn.XLOOKUP(CLEAN($C142),效率表!$B$4:$B$500,效率表!U$4:U$500,"",,-1))</f>
        <v/>
      </c>
      <c r="BK142" s="22" t="str">
        <f>IF($B142="Day",_xlfn.XLOOKUP(CLEAN($C142),效率表!$B$4:$B$500,效率表!V$4:V$500,""),_xlfn.XLOOKUP(CLEAN($C142),效率表!$B$4:$B$500,效率表!V$4:V$500,"",,-1))</f>
        <v/>
      </c>
      <c r="BL142" s="22" t="e">
        <f t="shared" si="43"/>
        <v>#VALUE!</v>
      </c>
      <c r="BM142" s="22" t="e">
        <f t="shared" si="44"/>
        <v>#VALUE!</v>
      </c>
      <c r="BN142" s="22" t="e">
        <f t="shared" si="45"/>
        <v>#VALUE!</v>
      </c>
      <c r="BO142" s="27">
        <f t="shared" si="46"/>
        <v>720</v>
      </c>
      <c r="BP142" s="25">
        <f t="shared" si="47"/>
        <v>12</v>
      </c>
      <c r="BQ142" s="28" t="str">
        <f>IF($B142="Day",_xlfn.XLOOKUP(CLEAN($C142),效率表!$B$4:$B$500,效率表!X$4:X$500,""),_xlfn.XLOOKUP($C142,效率表!$B$4:$B$500,效率表!X$4:X$500,"",,-1))</f>
        <v/>
      </c>
    </row>
    <row r="143" spans="1:69">
      <c r="A143" s="29">
        <f t="shared" si="50"/>
        <v>46244</v>
      </c>
      <c r="B143" s="22" t="s">
        <v>240</v>
      </c>
      <c r="C143" s="22" t="s">
        <v>224</v>
      </c>
      <c r="D143" s="23" t="str">
        <f>_xlfn.XLOOKUP(C143,辅助表Auxiliary!$A$3:$A$192,辅助表Auxiliary!$C$3:$C$192)</f>
        <v>矿用卡车/Dump Truck</v>
      </c>
      <c r="E143" s="22" t="str">
        <f>_xlfn.XLOOKUP(C143,辅助表Auxiliary!$A$3:$A$192,辅助表Auxiliary!$D$3:$D$192)</f>
        <v>Terex 60</v>
      </c>
      <c r="F143" s="22" t="str">
        <f>_xlfn.XLOOKUP(C143,辅助表Auxiliary!$A$3:$A$192,辅助表Auxiliary!$E$3:$E$192)</f>
        <v>分包矿卡</v>
      </c>
      <c r="G143" s="22" t="s">
        <v>286</v>
      </c>
      <c r="H143" s="22" t="b">
        <f t="shared" si="34"/>
        <v>0</v>
      </c>
      <c r="I143" s="22">
        <f t="shared" si="35"/>
        <v>0</v>
      </c>
      <c r="J143" s="22"/>
      <c r="K143" s="22">
        <f>_xlfn.AGGREGATE(9,4,表1[[#This Row],[Хө]:[Б.н]])+_xlfn.AGGREGATE(9,4,表1[[#This Row],[Хө土壤]:[Б.н 脏煤]],表1[[#This Row],[Ш.х 沃土]])</f>
        <v>0</v>
      </c>
      <c r="L143" s="22">
        <f>_xlfn.AGGREGATE(9,4,表1[[#This Row],[Нү]],表1[[#This Row],[Нү 煤炭]])</f>
        <v>0</v>
      </c>
      <c r="M143" s="22">
        <f>_xlfn.AGGREGATE(9,4,表1[[#This Row],[oxid]],表1[[#This Row],[oxid 氧化]])</f>
        <v>0</v>
      </c>
      <c r="N143" s="22">
        <f>_xlfn.AGGREGATE(9,4,表1[[#This Row],[И.А]],表1[[#This Row],[И.А 
工程工作]])</f>
        <v>0</v>
      </c>
      <c r="O143" s="22">
        <f>表1[[#This Row],[产量（M3）
Production(M3)]]-表1[[#This Row],[焦煤（M3）
Coking coal
Нү]]-表1[[#This Row],[动力煤（M3）
Thermal coal
oxid]]</f>
        <v>0</v>
      </c>
      <c r="P143" s="22" t="str" cm="1">
        <f t="array" ref="P143">_xlfn.LET(
_xlpm.hCond,$H143,
_xlpm.dType,$D143,
_xlpm.res_type_1,P$1,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3" s="22" t="str" cm="1">
        <f t="array" ref="Q143">_xlfn.LET(
_xlpm.hCond,$H143,
_xlpm.dType,$D143,
_xlpm.res_type_1,Q$1,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3" s="22" t="str" cm="1">
        <f t="array" ref="R143">_xlfn.LET(
_xlpm.hCond,$H143,
_xlpm.dType,$D143,
_xlpm.res_type_1,R$1,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3" s="22" t="str" cm="1">
        <f t="array" ref="S143">_xlfn.LET(
_xlpm.hCond,$H143,
_xlpm.dType,$D143,
_xlpm.res_type_1,S$1,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3" s="22" t="str" cm="1">
        <f t="array" ref="T143">_xlfn.LET(
_xlpm.hCond,$H143,
_xlpm.dType,$D143,
_xlpm.res_type_1,T$1,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3" s="22" t="str" cm="1">
        <f t="array" ref="U143">_xlfn.LET(
_xlpm.hCond,$H143,
_xlpm.dType,$D143,
_xlpm.res_type_1,U$1,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3" s="22" t="str" cm="1">
        <f t="array" ref="V143">_xlfn.LET(
_xlpm.hCond,$H143,
_xlpm.dType,$D143,
_xlpm.res_type_1,V$1,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3" s="22" t="str" cm="1">
        <f t="array" ref="W143">_xlfn.LET(
_xlpm.hCond,$H143,
_xlpm.dType,$D143,
_xlpm.res_type_1,W$1,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3" s="22" t="str" cm="1">
        <f t="array" ref="X143">_xlfn.LET(
_xlpm.hCond,$H143,
_xlpm.dType,$D143,
_xlpm.res_type_1,X$1,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3" s="22" t="str" cm="1">
        <f t="array" ref="Y143">_xlfn.LET(
_xlpm.hCond,$H143,
_xlpm.dType,$D143,
_xlpm.res_type_1,Y$1,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3" s="22" t="str" cm="1">
        <f t="array" ref="Z143">_xlfn.LET(
_xlpm.hCond,$H143,
_xlpm.dType,$D143,
_xlpm.res_type_1,Z$1,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3" s="22" t="str" cm="1">
        <f t="array" ref="AA143">_xlfn.LET(
_xlpm.hCond,$H143,
_xlpm.dType,$D143,
_xlpm.res_type_1,AA$1,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3" s="22" t="str" cm="1">
        <f t="array" ref="AB143">_xlfn.LET(
_xlpm.hCond,$H143,
_xlpm.dType,$D143,
_xlpm.res_type_1,AB$1,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3" s="22" t="str" cm="1">
        <f t="array" ref="AC143">_xlfn.LET(
_xlpm.hCond,$H143,
_xlpm.dType,$D143,
_xlpm.res_type_1,AC$1,
_xlpm.num,--_xlfn.TEXTAFTER($C143,{"#","/","-"},-1),
_xlpm.isDay,$B143="DAY",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3" s="22" t="str" cm="1">
        <f t="array" ref="AD143">_xlfn.LET(
    _xlpm.result,
    IF(
        $H143,
        _xlfn.IFS(
            $B143 = "DAY",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$B143 = "Night",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43" s="22" t="str" cm="1">
        <f t="array" ref="AE143">_xlfn.LET(
    _xlpm.result,
    IF(
        $H143,
        _xlfn.IFS(
            $B143 = "DAY",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$B143 = "Night",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43" s="22" t="str">
        <f t="shared" si="48"/>
        <v/>
      </c>
      <c r="AG143" s="22" t="str" cm="1">
        <f t="array" ref="AG143">_xlfn.LET(
    _xlpm.result,
    IF(
        $H143,
        _xlfn.IFS(
            $B143 = "DAY",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$B143 = "Night",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3" s="22" t="str" cm="1">
        <f t="array" ref="AH143">_xlfn.LET(
    _xlpm.result,
    IF(
        $H143,
        _xlfn.IFS(
            $B143 = "DAY",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$B143 = "Night",
            _xlfn.IFS(
                $D143 = "挖掘机/Excavator",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$D143 = "矿用卡车/Dump Truck",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$D143 = "辅助设备/Auxiliary Equipment",
                _xlfn.XLOOKUP(
                     --
                        _xlfn.TEXTAFTER(
                            $C143,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3" s="22" t="str">
        <f t="shared" si="49"/>
        <v/>
      </c>
      <c r="AJ14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3" s="22" t="str">
        <f t="shared" si="36"/>
        <v/>
      </c>
      <c r="AO143" s="24" t="str">
        <f t="shared" si="37"/>
        <v/>
      </c>
      <c r="AP143" s="25" t="str" cm="1">
        <f t="array" ref="AP14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B143="Night", IF(
            (F143="EX5600")+(F143="EX3600"),
            _xlfn.XLOOKUP(--_xlfn.TEXTAFTER($C143,{"#","/","-"},-1), --_xlfn.TEXTAFTER('Electrical Excavator'!$A$4:$A$23,{"#","/","-"},-1), _xlfn.XLOOKUP(A143,'Electrical Excavator'!$E$3:$AI$3,'Electrical Excavator'!$E$4:$AI$23)),
            _xlfn.XLOOKUP(--_xlfn.TEXTAFTER($C143,{"#","/","-"},-1), --_xlfn.REGEXEXTRACT(_xlpm.c_rng,"\d+"), _xlfn.XLOOKUP(A143, _xlpm.header_rng, _xlpm.data_rng))
        ),
        B143="Day", ""
    ),
    IFERROR(_xlpm.result, "")
)</f>
        <v/>
      </c>
      <c r="AQ143" s="26" t="e">
        <f t="shared" si="38"/>
        <v>#VALUE!</v>
      </c>
      <c r="AR143" s="26">
        <f t="shared" si="39"/>
        <v>0</v>
      </c>
      <c r="AS143" s="26" t="str">
        <f t="shared" si="40"/>
        <v/>
      </c>
      <c r="AT143" s="24" t="str">
        <f t="shared" si="41"/>
        <v/>
      </c>
      <c r="AU143" s="22">
        <v>720</v>
      </c>
      <c r="AV143" s="22">
        <f t="shared" si="42"/>
        <v>12</v>
      </c>
      <c r="AW143" s="22" t="str">
        <f>IF($B143="Day",_xlfn.XLOOKUP(CLEAN($C143),效率表!$B$4:$B$500,效率表!G$4:G$500,""),_xlfn.XLOOKUP(CLEAN($C143),效率表!$B$4:$B$500,效率表!G$4:G$500,"",,-1))</f>
        <v/>
      </c>
      <c r="AX143" s="22" t="str">
        <f>IF($B143="Day",_xlfn.XLOOKUP(CLEAN($C143),效率表!$B$4:$B$500,效率表!H$4:H$500,""),_xlfn.XLOOKUP(CLEAN($C143),效率表!$B$4:$B$500,效率表!H$4:H$500,"",,-1))</f>
        <v/>
      </c>
      <c r="AY143" s="22" t="str">
        <f>IF($B143="Day",_xlfn.XLOOKUP(CLEAN($C143),效率表!$B$4:$B$500,效率表!I$4:I$500,""),_xlfn.XLOOKUP(CLEAN($C143),效率表!$B$4:$B$500,效率表!I$4:I$500,"",,-1))</f>
        <v/>
      </c>
      <c r="AZ143" s="22" t="str">
        <f>IF($B143="Day",_xlfn.XLOOKUP(CLEAN($C143),效率表!$B$4:$B$500,效率表!J$4:J$500,""),_xlfn.XLOOKUP(CLEAN($C143),效率表!$B$4:$B$500,效率表!J$4:J$500,"",,-1))</f>
        <v/>
      </c>
      <c r="BA143" s="22" t="str">
        <f>IF($B143="Day",_xlfn.XLOOKUP(CLEAN($C143),效率表!$B$4:$B$500,效率表!K$4:K$500,""),_xlfn.XLOOKUP(CLEAN($C143),效率表!$B$4:$B$500,效率表!K$4:K$500,"",,-1))</f>
        <v/>
      </c>
      <c r="BB143" s="22" t="str">
        <f>IF($B143="Day",_xlfn.XLOOKUP(CLEAN($C143),效率表!$B$4:$B$500,效率表!L$4:L$500,""),_xlfn.XLOOKUP(CLEAN($C143),效率表!$B$4:$B$500,效率表!L$4:L$500,"",,-1))</f>
        <v/>
      </c>
      <c r="BC143" s="22" t="str">
        <f>IF($B143="Day",_xlfn.XLOOKUP(CLEAN($C143),效率表!$B$4:$B$500,效率表!M$4:M$500,""),_xlfn.XLOOKUP(CLEAN($C143),效率表!$B$4:$B$500,效率表!M$4:M$500,"",,-1))</f>
        <v/>
      </c>
      <c r="BD143" s="22" t="str">
        <f>IF($B143="Day",_xlfn.XLOOKUP(CLEAN($C143),效率表!$B$4:$B$500,效率表!N$4:N$500,""),_xlfn.XLOOKUP(CLEAN($C143),效率表!$B$4:$B$500,效率表!N$4:N$500,"",,-1))</f>
        <v/>
      </c>
      <c r="BE143" s="22" t="str">
        <f>IF($B143="Day",_xlfn.XLOOKUP(CLEAN($C143),效率表!$B$4:$B$500,效率表!O$4:O$500,""),_xlfn.XLOOKUP(CLEAN($C143),效率表!$B$4:$B$500,效率表!O$4:O$500,"",,-1))</f>
        <v/>
      </c>
      <c r="BF143" s="22" t="str">
        <f>IF($B143="Day",_xlfn.XLOOKUP(CLEAN($C143),效率表!$B$4:$B$500,效率表!P$4:P$500,""),_xlfn.XLOOKUP(CLEAN($C143),效率表!$B$4:$B$500,效率表!P$4:P$500,"",,-1))</f>
        <v/>
      </c>
      <c r="BG143" s="22" t="str">
        <f>IF($B143="Day",_xlfn.XLOOKUP(CLEAN($C143),效率表!$B$4:$B$500,效率表!Q$4:Q$500,""),_xlfn.XLOOKUP(CLEAN($C143),效率表!$B$4:$B$500,效率表!Q$4:Q$500,"",,-1))</f>
        <v/>
      </c>
      <c r="BH143" s="22" t="str">
        <f>IF($B143="Day",_xlfn.XLOOKUP(CLEAN($C143),效率表!$B$4:$B$500,效率表!R$4:R$500,""),_xlfn.XLOOKUP(CLEAN($C143),效率表!$B$4:$B$500,效率表!R$4:R$500,"",,-1))</f>
        <v/>
      </c>
      <c r="BI143" s="22" t="str">
        <f>IF($B143="Day",_xlfn.XLOOKUP(CLEAN($C143),效率表!$B$4:$B$500,效率表!S$4:S$500,""),_xlfn.XLOOKUP(CLEAN($C143),效率表!$B$4:$B$500,效率表!S$4:S$500,"",,-1))</f>
        <v/>
      </c>
      <c r="BJ143" s="22" t="str">
        <f>IF($B143="Day",_xlfn.XLOOKUP(CLEAN($C143),效率表!$B$4:$B$500,效率表!U$4:U$500,""),_xlfn.XLOOKUP(CLEAN($C143),效率表!$B$4:$B$500,效率表!U$4:U$500,"",,-1))</f>
        <v/>
      </c>
      <c r="BK143" s="22" t="str">
        <f>IF($B143="Day",_xlfn.XLOOKUP(CLEAN($C143),效率表!$B$4:$B$500,效率表!V$4:V$500,""),_xlfn.XLOOKUP(CLEAN($C143),效率表!$B$4:$B$500,效率表!V$4:V$500,"",,-1))</f>
        <v/>
      </c>
      <c r="BL143" s="22" t="e">
        <f t="shared" si="43"/>
        <v>#VALUE!</v>
      </c>
      <c r="BM143" s="22" t="e">
        <f t="shared" si="44"/>
        <v>#VALUE!</v>
      </c>
      <c r="BN143" s="22" t="e">
        <f t="shared" si="45"/>
        <v>#VALUE!</v>
      </c>
      <c r="BO143" s="27">
        <f t="shared" si="46"/>
        <v>720</v>
      </c>
      <c r="BP143" s="25">
        <f t="shared" si="47"/>
        <v>12</v>
      </c>
      <c r="BQ143" s="28" t="str">
        <f>IF($B143="Day",_xlfn.XLOOKUP(CLEAN($C143),效率表!$B$4:$B$500,效率表!X$4:X$500,""),_xlfn.XLOOKUP($C143,效率表!$B$4:$B$500,效率表!X$4:X$500,"",,-1))</f>
        <v/>
      </c>
    </row>
    <row r="144" spans="1:69">
      <c r="A144" s="29">
        <f t="shared" si="50"/>
        <v>46244</v>
      </c>
      <c r="B144" s="22" t="s">
        <v>240</v>
      </c>
      <c r="C144" s="22" t="s">
        <v>225</v>
      </c>
      <c r="D144" s="23" t="str">
        <f>_xlfn.XLOOKUP(C144,辅助表Auxiliary!$A$3:$A$192,辅助表Auxiliary!$C$3:$C$192)</f>
        <v>矿用卡车/Dump Truck</v>
      </c>
      <c r="E144" s="22" t="str">
        <f>_xlfn.XLOOKUP(C144,辅助表Auxiliary!$A$3:$A$192,辅助表Auxiliary!$D$3:$D$192)</f>
        <v>Terex 60</v>
      </c>
      <c r="F144" s="22" t="str">
        <f>_xlfn.XLOOKUP(C144,辅助表Auxiliary!$A$3:$A$192,辅助表Auxiliary!$E$3:$E$192)</f>
        <v>分包矿卡</v>
      </c>
      <c r="G144" s="22" t="s">
        <v>286</v>
      </c>
      <c r="H144" s="22" t="b">
        <f t="shared" si="34"/>
        <v>0</v>
      </c>
      <c r="I144" s="22">
        <f t="shared" si="35"/>
        <v>0</v>
      </c>
      <c r="J144" s="22"/>
      <c r="K144" s="22">
        <f>_xlfn.AGGREGATE(9,4,表1[[#This Row],[Хө]:[Б.н]])+_xlfn.AGGREGATE(9,4,表1[[#This Row],[Хө土壤]:[Б.н 脏煤]],表1[[#This Row],[Ш.х 沃土]])</f>
        <v>0</v>
      </c>
      <c r="L144" s="22">
        <f>_xlfn.AGGREGATE(9,4,表1[[#This Row],[Нү]],表1[[#This Row],[Нү 煤炭]])</f>
        <v>0</v>
      </c>
      <c r="M144" s="22">
        <f>_xlfn.AGGREGATE(9,4,表1[[#This Row],[oxid]],表1[[#This Row],[oxid 氧化]])</f>
        <v>0</v>
      </c>
      <c r="N144" s="22">
        <f>_xlfn.AGGREGATE(9,4,表1[[#This Row],[И.А]],表1[[#This Row],[И.А 
工程工作]])</f>
        <v>0</v>
      </c>
      <c r="O144" s="22">
        <f>表1[[#This Row],[产量（M3）
Production(M3)]]-表1[[#This Row],[焦煤（M3）
Coking coal
Нү]]-表1[[#This Row],[动力煤（M3）
Thermal coal
oxid]]</f>
        <v>0</v>
      </c>
      <c r="P144" s="22" t="str" cm="1">
        <f t="array" ref="P144">_xlfn.LET(
_xlpm.hCond,$H144,
_xlpm.dType,$D144,
_xlpm.res_type_1,P$1,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4" s="22" t="str" cm="1">
        <f t="array" ref="Q144">_xlfn.LET(
_xlpm.hCond,$H144,
_xlpm.dType,$D144,
_xlpm.res_type_1,Q$1,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4" s="22" t="str" cm="1">
        <f t="array" ref="R144">_xlfn.LET(
_xlpm.hCond,$H144,
_xlpm.dType,$D144,
_xlpm.res_type_1,R$1,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4" s="22" t="str" cm="1">
        <f t="array" ref="S144">_xlfn.LET(
_xlpm.hCond,$H144,
_xlpm.dType,$D144,
_xlpm.res_type_1,S$1,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4" s="22" t="str" cm="1">
        <f t="array" ref="T144">_xlfn.LET(
_xlpm.hCond,$H144,
_xlpm.dType,$D144,
_xlpm.res_type_1,T$1,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4" s="22" t="str" cm="1">
        <f t="array" ref="U144">_xlfn.LET(
_xlpm.hCond,$H144,
_xlpm.dType,$D144,
_xlpm.res_type_1,U$1,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4" s="22" t="str" cm="1">
        <f t="array" ref="V144">_xlfn.LET(
_xlpm.hCond,$H144,
_xlpm.dType,$D144,
_xlpm.res_type_1,V$1,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4" s="22" t="str" cm="1">
        <f t="array" ref="W144">_xlfn.LET(
_xlpm.hCond,$H144,
_xlpm.dType,$D144,
_xlpm.res_type_1,W$1,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4" s="22" t="str" cm="1">
        <f t="array" ref="X144">_xlfn.LET(
_xlpm.hCond,$H144,
_xlpm.dType,$D144,
_xlpm.res_type_1,X$1,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4" s="22" t="str" cm="1">
        <f t="array" ref="Y144">_xlfn.LET(
_xlpm.hCond,$H144,
_xlpm.dType,$D144,
_xlpm.res_type_1,Y$1,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4" s="22" t="str" cm="1">
        <f t="array" ref="Z144">_xlfn.LET(
_xlpm.hCond,$H144,
_xlpm.dType,$D144,
_xlpm.res_type_1,Z$1,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4" s="22" t="str" cm="1">
        <f t="array" ref="AA144">_xlfn.LET(
_xlpm.hCond,$H144,
_xlpm.dType,$D144,
_xlpm.res_type_1,AA$1,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4" s="22" t="str" cm="1">
        <f t="array" ref="AB144">_xlfn.LET(
_xlpm.hCond,$H144,
_xlpm.dType,$D144,
_xlpm.res_type_1,AB$1,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4" s="22" t="str" cm="1">
        <f t="array" ref="AC144">_xlfn.LET(
_xlpm.hCond,$H144,
_xlpm.dType,$D144,
_xlpm.res_type_1,AC$1,
_xlpm.num,--_xlfn.TEXTAFTER($C144,{"#","/","-"},-1),
_xlpm.isDay,$B144="DAY",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4" s="22" t="str" cm="1">
        <f t="array" ref="AD144">_xlfn.LET(
    _xlpm.result,
    IF(
        $H144,
        _xlfn.IFS(
            $B144 = "DAY",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$B144 = "Night",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44" s="22" t="str" cm="1">
        <f t="array" ref="AE144">_xlfn.LET(
    _xlpm.result,
    IF(
        $H144,
        _xlfn.IFS(
            $B144 = "DAY",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$B144 = "Night",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44" s="22" t="str">
        <f t="shared" si="48"/>
        <v/>
      </c>
      <c r="AG144" s="22" t="str" cm="1">
        <f t="array" ref="AG144">_xlfn.LET(
    _xlpm.result,
    IF(
        $H144,
        _xlfn.IFS(
            $B144 = "DAY",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$B144 = "Night",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4" s="22" t="str" cm="1">
        <f t="array" ref="AH144">_xlfn.LET(
    _xlpm.result,
    IF(
        $H144,
        _xlfn.IFS(
            $B144 = "DAY",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$B144 = "Night",
            _xlfn.IFS(
                $D144 = "挖掘机/Excavator",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$D144 = "矿用卡车/Dump Truck",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$D144 = "辅助设备/Auxiliary Equipment",
                _xlfn.XLOOKUP(
                     --
                        _xlfn.TEXTAFTER(
                            $C144,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4" s="22" t="str">
        <f t="shared" si="49"/>
        <v/>
      </c>
      <c r="AJ14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4" s="22" t="str">
        <f t="shared" si="36"/>
        <v/>
      </c>
      <c r="AO144" s="24" t="str">
        <f t="shared" si="37"/>
        <v/>
      </c>
      <c r="AP144" s="25" t="str" cm="1">
        <f t="array" ref="AP14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B144="Night", IF(
            (F144="EX5600")+(F144="EX3600"),
            _xlfn.XLOOKUP(--_xlfn.TEXTAFTER($C144,{"#","/","-"},-1), --_xlfn.TEXTAFTER('Electrical Excavator'!$A$4:$A$23,{"#","/","-"},-1), _xlfn.XLOOKUP(A144,'Electrical Excavator'!$E$3:$AI$3,'Electrical Excavator'!$E$4:$AI$23)),
            _xlfn.XLOOKUP(--_xlfn.TEXTAFTER($C144,{"#","/","-"},-1), --_xlfn.REGEXEXTRACT(_xlpm.c_rng,"\d+"), _xlfn.XLOOKUP(A144, _xlpm.header_rng, _xlpm.data_rng))
        ),
        B144="Day", ""
    ),
    IFERROR(_xlpm.result, "")
)</f>
        <v/>
      </c>
      <c r="AQ144" s="26" t="e">
        <f t="shared" si="38"/>
        <v>#VALUE!</v>
      </c>
      <c r="AR144" s="26">
        <f t="shared" si="39"/>
        <v>0</v>
      </c>
      <c r="AS144" s="26" t="str">
        <f t="shared" si="40"/>
        <v/>
      </c>
      <c r="AT144" s="24" t="str">
        <f t="shared" si="41"/>
        <v/>
      </c>
      <c r="AU144" s="22">
        <v>720</v>
      </c>
      <c r="AV144" s="22">
        <f t="shared" si="42"/>
        <v>12</v>
      </c>
      <c r="AW144" s="22" t="str">
        <f>IF($B144="Day",_xlfn.XLOOKUP(CLEAN($C144),效率表!$B$4:$B$500,效率表!G$4:G$500,""),_xlfn.XLOOKUP(CLEAN($C144),效率表!$B$4:$B$500,效率表!G$4:G$500,"",,-1))</f>
        <v/>
      </c>
      <c r="AX144" s="22" t="str">
        <f>IF($B144="Day",_xlfn.XLOOKUP(CLEAN($C144),效率表!$B$4:$B$500,效率表!H$4:H$500,""),_xlfn.XLOOKUP(CLEAN($C144),效率表!$B$4:$B$500,效率表!H$4:H$500,"",,-1))</f>
        <v/>
      </c>
      <c r="AY144" s="22" t="str">
        <f>IF($B144="Day",_xlfn.XLOOKUP(CLEAN($C144),效率表!$B$4:$B$500,效率表!I$4:I$500,""),_xlfn.XLOOKUP(CLEAN($C144),效率表!$B$4:$B$500,效率表!I$4:I$500,"",,-1))</f>
        <v/>
      </c>
      <c r="AZ144" s="22" t="str">
        <f>IF($B144="Day",_xlfn.XLOOKUP(CLEAN($C144),效率表!$B$4:$B$500,效率表!J$4:J$500,""),_xlfn.XLOOKUP(CLEAN($C144),效率表!$B$4:$B$500,效率表!J$4:J$500,"",,-1))</f>
        <v/>
      </c>
      <c r="BA144" s="22" t="str">
        <f>IF($B144="Day",_xlfn.XLOOKUP(CLEAN($C144),效率表!$B$4:$B$500,效率表!K$4:K$500,""),_xlfn.XLOOKUP(CLEAN($C144),效率表!$B$4:$B$500,效率表!K$4:K$500,"",,-1))</f>
        <v/>
      </c>
      <c r="BB144" s="22" t="str">
        <f>IF($B144="Day",_xlfn.XLOOKUP(CLEAN($C144),效率表!$B$4:$B$500,效率表!L$4:L$500,""),_xlfn.XLOOKUP(CLEAN($C144),效率表!$B$4:$B$500,效率表!L$4:L$500,"",,-1))</f>
        <v/>
      </c>
      <c r="BC144" s="22" t="str">
        <f>IF($B144="Day",_xlfn.XLOOKUP(CLEAN($C144),效率表!$B$4:$B$500,效率表!M$4:M$500,""),_xlfn.XLOOKUP(CLEAN($C144),效率表!$B$4:$B$500,效率表!M$4:M$500,"",,-1))</f>
        <v/>
      </c>
      <c r="BD144" s="22" t="str">
        <f>IF($B144="Day",_xlfn.XLOOKUP(CLEAN($C144),效率表!$B$4:$B$500,效率表!N$4:N$500,""),_xlfn.XLOOKUP(CLEAN($C144),效率表!$B$4:$B$500,效率表!N$4:N$500,"",,-1))</f>
        <v/>
      </c>
      <c r="BE144" s="22" t="str">
        <f>IF($B144="Day",_xlfn.XLOOKUP(CLEAN($C144),效率表!$B$4:$B$500,效率表!O$4:O$500,""),_xlfn.XLOOKUP(CLEAN($C144),效率表!$B$4:$B$500,效率表!O$4:O$500,"",,-1))</f>
        <v/>
      </c>
      <c r="BF144" s="22" t="str">
        <f>IF($B144="Day",_xlfn.XLOOKUP(CLEAN($C144),效率表!$B$4:$B$500,效率表!P$4:P$500,""),_xlfn.XLOOKUP(CLEAN($C144),效率表!$B$4:$B$500,效率表!P$4:P$500,"",,-1))</f>
        <v/>
      </c>
      <c r="BG144" s="22" t="str">
        <f>IF($B144="Day",_xlfn.XLOOKUP(CLEAN($C144),效率表!$B$4:$B$500,效率表!Q$4:Q$500,""),_xlfn.XLOOKUP(CLEAN($C144),效率表!$B$4:$B$500,效率表!Q$4:Q$500,"",,-1))</f>
        <v/>
      </c>
      <c r="BH144" s="22" t="str">
        <f>IF($B144="Day",_xlfn.XLOOKUP(CLEAN($C144),效率表!$B$4:$B$500,效率表!R$4:R$500,""),_xlfn.XLOOKUP(CLEAN($C144),效率表!$B$4:$B$500,效率表!R$4:R$500,"",,-1))</f>
        <v/>
      </c>
      <c r="BI144" s="22" t="str">
        <f>IF($B144="Day",_xlfn.XLOOKUP(CLEAN($C144),效率表!$B$4:$B$500,效率表!S$4:S$500,""),_xlfn.XLOOKUP(CLEAN($C144),效率表!$B$4:$B$500,效率表!S$4:S$500,"",,-1))</f>
        <v/>
      </c>
      <c r="BJ144" s="22" t="str">
        <f>IF($B144="Day",_xlfn.XLOOKUP(CLEAN($C144),效率表!$B$4:$B$500,效率表!U$4:U$500,""),_xlfn.XLOOKUP(CLEAN($C144),效率表!$B$4:$B$500,效率表!U$4:U$500,"",,-1))</f>
        <v/>
      </c>
      <c r="BK144" s="22" t="str">
        <f>IF($B144="Day",_xlfn.XLOOKUP(CLEAN($C144),效率表!$B$4:$B$500,效率表!V$4:V$500,""),_xlfn.XLOOKUP(CLEAN($C144),效率表!$B$4:$B$500,效率表!V$4:V$500,"",,-1))</f>
        <v/>
      </c>
      <c r="BL144" s="22" t="e">
        <f t="shared" si="43"/>
        <v>#VALUE!</v>
      </c>
      <c r="BM144" s="22" t="e">
        <f t="shared" si="44"/>
        <v>#VALUE!</v>
      </c>
      <c r="BN144" s="22" t="e">
        <f t="shared" si="45"/>
        <v>#VALUE!</v>
      </c>
      <c r="BO144" s="27">
        <f t="shared" si="46"/>
        <v>720</v>
      </c>
      <c r="BP144" s="25">
        <f t="shared" si="47"/>
        <v>12</v>
      </c>
      <c r="BQ144" s="28" t="str">
        <f>IF($B144="Day",_xlfn.XLOOKUP(CLEAN($C144),效率表!$B$4:$B$500,效率表!X$4:X$500,""),_xlfn.XLOOKUP($C144,效率表!$B$4:$B$500,效率表!X$4:X$500,"",,-1))</f>
        <v/>
      </c>
    </row>
    <row r="145" spans="1:69">
      <c r="A145" s="29">
        <f t="shared" si="50"/>
        <v>46244</v>
      </c>
      <c r="B145" s="22" t="s">
        <v>240</v>
      </c>
      <c r="C145" s="22" t="s">
        <v>226</v>
      </c>
      <c r="D145" s="23" t="str">
        <f>_xlfn.XLOOKUP(C145,辅助表Auxiliary!$A$3:$A$192,辅助表Auxiliary!$C$3:$C$192)</f>
        <v>矿用卡车/Dump Truck</v>
      </c>
      <c r="E145" s="22" t="str">
        <f>_xlfn.XLOOKUP(C145,辅助表Auxiliary!$A$3:$A$192,辅助表Auxiliary!$D$3:$D$192)</f>
        <v>NHL NTE240AC</v>
      </c>
      <c r="F145" s="22" t="str">
        <f>_xlfn.XLOOKUP(C145,辅助表Auxiliary!$A$3:$A$192,辅助表Auxiliary!$E$3:$E$192)</f>
        <v>NTE240</v>
      </c>
      <c r="G145" s="22" t="s">
        <v>285</v>
      </c>
      <c r="H145" s="22" t="b">
        <f t="shared" si="34"/>
        <v>1</v>
      </c>
      <c r="I145" s="22">
        <f t="shared" si="35"/>
        <v>1</v>
      </c>
      <c r="J145" s="22"/>
      <c r="K145" s="22">
        <f>_xlfn.AGGREGATE(9,4,表1[[#This Row],[Хө]:[Б.н]])+_xlfn.AGGREGATE(9,4,表1[[#This Row],[Хө土壤]:[Б.н 脏煤]],表1[[#This Row],[Ш.х 沃土]])</f>
        <v>1275</v>
      </c>
      <c r="L145" s="22">
        <f>_xlfn.AGGREGATE(9,4,表1[[#This Row],[Нү]],表1[[#This Row],[Нү 煤炭]])</f>
        <v>0</v>
      </c>
      <c r="M145" s="22">
        <f>_xlfn.AGGREGATE(9,4,表1[[#This Row],[oxid]],表1[[#This Row],[oxid 氧化]])</f>
        <v>0</v>
      </c>
      <c r="N145" s="22">
        <f>_xlfn.AGGREGATE(9,4,表1[[#This Row],[И.А]],表1[[#This Row],[И.А 
工程工作]])</f>
        <v>0</v>
      </c>
      <c r="O145" s="22">
        <f>表1[[#This Row],[产量（M3）
Production(M3)]]-表1[[#This Row],[焦煤（M3）
Coking coal
Нү]]-表1[[#This Row],[动力煤（M3）
Thermal coal
oxid]]</f>
        <v>1275</v>
      </c>
      <c r="P145" s="22" t="str" cm="1">
        <f t="array" ref="P145">_xlfn.LET(
_xlpm.hCond,$H145,
_xlpm.dType,$D145,
_xlpm.res_type_1,P$1,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5" s="22" t="str" cm="1">
        <f t="array" ref="Q145">_xlfn.LET(
_xlpm.hCond,$H145,
_xlpm.dType,$D145,
_xlpm.res_type_1,Q$1,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5" s="22" t="str" cm="1">
        <f t="array" ref="R145">_xlfn.LET(
_xlpm.hCond,$H145,
_xlpm.dType,$D145,
_xlpm.res_type_1,R$1,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5" s="22" t="str" cm="1">
        <f t="array" ref="S145">_xlfn.LET(
_xlpm.hCond,$H145,
_xlpm.dType,$D145,
_xlpm.res_type_1,S$1,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5" s="22" t="str" cm="1">
        <f t="array" ref="T145">_xlfn.LET(
_xlpm.hCond,$H145,
_xlpm.dType,$D145,
_xlpm.res_type_1,T$1,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5" s="22" t="str" cm="1">
        <f t="array" ref="U145">_xlfn.LET(
_xlpm.hCond,$H145,
_xlpm.dType,$D145,
_xlpm.res_type_1,U$1,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5" s="22" t="str" cm="1">
        <f t="array" ref="V145">_xlfn.LET(
_xlpm.hCond,$H145,
_xlpm.dType,$D145,
_xlpm.res_type_1,V$1,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5" s="22" cm="1">
        <f t="array" ref="W145">_xlfn.LET(
_xlpm.hCond,$H145,
_xlpm.dType,$D145,
_xlpm.res_type_1,W$1,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1275</v>
      </c>
      <c r="X145" s="22" cm="1">
        <f t="array" ref="X145">_xlfn.LET(
_xlpm.hCond,$H145,
_xlpm.dType,$D145,
_xlpm.res_type_1,X$1,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45" s="22" cm="1">
        <f t="array" ref="Y145">_xlfn.LET(
_xlpm.hCond,$H145,
_xlpm.dType,$D145,
_xlpm.res_type_1,Y$1,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45" s="22" cm="1">
        <f t="array" ref="Z145">_xlfn.LET(
_xlpm.hCond,$H145,
_xlpm.dType,$D145,
_xlpm.res_type_1,Z$1,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45" s="22" cm="1">
        <f t="array" ref="AA145">_xlfn.LET(
_xlpm.hCond,$H145,
_xlpm.dType,$D145,
_xlpm.res_type_1,AA$1,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45" s="22" cm="1">
        <f t="array" ref="AB145">_xlfn.LET(
_xlpm.hCond,$H145,
_xlpm.dType,$D145,
_xlpm.res_type_1,AB$1,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45" s="22" cm="1">
        <f t="array" ref="AC145">_xlfn.LET(
_xlpm.hCond,$H145,
_xlpm.dType,$D145,
_xlpm.res_type_1,AC$1,
_xlpm.num,--_xlfn.TEXTAFTER($C145,{"#","/","-"},-1),
_xlpm.isDay,$B145="DAY",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45" s="22" cm="1">
        <f t="array" ref="AD145">_xlfn.LET(
    _xlpm.result,
    IF(
        $H145,
        _xlfn.IFS(
            $B145 = "DAY",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$B145 = "Night",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5308</v>
      </c>
      <c r="AE145" s="22" cm="1">
        <f t="array" ref="AE145">_xlfn.LET(
    _xlpm.result,
    IF(
        $H145,
        _xlfn.IFS(
            $B145 = "DAY",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$B145 = "Night",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5319</v>
      </c>
      <c r="AF145" s="22">
        <f t="shared" si="48"/>
        <v>11</v>
      </c>
      <c r="AG145" s="22" cm="1">
        <f t="array" ref="AG145">_xlfn.LET(
    _xlpm.result,
    IF(
        $H145,
        _xlfn.IFS(
            $B145 = "DAY",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$B145 = "Night",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81985</v>
      </c>
      <c r="AH145" s="22" cm="1">
        <f t="array" ref="AH145">_xlfn.LET(
    _xlpm.result,
    IF(
        $H145,
        _xlfn.IFS(
            $B145 = "DAY",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$B145 = "Night",
            _xlfn.IFS(
                $D145 = "挖掘机/Excavator",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$D145 = "矿用卡车/Dump Truck",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$D145 = "辅助设备/Auxiliary Equipment",
                _xlfn.XLOOKUP(
                     --
                        _xlfn.TEXTAFTER(
                            $C145,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82195</v>
      </c>
      <c r="AI145" s="22">
        <f t="shared" si="49"/>
        <v>210</v>
      </c>
      <c r="AJ145" s="22">
        <f>_xlfn.LET(_xlpm.v,_xlfn.XLOOKUP(表1[[#This Row],[型号类型
Model Type]],辅助表Auxiliary!$P$2:$P$6,辅助表Auxiliary!$Q$2:$Q$6),_xlpm.target,表1[[#This Row],[产量（M3）
Production(M3)]],IFERROR(_xlpm.target/_xlpm.v,""))</f>
        <v>15</v>
      </c>
      <c r="AK14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4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4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45" s="22">
        <f t="shared" si="36"/>
        <v>15</v>
      </c>
      <c r="AO145" s="24">
        <f t="shared" si="37"/>
        <v>7</v>
      </c>
      <c r="AP145" s="25" t="str" cm="1">
        <f t="array" ref="AP14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B145="Night", IF(
            (F145="EX5600")+(F145="EX3600"),
            _xlfn.XLOOKUP(--_xlfn.TEXTAFTER($C145,{"#","/","-"},-1), --_xlfn.TEXTAFTER('Electrical Excavator'!$A$4:$A$23,{"#","/","-"},-1), _xlfn.XLOOKUP(A145,'Electrical Excavator'!$E$3:$AI$3,'Electrical Excavator'!$E$4:$AI$23)),
            _xlfn.XLOOKUP(--_xlfn.TEXTAFTER($C145,{"#","/","-"},-1), --_xlfn.REGEXEXTRACT(_xlpm.c_rng,"\d+"), _xlfn.XLOOKUP(A145, _xlpm.header_rng, _xlpm.data_rng))
        ),
        B145="Day", ""
    ),
    IFERROR(_xlpm.result, "")
)</f>
        <v/>
      </c>
      <c r="AQ145" s="26">
        <f t="shared" si="38"/>
        <v>1</v>
      </c>
      <c r="AR145" s="26">
        <f t="shared" si="39"/>
        <v>0.875</v>
      </c>
      <c r="AS145" s="26">
        <f t="shared" si="40"/>
        <v>0.875</v>
      </c>
      <c r="AT145" s="24">
        <f t="shared" si="41"/>
        <v>30</v>
      </c>
      <c r="AU145" s="22">
        <v>720</v>
      </c>
      <c r="AV145" s="22">
        <f t="shared" si="42"/>
        <v>12</v>
      </c>
      <c r="AW145" s="22">
        <f>IF($B145="Day",_xlfn.XLOOKUP(CLEAN($C145),效率表!$B$4:$B$500,效率表!G$4:G$500,""),_xlfn.XLOOKUP(CLEAN($C145),效率表!$B$4:$B$500,效率表!G$4:G$500,"",,-1))</f>
        <v>50</v>
      </c>
      <c r="AX145" s="22">
        <f>IF($B145="Day",_xlfn.XLOOKUP(CLEAN($C145),效率表!$B$4:$B$500,效率表!H$4:H$500,""),_xlfn.XLOOKUP(CLEAN($C145),效率表!$B$4:$B$500,效率表!H$4:H$500,"",,-1))</f>
        <v>0</v>
      </c>
      <c r="AY145" s="22">
        <f>IF($B145="Day",_xlfn.XLOOKUP(CLEAN($C145),效率表!$B$4:$B$500,效率表!I$4:I$500,""),_xlfn.XLOOKUP(CLEAN($C145),效率表!$B$4:$B$500,效率表!I$4:I$500,"",,-1))</f>
        <v>0</v>
      </c>
      <c r="AZ145" s="22">
        <f>IF($B145="Day",_xlfn.XLOOKUP(CLEAN($C145),效率表!$B$4:$B$500,效率表!J$4:J$500,""),_xlfn.XLOOKUP(CLEAN($C145),效率表!$B$4:$B$500,效率表!J$4:J$500,"",,-1))</f>
        <v>0</v>
      </c>
      <c r="BA145" s="22">
        <f>IF($B145="Day",_xlfn.XLOOKUP(CLEAN($C145),效率表!$B$4:$B$500,效率表!K$4:K$500,""),_xlfn.XLOOKUP(CLEAN($C145),效率表!$B$4:$B$500,效率表!K$4:K$500,"",,-1))</f>
        <v>0</v>
      </c>
      <c r="BB145" s="22">
        <f>IF($B145="Day",_xlfn.XLOOKUP(CLEAN($C145),效率表!$B$4:$B$500,效率表!L$4:L$500,""),_xlfn.XLOOKUP(CLEAN($C145),效率表!$B$4:$B$500,效率表!L$4:L$500,"",,-1))</f>
        <v>40</v>
      </c>
      <c r="BC145" s="22">
        <f>IF($B145="Day",_xlfn.XLOOKUP(CLEAN($C145),效率表!$B$4:$B$500,效率表!M$4:M$500,""),_xlfn.XLOOKUP(CLEAN($C145),效率表!$B$4:$B$500,效率表!M$4:M$500,"",,-1))</f>
        <v>0</v>
      </c>
      <c r="BD145" s="22">
        <f>IF($B145="Day",_xlfn.XLOOKUP(CLEAN($C145),效率表!$B$4:$B$500,效率表!N$4:N$500,""),_xlfn.XLOOKUP(CLEAN($C145),效率表!$B$4:$B$500,效率表!N$4:N$500,"",,-1))</f>
        <v>0</v>
      </c>
      <c r="BE145" s="22">
        <f>IF($B145="Day",_xlfn.XLOOKUP(CLEAN($C145),效率表!$B$4:$B$500,效率表!O$4:O$500,""),_xlfn.XLOOKUP(CLEAN($C145),效率表!$B$4:$B$500,效率表!O$4:O$500,"",,-1))</f>
        <v>0</v>
      </c>
      <c r="BF145" s="22">
        <f>IF($B145="Day",_xlfn.XLOOKUP(CLEAN($C145),效率表!$B$4:$B$500,效率表!P$4:P$500,""),_xlfn.XLOOKUP(CLEAN($C145),效率表!$B$4:$B$500,效率表!P$4:P$500,"",,-1))</f>
        <v>0</v>
      </c>
      <c r="BG145" s="22">
        <f>IF($B145="Day",_xlfn.XLOOKUP(CLEAN($C145),效率表!$B$4:$B$500,效率表!Q$4:Q$500,""),_xlfn.XLOOKUP(CLEAN($C145),效率表!$B$4:$B$500,效率表!Q$4:Q$500,"",,-1))</f>
        <v>0</v>
      </c>
      <c r="BH145" s="22">
        <f>IF($B145="Day",_xlfn.XLOOKUP(CLEAN($C145),效率表!$B$4:$B$500,效率表!R$4:R$500,""),_xlfn.XLOOKUP(CLEAN($C145),效率表!$B$4:$B$500,效率表!R$4:R$500,"",,-1))</f>
        <v>0</v>
      </c>
      <c r="BI145" s="22">
        <f>IF($B145="Day",_xlfn.XLOOKUP(CLEAN($C145),效率表!$B$4:$B$500,效率表!S$4:S$500,""),_xlfn.XLOOKUP(CLEAN($C145),效率表!$B$4:$B$500,效率表!S$4:S$500,"",,-1))</f>
        <v>0</v>
      </c>
      <c r="BJ145" s="22">
        <f>IF($B145="Day",_xlfn.XLOOKUP(CLEAN($C145),效率表!$B$4:$B$500,效率表!U$4:U$500,""),_xlfn.XLOOKUP(CLEAN($C145),效率表!$B$4:$B$500,效率表!U$4:U$500,"",,-1))</f>
        <v>0</v>
      </c>
      <c r="BK145" s="22">
        <f>IF($B145="Day",_xlfn.XLOOKUP(CLEAN($C145),效率表!$B$4:$B$500,效率表!V$4:V$500,""),_xlfn.XLOOKUP(CLEAN($C145),效率表!$B$4:$B$500,效率表!V$4:V$500,"",,-1))</f>
        <v>0</v>
      </c>
      <c r="BL145" s="22">
        <f t="shared" si="43"/>
        <v>0</v>
      </c>
      <c r="BM145" s="22">
        <f t="shared" si="44"/>
        <v>90</v>
      </c>
      <c r="BN145" s="22">
        <f t="shared" si="45"/>
        <v>0</v>
      </c>
      <c r="BO145" s="27">
        <f t="shared" si="46"/>
        <v>630</v>
      </c>
      <c r="BP145" s="25">
        <f t="shared" si="47"/>
        <v>10.5</v>
      </c>
      <c r="BQ145" s="28">
        <f>IF($B145="Day",_xlfn.XLOOKUP(CLEAN($C145),效率表!$B$4:$B$500,效率表!X$4:X$500,""),_xlfn.XLOOKUP($C145,效率表!$B$4:$B$500,效率表!X$4:X$500,"",,-1))</f>
        <v>0</v>
      </c>
    </row>
    <row r="146" spans="1:69">
      <c r="A146" s="29">
        <f t="shared" si="50"/>
        <v>46244</v>
      </c>
      <c r="B146" s="22" t="s">
        <v>240</v>
      </c>
      <c r="C146" s="22" t="s">
        <v>227</v>
      </c>
      <c r="D146" s="23" t="str">
        <f>_xlfn.XLOOKUP(C146,辅助表Auxiliary!$A$3:$A$192,辅助表Auxiliary!$C$3:$C$192)</f>
        <v>矿用卡车/Dump Truck</v>
      </c>
      <c r="E146" s="22" t="str">
        <f>_xlfn.XLOOKUP(C146,辅助表Auxiliary!$A$3:$A$192,辅助表Auxiliary!$D$3:$D$192)</f>
        <v>NHL NTE240AC</v>
      </c>
      <c r="F146" s="22" t="str">
        <f>_xlfn.XLOOKUP(C146,辅助表Auxiliary!$A$3:$A$192,辅助表Auxiliary!$E$3:$E$192)</f>
        <v>NTE240</v>
      </c>
      <c r="G146" s="22" t="s">
        <v>285</v>
      </c>
      <c r="H146" s="22" t="b">
        <f t="shared" si="34"/>
        <v>1</v>
      </c>
      <c r="I146" s="22">
        <f t="shared" si="35"/>
        <v>1</v>
      </c>
      <c r="J146" s="22"/>
      <c r="K146" s="22">
        <f>_xlfn.AGGREGATE(9,4,表1[[#This Row],[Хө]:[Б.н]])+_xlfn.AGGREGATE(9,4,表1[[#This Row],[Хө土壤]:[Б.н 脏煤]],表1[[#This Row],[Ш.х 沃土]])</f>
        <v>935</v>
      </c>
      <c r="L146" s="22">
        <f>_xlfn.AGGREGATE(9,4,表1[[#This Row],[Нү]],表1[[#This Row],[Нү 煤炭]])</f>
        <v>0</v>
      </c>
      <c r="M146" s="22">
        <f>_xlfn.AGGREGATE(9,4,表1[[#This Row],[oxid]],表1[[#This Row],[oxid 氧化]])</f>
        <v>0</v>
      </c>
      <c r="N146" s="22">
        <f>_xlfn.AGGREGATE(9,4,表1[[#This Row],[И.А]],表1[[#This Row],[И.А 
工程工作]])</f>
        <v>0</v>
      </c>
      <c r="O146" s="22">
        <f>表1[[#This Row],[产量（M3）
Production(M3)]]-表1[[#This Row],[焦煤（M3）
Coking coal
Нү]]-表1[[#This Row],[动力煤（M3）
Thermal coal
oxid]]</f>
        <v>935</v>
      </c>
      <c r="P146" s="22" t="str" cm="1">
        <f t="array" ref="P146">_xlfn.LET(
_xlpm.hCond,$H146,
_xlpm.dType,$D146,
_xlpm.res_type_1,P$1,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6" s="22" t="str" cm="1">
        <f t="array" ref="Q146">_xlfn.LET(
_xlpm.hCond,$H146,
_xlpm.dType,$D146,
_xlpm.res_type_1,Q$1,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6" s="22" t="str" cm="1">
        <f t="array" ref="R146">_xlfn.LET(
_xlpm.hCond,$H146,
_xlpm.dType,$D146,
_xlpm.res_type_1,R$1,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6" s="22" t="str" cm="1">
        <f t="array" ref="S146">_xlfn.LET(
_xlpm.hCond,$H146,
_xlpm.dType,$D146,
_xlpm.res_type_1,S$1,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6" s="22" t="str" cm="1">
        <f t="array" ref="T146">_xlfn.LET(
_xlpm.hCond,$H146,
_xlpm.dType,$D146,
_xlpm.res_type_1,T$1,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6" s="22" t="str" cm="1">
        <f t="array" ref="U146">_xlfn.LET(
_xlpm.hCond,$H146,
_xlpm.dType,$D146,
_xlpm.res_type_1,U$1,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6" s="22" t="str" cm="1">
        <f t="array" ref="V146">_xlfn.LET(
_xlpm.hCond,$H146,
_xlpm.dType,$D146,
_xlpm.res_type_1,V$1,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6" s="22" cm="1">
        <f t="array" ref="W146">_xlfn.LET(
_xlpm.hCond,$H146,
_xlpm.dType,$D146,
_xlpm.res_type_1,W$1,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146" s="22" cm="1">
        <f t="array" ref="X146">_xlfn.LET(
_xlpm.hCond,$H146,
_xlpm.dType,$D146,
_xlpm.res_type_1,X$1,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46" s="22" cm="1">
        <f t="array" ref="Y146">_xlfn.LET(
_xlpm.hCond,$H146,
_xlpm.dType,$D146,
_xlpm.res_type_1,Y$1,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46" s="22" cm="1">
        <f t="array" ref="Z146">_xlfn.LET(
_xlpm.hCond,$H146,
_xlpm.dType,$D146,
_xlpm.res_type_1,Z$1,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46" s="22" cm="1">
        <f t="array" ref="AA146">_xlfn.LET(
_xlpm.hCond,$H146,
_xlpm.dType,$D146,
_xlpm.res_type_1,AA$1,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46" s="22" cm="1">
        <f t="array" ref="AB146">_xlfn.LET(
_xlpm.hCond,$H146,
_xlpm.dType,$D146,
_xlpm.res_type_1,AB$1,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46" s="22" cm="1">
        <f t="array" ref="AC146">_xlfn.LET(
_xlpm.hCond,$H146,
_xlpm.dType,$D146,
_xlpm.res_type_1,AC$1,
_xlpm.num,--_xlfn.TEXTAFTER($C146,{"#","/","-"},-1),
_xlpm.isDay,$B146="DAY",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46" s="22" cm="1">
        <f t="array" ref="AD146">_xlfn.LET(
    _xlpm.result,
    IF(
        $H146,
        _xlfn.IFS(
            $B146 = "DAY",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$B146 = "Night",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5384</v>
      </c>
      <c r="AE146" s="22" cm="1">
        <f t="array" ref="AE146">_xlfn.LET(
    _xlpm.result,
    IF(
        $H146,
        _xlfn.IFS(
            $B146 = "DAY",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$B146 = "Night",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5395</v>
      </c>
      <c r="AF146" s="22">
        <f t="shared" si="48"/>
        <v>11</v>
      </c>
      <c r="AG146" s="22" cm="1">
        <f t="array" ref="AG146">_xlfn.LET(
    _xlpm.result,
    IF(
        $H146,
        _xlfn.IFS(
            $B146 = "DAY",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$B146 = "Night",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82992</v>
      </c>
      <c r="AH146" s="22" cm="1">
        <f t="array" ref="AH146">_xlfn.LET(
    _xlpm.result,
    IF(
        $H146,
        _xlfn.IFS(
            $B146 = "DAY",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$B146 = "Night",
            _xlfn.IFS(
                $D146 = "挖掘机/Excavator",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$D146 = "矿用卡车/Dump Truck",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$D146 = "辅助设备/Auxiliary Equipment",
                _xlfn.XLOOKUP(
                     --
                        _xlfn.TEXTAFTER(
                            $C146,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83173</v>
      </c>
      <c r="AI146" s="22">
        <f t="shared" si="49"/>
        <v>181</v>
      </c>
      <c r="AJ146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14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4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4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46" s="22">
        <f t="shared" si="36"/>
        <v>11</v>
      </c>
      <c r="AO146" s="24">
        <f t="shared" si="37"/>
        <v>8.2272727272727266</v>
      </c>
      <c r="AP146" s="25" t="str" cm="1">
        <f t="array" ref="AP14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B146="Night", IF(
            (F146="EX5600")+(F146="EX3600"),
            _xlfn.XLOOKUP(--_xlfn.TEXTAFTER($C146,{"#","/","-"},-1), --_xlfn.TEXTAFTER('Electrical Excavator'!$A$4:$A$23,{"#","/","-"},-1), _xlfn.XLOOKUP(A146,'Electrical Excavator'!$E$3:$AI$3,'Electrical Excavator'!$E$4:$AI$23)),
            _xlfn.XLOOKUP(--_xlfn.TEXTAFTER($C146,{"#","/","-"},-1), --_xlfn.REGEXEXTRACT(_xlpm.c_rng,"\d+"), _xlfn.XLOOKUP(A146, _xlpm.header_rng, _xlpm.data_rng))
        ),
        B146="Day", ""
    ),
    IFERROR(_xlpm.result, "")
)</f>
        <v/>
      </c>
      <c r="AQ146" s="26">
        <f t="shared" si="38"/>
        <v>1</v>
      </c>
      <c r="AR146" s="26">
        <f t="shared" si="39"/>
        <v>0.83333333333333337</v>
      </c>
      <c r="AS146" s="26">
        <f t="shared" si="40"/>
        <v>0.83333333333333337</v>
      </c>
      <c r="AT146" s="24">
        <f t="shared" si="41"/>
        <v>60</v>
      </c>
      <c r="AU146" s="22">
        <v>720</v>
      </c>
      <c r="AV146" s="22">
        <f t="shared" si="42"/>
        <v>12</v>
      </c>
      <c r="AW146" s="22">
        <f>IF($B146="Day",_xlfn.XLOOKUP(CLEAN($C146),效率表!$B$4:$B$500,效率表!G$4:G$500,""),_xlfn.XLOOKUP(CLEAN($C146),效率表!$B$4:$B$500,效率表!G$4:G$500,"",,-1))</f>
        <v>60</v>
      </c>
      <c r="AX146" s="22">
        <f>IF($B146="Day",_xlfn.XLOOKUP(CLEAN($C146),效率表!$B$4:$B$500,效率表!H$4:H$500,""),_xlfn.XLOOKUP(CLEAN($C146),效率表!$B$4:$B$500,效率表!H$4:H$500,"",,-1))</f>
        <v>0</v>
      </c>
      <c r="AY146" s="22">
        <f>IF($B146="Day",_xlfn.XLOOKUP(CLEAN($C146),效率表!$B$4:$B$500,效率表!I$4:I$500,""),_xlfn.XLOOKUP(CLEAN($C146),效率表!$B$4:$B$500,效率表!I$4:I$500,"",,-1))</f>
        <v>0</v>
      </c>
      <c r="AZ146" s="22">
        <f>IF($B146="Day",_xlfn.XLOOKUP(CLEAN($C146),效率表!$B$4:$B$500,效率表!J$4:J$500,""),_xlfn.XLOOKUP(CLEAN($C146),效率表!$B$4:$B$500,效率表!J$4:J$500,"",,-1))</f>
        <v>0</v>
      </c>
      <c r="BA146" s="22">
        <f>IF($B146="Day",_xlfn.XLOOKUP(CLEAN($C146),效率表!$B$4:$B$500,效率表!K$4:K$500,""),_xlfn.XLOOKUP(CLEAN($C146),效率表!$B$4:$B$500,效率表!K$4:K$500,"",,-1))</f>
        <v>0</v>
      </c>
      <c r="BB146" s="22">
        <f>IF($B146="Day",_xlfn.XLOOKUP(CLEAN($C146),效率表!$B$4:$B$500,效率表!L$4:L$500,""),_xlfn.XLOOKUP(CLEAN($C146),效率表!$B$4:$B$500,效率表!L$4:L$500,"",,-1))</f>
        <v>60</v>
      </c>
      <c r="BC146" s="22">
        <f>IF($B146="Day",_xlfn.XLOOKUP(CLEAN($C146),效率表!$B$4:$B$500,效率表!M$4:M$500,""),_xlfn.XLOOKUP(CLEAN($C146),效率表!$B$4:$B$500,效率表!M$4:M$500,"",,-1))</f>
        <v>0</v>
      </c>
      <c r="BD146" s="22">
        <f>IF($B146="Day",_xlfn.XLOOKUP(CLEAN($C146),效率表!$B$4:$B$500,效率表!N$4:N$500,""),_xlfn.XLOOKUP(CLEAN($C146),效率表!$B$4:$B$500,效率表!N$4:N$500,"",,-1))</f>
        <v>0</v>
      </c>
      <c r="BE146" s="22">
        <f>IF($B146="Day",_xlfn.XLOOKUP(CLEAN($C146),效率表!$B$4:$B$500,效率表!O$4:O$500,""),_xlfn.XLOOKUP(CLEAN($C146),效率表!$B$4:$B$500,效率表!O$4:O$500,"",,-1))</f>
        <v>0</v>
      </c>
      <c r="BF146" s="22">
        <f>IF($B146="Day",_xlfn.XLOOKUP(CLEAN($C146),效率表!$B$4:$B$500,效率表!P$4:P$500,""),_xlfn.XLOOKUP(CLEAN($C146),效率表!$B$4:$B$500,效率表!P$4:P$500,"",,-1))</f>
        <v>0</v>
      </c>
      <c r="BG146" s="22">
        <f>IF($B146="Day",_xlfn.XLOOKUP(CLEAN($C146),效率表!$B$4:$B$500,效率表!Q$4:Q$500,""),_xlfn.XLOOKUP(CLEAN($C146),效率表!$B$4:$B$500,效率表!Q$4:Q$500,"",,-1))</f>
        <v>0</v>
      </c>
      <c r="BH146" s="22">
        <f>IF($B146="Day",_xlfn.XLOOKUP(CLEAN($C146),效率表!$B$4:$B$500,效率表!R$4:R$500,""),_xlfn.XLOOKUP(CLEAN($C146),效率表!$B$4:$B$500,效率表!R$4:R$500,"",,-1))</f>
        <v>0</v>
      </c>
      <c r="BI146" s="22">
        <f>IF($B146="Day",_xlfn.XLOOKUP(CLEAN($C146),效率表!$B$4:$B$500,效率表!S$4:S$500,""),_xlfn.XLOOKUP(CLEAN($C146),效率表!$B$4:$B$500,效率表!S$4:S$500,"",,-1))</f>
        <v>0</v>
      </c>
      <c r="BJ146" s="22">
        <f>IF($B146="Day",_xlfn.XLOOKUP(CLEAN($C146),效率表!$B$4:$B$500,效率表!U$4:U$500,""),_xlfn.XLOOKUP(CLEAN($C146),效率表!$B$4:$B$500,效率表!U$4:U$500,"",,-1))</f>
        <v>0</v>
      </c>
      <c r="BK146" s="22">
        <f>IF($B146="Day",_xlfn.XLOOKUP(CLEAN($C146),效率表!$B$4:$B$500,效率表!V$4:V$500,""),_xlfn.XLOOKUP(CLEAN($C146),效率表!$B$4:$B$500,效率表!V$4:V$500,"",,-1))</f>
        <v>0</v>
      </c>
      <c r="BL146" s="22">
        <f t="shared" si="43"/>
        <v>0</v>
      </c>
      <c r="BM146" s="22">
        <f t="shared" si="44"/>
        <v>120</v>
      </c>
      <c r="BN146" s="22">
        <f t="shared" si="45"/>
        <v>0</v>
      </c>
      <c r="BO146" s="27">
        <f t="shared" si="46"/>
        <v>600</v>
      </c>
      <c r="BP146" s="25">
        <f t="shared" si="47"/>
        <v>10</v>
      </c>
      <c r="BQ146" s="28">
        <f>IF($B146="Day",_xlfn.XLOOKUP(CLEAN($C146),效率表!$B$4:$B$500,效率表!X$4:X$500,""),_xlfn.XLOOKUP($C146,效率表!$B$4:$B$500,效率表!X$4:X$500,"",,-1))</f>
        <v>0</v>
      </c>
    </row>
    <row r="147" spans="1:69">
      <c r="A147" s="29">
        <f t="shared" si="50"/>
        <v>46244</v>
      </c>
      <c r="B147" s="22" t="s">
        <v>240</v>
      </c>
      <c r="C147" s="22" t="s">
        <v>228</v>
      </c>
      <c r="D147" s="23" t="str">
        <f>_xlfn.XLOOKUP(C147,辅助表Auxiliary!$A$3:$A$192,辅助表Auxiliary!$C$3:$C$192)</f>
        <v>辅助设备/Auxiliary Equipment</v>
      </c>
      <c r="E147" s="22" t="str">
        <f>_xlfn.XLOOKUP(C147,辅助表Auxiliary!$A$3:$A$192,辅助表Auxiliary!$D$3:$D$192)</f>
        <v>TEREX TR100W</v>
      </c>
      <c r="F147" s="22" t="str">
        <f>_xlfn.XLOOKUP(C147,辅助表Auxiliary!$A$3:$A$192,辅助表Auxiliary!$E$3:$E$192)</f>
        <v>自有辅助</v>
      </c>
      <c r="G147" s="22" t="s">
        <v>287</v>
      </c>
      <c r="H147" s="22" t="b">
        <f t="shared" si="34"/>
        <v>1</v>
      </c>
      <c r="I147" s="22">
        <f t="shared" si="35"/>
        <v>1</v>
      </c>
      <c r="J147" s="22"/>
      <c r="K147" s="22">
        <f>_xlfn.AGGREGATE(9,4,表1[[#This Row],[Хө]:[Б.н]])+_xlfn.AGGREGATE(9,4,表1[[#This Row],[Хө土壤]:[Б.н 脏煤]],表1[[#This Row],[Ш.х 沃土]])</f>
        <v>0</v>
      </c>
      <c r="L147" s="22">
        <f>_xlfn.AGGREGATE(9,4,表1[[#This Row],[Нү]],表1[[#This Row],[Нү 煤炭]])</f>
        <v>0</v>
      </c>
      <c r="M147" s="22">
        <f>_xlfn.AGGREGATE(9,4,表1[[#This Row],[oxid]],表1[[#This Row],[oxid 氧化]])</f>
        <v>0</v>
      </c>
      <c r="N147" s="22">
        <f>_xlfn.AGGREGATE(9,4,表1[[#This Row],[И.А]],表1[[#This Row],[И.А 
工程工作]])</f>
        <v>0</v>
      </c>
      <c r="O147" s="22">
        <f>表1[[#This Row],[产量（M3）
Production(M3)]]-表1[[#This Row],[焦煤（M3）
Coking coal
Нү]]-表1[[#This Row],[动力煤（M3）
Thermal coal
oxid]]</f>
        <v>0</v>
      </c>
      <c r="P147" s="22" t="str" cm="1">
        <f t="array" ref="P147">_xlfn.LET(
_xlpm.hCond,$H147,
_xlpm.dType,$D147,
_xlpm.res_type_1,P$1,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7" s="22" t="str" cm="1">
        <f t="array" ref="Q147">_xlfn.LET(
_xlpm.hCond,$H147,
_xlpm.dType,$D147,
_xlpm.res_type_1,Q$1,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7" s="22" t="str" cm="1">
        <f t="array" ref="R147">_xlfn.LET(
_xlpm.hCond,$H147,
_xlpm.dType,$D147,
_xlpm.res_type_1,R$1,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7" s="22" t="str" cm="1">
        <f t="array" ref="S147">_xlfn.LET(
_xlpm.hCond,$H147,
_xlpm.dType,$D147,
_xlpm.res_type_1,S$1,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7" s="22" t="str" cm="1">
        <f t="array" ref="T147">_xlfn.LET(
_xlpm.hCond,$H147,
_xlpm.dType,$D147,
_xlpm.res_type_1,T$1,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7" s="22" t="str" cm="1">
        <f t="array" ref="U147">_xlfn.LET(
_xlpm.hCond,$H147,
_xlpm.dType,$D147,
_xlpm.res_type_1,U$1,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7" s="22" t="str" cm="1">
        <f t="array" ref="V147">_xlfn.LET(
_xlpm.hCond,$H147,
_xlpm.dType,$D147,
_xlpm.res_type_1,V$1,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7" s="22" t="str" cm="1">
        <f t="array" ref="W147">_xlfn.LET(
_xlpm.hCond,$H147,
_xlpm.dType,$D147,
_xlpm.res_type_1,W$1,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7" s="22" t="str" cm="1">
        <f t="array" ref="X147">_xlfn.LET(
_xlpm.hCond,$H147,
_xlpm.dType,$D147,
_xlpm.res_type_1,X$1,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7" s="22" t="str" cm="1">
        <f t="array" ref="Y147">_xlfn.LET(
_xlpm.hCond,$H147,
_xlpm.dType,$D147,
_xlpm.res_type_1,Y$1,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7" s="22" t="str" cm="1">
        <f t="array" ref="Z147">_xlfn.LET(
_xlpm.hCond,$H147,
_xlpm.dType,$D147,
_xlpm.res_type_1,Z$1,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7" s="22" t="str" cm="1">
        <f t="array" ref="AA147">_xlfn.LET(
_xlpm.hCond,$H147,
_xlpm.dType,$D147,
_xlpm.res_type_1,AA$1,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7" s="22" t="str" cm="1">
        <f t="array" ref="AB147">_xlfn.LET(
_xlpm.hCond,$H147,
_xlpm.dType,$D147,
_xlpm.res_type_1,AB$1,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7" s="22" t="str" cm="1">
        <f t="array" ref="AC147">_xlfn.LET(
_xlpm.hCond,$H147,
_xlpm.dType,$D147,
_xlpm.res_type_1,AC$1,
_xlpm.num,--_xlfn.TEXTAFTER($C147,{"#","/","-"},-1),
_xlpm.isDay,$B147="DAY",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7" s="22" cm="1">
        <f t="array" ref="AD147">_xlfn.LET(
    _xlpm.result,
    IF(
        $H147,
        _xlfn.IFS(
            $B147 = "DAY",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$B147 = "Night",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3558.5</v>
      </c>
      <c r="AE147" s="22" cm="1">
        <f t="array" ref="AE147">_xlfn.LET(
    _xlpm.result,
    IF(
        $H147,
        _xlfn.IFS(
            $B147 = "DAY",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$B147 = "Night",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3558.5</v>
      </c>
      <c r="AF147" s="22">
        <f t="shared" si="48"/>
        <v>0</v>
      </c>
      <c r="AG147" s="22" t="str" cm="1">
        <f t="array" ref="AG147">_xlfn.LET(
    _xlpm.result,
    IF(
        $H147,
        _xlfn.IFS(
            $B147 = "DAY",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$B147 = "Night",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7" s="22" t="str" cm="1">
        <f t="array" ref="AH147">_xlfn.LET(
    _xlpm.result,
    IF(
        $H147,
        _xlfn.IFS(
            $B147 = "DAY",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$B147 = "Night",
            _xlfn.IFS(
                $D147 = "挖掘机/Excavator",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$D147 = "矿用卡车/Dump Truck",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$D147 = "辅助设备/Auxiliary Equipment",
                _xlfn.XLOOKUP(
                     --
                        _xlfn.TEXTAFTER(
                            $C147,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7" s="22" t="str">
        <f t="shared" si="49"/>
        <v/>
      </c>
      <c r="AJ14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7" s="22" t="str">
        <f t="shared" si="36"/>
        <v/>
      </c>
      <c r="AO147" s="24" t="str">
        <f t="shared" si="37"/>
        <v/>
      </c>
      <c r="AP147" s="25" t="str" cm="1">
        <f t="array" ref="AP14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B147="Night", IF(
            (F147="EX5600")+(F147="EX3600"),
            _xlfn.XLOOKUP(--_xlfn.TEXTAFTER($C147,{"#","/","-"},-1), --_xlfn.TEXTAFTER('Electrical Excavator'!$A$4:$A$23,{"#","/","-"},-1), _xlfn.XLOOKUP(A147,'Electrical Excavator'!$E$3:$AI$3,'Electrical Excavator'!$E$4:$AI$23)),
            _xlfn.XLOOKUP(--_xlfn.TEXTAFTER($C147,{"#","/","-"},-1), --_xlfn.REGEXEXTRACT(_xlpm.c_rng,"\d+"), _xlfn.XLOOKUP(A147, _xlpm.header_rng, _xlpm.data_rng))
        ),
        B147="Day", ""
    ),
    IFERROR(_xlpm.result, "")
)</f>
        <v/>
      </c>
      <c r="AQ147" s="26">
        <f t="shared" si="38"/>
        <v>1</v>
      </c>
      <c r="AR147" s="26">
        <f t="shared" si="39"/>
        <v>0.52777777777777779</v>
      </c>
      <c r="AS147" s="26">
        <f t="shared" si="40"/>
        <v>0.52777777777777779</v>
      </c>
      <c r="AT147" s="24" t="str">
        <f t="shared" si="41"/>
        <v/>
      </c>
      <c r="AU147" s="22">
        <v>720</v>
      </c>
      <c r="AV147" s="22">
        <f t="shared" si="42"/>
        <v>12</v>
      </c>
      <c r="AW147" s="22">
        <f>IF($B147="Day",_xlfn.XLOOKUP(CLEAN($C147),效率表!$B$4:$B$500,效率表!G$4:G$500,""),_xlfn.XLOOKUP(CLEAN($C147),效率表!$B$4:$B$500,效率表!G$4:G$500,"",,-1))</f>
        <v>40</v>
      </c>
      <c r="AX147" s="22">
        <f>IF($B147="Day",_xlfn.XLOOKUP(CLEAN($C147),效率表!$B$4:$B$500,效率表!H$4:H$500,""),_xlfn.XLOOKUP(CLEAN($C147),效率表!$B$4:$B$500,效率表!H$4:H$500,"",,-1))</f>
        <v>0</v>
      </c>
      <c r="AY147" s="22">
        <f>IF($B147="Day",_xlfn.XLOOKUP(CLEAN($C147),效率表!$B$4:$B$500,效率表!I$4:I$500,""),_xlfn.XLOOKUP(CLEAN($C147),效率表!$B$4:$B$500,效率表!I$4:I$500,"",,-1))</f>
        <v>0</v>
      </c>
      <c r="AZ147" s="22">
        <f>IF($B147="Day",_xlfn.XLOOKUP(CLEAN($C147),效率表!$B$4:$B$500,效率表!J$4:J$500,""),_xlfn.XLOOKUP(CLEAN($C147),效率表!$B$4:$B$500,效率表!J$4:J$500,"",,-1))</f>
        <v>0</v>
      </c>
      <c r="BA147" s="22">
        <f>IF($B147="Day",_xlfn.XLOOKUP(CLEAN($C147),效率表!$B$4:$B$500,效率表!K$4:K$500,""),_xlfn.XLOOKUP(CLEAN($C147),效率表!$B$4:$B$500,效率表!K$4:K$500,"",,-1))</f>
        <v>0</v>
      </c>
      <c r="BB147" s="22">
        <f>IF($B147="Day",_xlfn.XLOOKUP(CLEAN($C147),效率表!$B$4:$B$500,效率表!L$4:L$500,""),_xlfn.XLOOKUP(CLEAN($C147),效率表!$B$4:$B$500,效率表!L$4:L$500,"",,-1))</f>
        <v>60</v>
      </c>
      <c r="BC147" s="22">
        <f>IF($B147="Day",_xlfn.XLOOKUP(CLEAN($C147),效率表!$B$4:$B$500,效率表!M$4:M$500,""),_xlfn.XLOOKUP(CLEAN($C147),效率表!$B$4:$B$500,效率表!M$4:M$500,"",,-1))</f>
        <v>0</v>
      </c>
      <c r="BD147" s="22">
        <f>IF($B147="Day",_xlfn.XLOOKUP(CLEAN($C147),效率表!$B$4:$B$500,效率表!N$4:N$500,""),_xlfn.XLOOKUP(CLEAN($C147),效率表!$B$4:$B$500,效率表!N$4:N$500,"",,-1))</f>
        <v>0</v>
      </c>
      <c r="BE147" s="22">
        <f>IF($B147="Day",_xlfn.XLOOKUP(CLEAN($C147),效率表!$B$4:$B$500,效率表!O$4:O$500,""),_xlfn.XLOOKUP(CLEAN($C147),效率表!$B$4:$B$500,效率表!O$4:O$500,"",,-1))</f>
        <v>0</v>
      </c>
      <c r="BF147" s="22">
        <f>IF($B147="Day",_xlfn.XLOOKUP(CLEAN($C147),效率表!$B$4:$B$500,效率表!P$4:P$500,""),_xlfn.XLOOKUP(CLEAN($C147),效率表!$B$4:$B$500,效率表!P$4:P$500,"",,-1))</f>
        <v>0</v>
      </c>
      <c r="BG147" s="22">
        <f>IF($B147="Day",_xlfn.XLOOKUP(CLEAN($C147),效率表!$B$4:$B$500,效率表!Q$4:Q$500,""),_xlfn.XLOOKUP(CLEAN($C147),效率表!$B$4:$B$500,效率表!Q$4:Q$500,"",,-1))</f>
        <v>0</v>
      </c>
      <c r="BH147" s="22">
        <f>IF($B147="Day",_xlfn.XLOOKUP(CLEAN($C147),效率表!$B$4:$B$500,效率表!R$4:R$500,""),_xlfn.XLOOKUP(CLEAN($C147),效率表!$B$4:$B$500,效率表!R$4:R$500,"",,-1))</f>
        <v>0</v>
      </c>
      <c r="BI147" s="22">
        <f>IF($B147="Day",_xlfn.XLOOKUP(CLEAN($C147),效率表!$B$4:$B$500,效率表!S$4:S$500,""),_xlfn.XLOOKUP(CLEAN($C147),效率表!$B$4:$B$500,效率表!S$4:S$500,"",,-1))</f>
        <v>240</v>
      </c>
      <c r="BJ147" s="22">
        <f>IF($B147="Day",_xlfn.XLOOKUP(CLEAN($C147),效率表!$B$4:$B$500,效率表!U$4:U$500,""),_xlfn.XLOOKUP(CLEAN($C147),效率表!$B$4:$B$500,效率表!U$4:U$500,"",,-1))</f>
        <v>0</v>
      </c>
      <c r="BK147" s="22">
        <f>IF($B147="Day",_xlfn.XLOOKUP(CLEAN($C147),效率表!$B$4:$B$500,效率表!V$4:V$500,""),_xlfn.XLOOKUP(CLEAN($C147),效率表!$B$4:$B$500,效率表!V$4:V$500,"",,-1))</f>
        <v>0</v>
      </c>
      <c r="BL147" s="22">
        <f t="shared" si="43"/>
        <v>0</v>
      </c>
      <c r="BM147" s="22">
        <f t="shared" si="44"/>
        <v>340</v>
      </c>
      <c r="BN147" s="22">
        <f t="shared" si="45"/>
        <v>240</v>
      </c>
      <c r="BO147" s="27">
        <f t="shared" si="46"/>
        <v>380</v>
      </c>
      <c r="BP147" s="25">
        <f t="shared" si="47"/>
        <v>6.333333333333333</v>
      </c>
      <c r="BQ147" s="28">
        <f>IF($B147="Day",_xlfn.XLOOKUP(CLEAN($C147),效率表!$B$4:$B$500,效率表!X$4:X$500,""),_xlfn.XLOOKUP($C147,效率表!$B$4:$B$500,效率表!X$4:X$500,"",,-1))</f>
        <v>0</v>
      </c>
    </row>
    <row r="148" spans="1:69">
      <c r="A148" s="29">
        <f t="shared" si="50"/>
        <v>46244</v>
      </c>
      <c r="B148" s="22" t="s">
        <v>240</v>
      </c>
      <c r="C148" s="22" t="s">
        <v>229</v>
      </c>
      <c r="D148" s="23" t="str">
        <f>_xlfn.XLOOKUP(C148,辅助表Auxiliary!$A$3:$A$192,辅助表Auxiliary!$C$3:$C$192)</f>
        <v>矿用卡车/Dump Truck</v>
      </c>
      <c r="E148" s="22" t="str">
        <f>_xlfn.XLOOKUP(C148,辅助表Auxiliary!$A$3:$A$192,辅助表Auxiliary!$D$3:$D$192)</f>
        <v>NHL NTE240AC</v>
      </c>
      <c r="F148" s="22" t="str">
        <f>_xlfn.XLOOKUP(C148,辅助表Auxiliary!$A$3:$A$192,辅助表Auxiliary!$E$3:$E$192)</f>
        <v>NTE240</v>
      </c>
      <c r="G148" s="22" t="s">
        <v>285</v>
      </c>
      <c r="H148" s="22" t="b">
        <f t="shared" si="34"/>
        <v>1</v>
      </c>
      <c r="I148" s="22">
        <f t="shared" si="35"/>
        <v>1</v>
      </c>
      <c r="J148" s="22"/>
      <c r="K148" s="22">
        <f>_xlfn.AGGREGATE(9,4,表1[[#This Row],[Хө]:[Б.н]])+_xlfn.AGGREGATE(9,4,表1[[#This Row],[Хө土壤]:[Б.н 脏煤]],表1[[#This Row],[Ш.х 沃土]])</f>
        <v>1105</v>
      </c>
      <c r="L148" s="22">
        <f>_xlfn.AGGREGATE(9,4,表1[[#This Row],[Нү]],表1[[#This Row],[Нү 煤炭]])</f>
        <v>0</v>
      </c>
      <c r="M148" s="22">
        <f>_xlfn.AGGREGATE(9,4,表1[[#This Row],[oxid]],表1[[#This Row],[oxid 氧化]])</f>
        <v>0</v>
      </c>
      <c r="N148" s="22">
        <f>_xlfn.AGGREGATE(9,4,表1[[#This Row],[И.А]],表1[[#This Row],[И.А 
工程工作]])</f>
        <v>0</v>
      </c>
      <c r="O148" s="22">
        <f>表1[[#This Row],[产量（M3）
Production(M3)]]-表1[[#This Row],[焦煤（M3）
Coking coal
Нү]]-表1[[#This Row],[动力煤（M3）
Thermal coal
oxid]]</f>
        <v>1105</v>
      </c>
      <c r="P148" s="22" t="str" cm="1">
        <f t="array" ref="P148">_xlfn.LET(
_xlpm.hCond,$H148,
_xlpm.dType,$D148,
_xlpm.res_type_1,P$1,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8" s="22" t="str" cm="1">
        <f t="array" ref="Q148">_xlfn.LET(
_xlpm.hCond,$H148,
_xlpm.dType,$D148,
_xlpm.res_type_1,Q$1,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8" s="22" t="str" cm="1">
        <f t="array" ref="R148">_xlfn.LET(
_xlpm.hCond,$H148,
_xlpm.dType,$D148,
_xlpm.res_type_1,R$1,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8" s="22" t="str" cm="1">
        <f t="array" ref="S148">_xlfn.LET(
_xlpm.hCond,$H148,
_xlpm.dType,$D148,
_xlpm.res_type_1,S$1,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8" s="22" t="str" cm="1">
        <f t="array" ref="T148">_xlfn.LET(
_xlpm.hCond,$H148,
_xlpm.dType,$D148,
_xlpm.res_type_1,T$1,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8" s="22" t="str" cm="1">
        <f t="array" ref="U148">_xlfn.LET(
_xlpm.hCond,$H148,
_xlpm.dType,$D148,
_xlpm.res_type_1,U$1,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8" s="22" t="str" cm="1">
        <f t="array" ref="V148">_xlfn.LET(
_xlpm.hCond,$H148,
_xlpm.dType,$D148,
_xlpm.res_type_1,V$1,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8" s="22" cm="1">
        <f t="array" ref="W148">_xlfn.LET(
_xlpm.hCond,$H148,
_xlpm.dType,$D148,
_xlpm.res_type_1,W$1,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148" s="22" cm="1">
        <f t="array" ref="X148">_xlfn.LET(
_xlpm.hCond,$H148,
_xlpm.dType,$D148,
_xlpm.res_type_1,X$1,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48" s="22" cm="1">
        <f t="array" ref="Y148">_xlfn.LET(
_xlpm.hCond,$H148,
_xlpm.dType,$D148,
_xlpm.res_type_1,Y$1,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48" s="22" cm="1">
        <f t="array" ref="Z148">_xlfn.LET(
_xlpm.hCond,$H148,
_xlpm.dType,$D148,
_xlpm.res_type_1,Z$1,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48" s="22" cm="1">
        <f t="array" ref="AA148">_xlfn.LET(
_xlpm.hCond,$H148,
_xlpm.dType,$D148,
_xlpm.res_type_1,AA$1,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48" s="22" cm="1">
        <f t="array" ref="AB148">_xlfn.LET(
_xlpm.hCond,$H148,
_xlpm.dType,$D148,
_xlpm.res_type_1,AB$1,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48" s="22" cm="1">
        <f t="array" ref="AC148">_xlfn.LET(
_xlpm.hCond,$H148,
_xlpm.dType,$D148,
_xlpm.res_type_1,AC$1,
_xlpm.num,--_xlfn.TEXTAFTER($C148,{"#","/","-"},-1),
_xlpm.isDay,$B148="DAY",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48" s="22" cm="1">
        <f t="array" ref="AD148">_xlfn.LET(
    _xlpm.result,
    IF(
        $H148,
        _xlfn.IFS(
            $B148 = "DAY",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$B148 = "Night",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5386</v>
      </c>
      <c r="AE148" s="22" cm="1">
        <f t="array" ref="AE148">_xlfn.LET(
    _xlpm.result,
    IF(
        $H148,
        _xlfn.IFS(
            $B148 = "DAY",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$B148 = "Night",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5397</v>
      </c>
      <c r="AF148" s="22">
        <f t="shared" si="48"/>
        <v>11</v>
      </c>
      <c r="AG148" s="22" cm="1">
        <f t="array" ref="AG148">_xlfn.LET(
    _xlpm.result,
    IF(
        $H148,
        _xlfn.IFS(
            $B148 = "DAY",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$B148 = "Night",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84296</v>
      </c>
      <c r="AH148" s="22" cm="1">
        <f t="array" ref="AH148">_xlfn.LET(
    _xlpm.result,
    IF(
        $H148,
        _xlfn.IFS(
            $B148 = "DAY",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$B148 = "Night",
            _xlfn.IFS(
                $D148 = "挖掘机/Excavator",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$D148 = "矿用卡车/Dump Truck",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$D148 = "辅助设备/Auxiliary Equipment",
                _xlfn.XLOOKUP(
                     --
                        _xlfn.TEXTAFTER(
                            $C148,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84480</v>
      </c>
      <c r="AI148" s="22">
        <f t="shared" si="49"/>
        <v>184</v>
      </c>
      <c r="AJ148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14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4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4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48" s="22">
        <f t="shared" si="36"/>
        <v>13</v>
      </c>
      <c r="AO148" s="24">
        <f t="shared" si="37"/>
        <v>7.0769230769230766</v>
      </c>
      <c r="AP148" s="25" t="str" cm="1">
        <f t="array" ref="AP14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B148="Night", IF(
            (F148="EX5600")+(F148="EX3600"),
            _xlfn.XLOOKUP(--_xlfn.TEXTAFTER($C148,{"#","/","-"},-1), --_xlfn.TEXTAFTER('Electrical Excavator'!$A$4:$A$23,{"#","/","-"},-1), _xlfn.XLOOKUP(A148,'Electrical Excavator'!$E$3:$AI$3,'Electrical Excavator'!$E$4:$AI$23)),
            _xlfn.XLOOKUP(--_xlfn.TEXTAFTER($C148,{"#","/","-"},-1), --_xlfn.REGEXEXTRACT(_xlpm.c_rng,"\d+"), _xlfn.XLOOKUP(A148, _xlpm.header_rng, _xlpm.data_rng))
        ),
        B148="Day", ""
    ),
    IFERROR(_xlpm.result, "")
)</f>
        <v/>
      </c>
      <c r="AQ148" s="26">
        <f t="shared" si="38"/>
        <v>1</v>
      </c>
      <c r="AR148" s="26">
        <f t="shared" si="39"/>
        <v>0.84722222222222221</v>
      </c>
      <c r="AS148" s="26">
        <f t="shared" si="40"/>
        <v>0.84722222222222221</v>
      </c>
      <c r="AT148" s="24">
        <f t="shared" si="41"/>
        <v>50.000000000000036</v>
      </c>
      <c r="AU148" s="22">
        <v>720</v>
      </c>
      <c r="AV148" s="22">
        <f t="shared" si="42"/>
        <v>12</v>
      </c>
      <c r="AW148" s="22">
        <f>IF($B148="Day",_xlfn.XLOOKUP(CLEAN($C148),效率表!$B$4:$B$500,效率表!G$4:G$500,""),_xlfn.XLOOKUP(CLEAN($C148),效率表!$B$4:$B$500,效率表!G$4:G$500,"",,-1))</f>
        <v>20</v>
      </c>
      <c r="AX148" s="22">
        <f>IF($B148="Day",_xlfn.XLOOKUP(CLEAN($C148),效率表!$B$4:$B$500,效率表!H$4:H$500,""),_xlfn.XLOOKUP(CLEAN($C148),效率表!$B$4:$B$500,效率表!H$4:H$500,"",,-1))</f>
        <v>0</v>
      </c>
      <c r="AY148" s="22">
        <f>IF($B148="Day",_xlfn.XLOOKUP(CLEAN($C148),效率表!$B$4:$B$500,效率表!I$4:I$500,""),_xlfn.XLOOKUP(CLEAN($C148),效率表!$B$4:$B$500,效率表!I$4:I$500,"",,-1))</f>
        <v>0</v>
      </c>
      <c r="AZ148" s="22">
        <f>IF($B148="Day",_xlfn.XLOOKUP(CLEAN($C148),效率表!$B$4:$B$500,效率表!J$4:J$500,""),_xlfn.XLOOKUP(CLEAN($C148),效率表!$B$4:$B$500,效率表!J$4:J$500,"",,-1))</f>
        <v>0</v>
      </c>
      <c r="BA148" s="22">
        <f>IF($B148="Day",_xlfn.XLOOKUP(CLEAN($C148),效率表!$B$4:$B$500,效率表!K$4:K$500,""),_xlfn.XLOOKUP(CLEAN($C148),效率表!$B$4:$B$500,效率表!K$4:K$500,"",,-1))</f>
        <v>0</v>
      </c>
      <c r="BB148" s="22">
        <f>IF($B148="Day",_xlfn.XLOOKUP(CLEAN($C148),效率表!$B$4:$B$500,效率表!L$4:L$500,""),_xlfn.XLOOKUP(CLEAN($C148),效率表!$B$4:$B$500,效率表!L$4:L$500,"",,-1))</f>
        <v>60</v>
      </c>
      <c r="BC148" s="22">
        <f>IF($B148="Day",_xlfn.XLOOKUP(CLEAN($C148),效率表!$B$4:$B$500,效率表!M$4:M$500,""),_xlfn.XLOOKUP(CLEAN($C148),效率表!$B$4:$B$500,效率表!M$4:M$500,"",,-1))</f>
        <v>30</v>
      </c>
      <c r="BD148" s="22">
        <f>IF($B148="Day",_xlfn.XLOOKUP(CLEAN($C148),效率表!$B$4:$B$500,效率表!N$4:N$500,""),_xlfn.XLOOKUP(CLEAN($C148),效率表!$B$4:$B$500,效率表!N$4:N$500,"",,-1))</f>
        <v>0</v>
      </c>
      <c r="BE148" s="22">
        <f>IF($B148="Day",_xlfn.XLOOKUP(CLEAN($C148),效率表!$B$4:$B$500,效率表!O$4:O$500,""),_xlfn.XLOOKUP(CLEAN($C148),效率表!$B$4:$B$500,效率表!O$4:O$500,"",,-1))</f>
        <v>0</v>
      </c>
      <c r="BF148" s="22">
        <f>IF($B148="Day",_xlfn.XLOOKUP(CLEAN($C148),效率表!$B$4:$B$500,效率表!P$4:P$500,""),_xlfn.XLOOKUP(CLEAN($C148),效率表!$B$4:$B$500,效率表!P$4:P$500,"",,-1))</f>
        <v>0</v>
      </c>
      <c r="BG148" s="22">
        <f>IF($B148="Day",_xlfn.XLOOKUP(CLEAN($C148),效率表!$B$4:$B$500,效率表!Q$4:Q$500,""),_xlfn.XLOOKUP(CLEAN($C148),效率表!$B$4:$B$500,效率表!Q$4:Q$500,"",,-1))</f>
        <v>0</v>
      </c>
      <c r="BH148" s="22">
        <f>IF($B148="Day",_xlfn.XLOOKUP(CLEAN($C148),效率表!$B$4:$B$500,效率表!R$4:R$500,""),_xlfn.XLOOKUP(CLEAN($C148),效率表!$B$4:$B$500,效率表!R$4:R$500,"",,-1))</f>
        <v>0</v>
      </c>
      <c r="BI148" s="22">
        <f>IF($B148="Day",_xlfn.XLOOKUP(CLEAN($C148),效率表!$B$4:$B$500,效率表!S$4:S$500,""),_xlfn.XLOOKUP(CLEAN($C148),效率表!$B$4:$B$500,效率表!S$4:S$500,"",,-1))</f>
        <v>0</v>
      </c>
      <c r="BJ148" s="22">
        <f>IF($B148="Day",_xlfn.XLOOKUP(CLEAN($C148),效率表!$B$4:$B$500,效率表!U$4:U$500,""),_xlfn.XLOOKUP(CLEAN($C148),效率表!$B$4:$B$500,效率表!U$4:U$500,"",,-1))</f>
        <v>0</v>
      </c>
      <c r="BK148" s="22">
        <f>IF($B148="Day",_xlfn.XLOOKUP(CLEAN($C148),效率表!$B$4:$B$500,效率表!V$4:V$500,""),_xlfn.XLOOKUP(CLEAN($C148),效率表!$B$4:$B$500,效率表!V$4:V$500,"",,-1))</f>
        <v>0</v>
      </c>
      <c r="BL148" s="22">
        <f t="shared" si="43"/>
        <v>0</v>
      </c>
      <c r="BM148" s="22">
        <f t="shared" si="44"/>
        <v>110</v>
      </c>
      <c r="BN148" s="22">
        <f t="shared" si="45"/>
        <v>30</v>
      </c>
      <c r="BO148" s="27">
        <f t="shared" si="46"/>
        <v>610</v>
      </c>
      <c r="BP148" s="25">
        <f t="shared" si="47"/>
        <v>10.166666666666666</v>
      </c>
      <c r="BQ148" s="28">
        <f>IF($B148="Day",_xlfn.XLOOKUP(CLEAN($C148),效率表!$B$4:$B$500,效率表!X$4:X$500,""),_xlfn.XLOOKUP($C148,效率表!$B$4:$B$500,效率表!X$4:X$500,"",,-1))</f>
        <v>0</v>
      </c>
    </row>
    <row r="149" spans="1:69">
      <c r="A149" s="29">
        <f t="shared" si="50"/>
        <v>46244</v>
      </c>
      <c r="B149" s="22" t="s">
        <v>240</v>
      </c>
      <c r="C149" s="22" t="s">
        <v>230</v>
      </c>
      <c r="D149" s="23" t="str">
        <f>_xlfn.XLOOKUP(C149,辅助表Auxiliary!$A$3:$A$192,辅助表Auxiliary!$C$3:$C$192)</f>
        <v>辅助设备/Auxiliary Equipment</v>
      </c>
      <c r="E149" s="22" t="str">
        <f>_xlfn.XLOOKUP(C149,辅助表Auxiliary!$A$3:$A$192,辅助表Auxiliary!$D$3:$D$192)</f>
        <v>TEREX TR100W</v>
      </c>
      <c r="F149" s="22" t="str">
        <f>_xlfn.XLOOKUP(C149,辅助表Auxiliary!$A$3:$A$192,辅助表Auxiliary!$E$3:$E$192)</f>
        <v>自有辅助</v>
      </c>
      <c r="G149" s="22" t="s">
        <v>287</v>
      </c>
      <c r="H149" s="22" t="b">
        <f t="shared" si="34"/>
        <v>1</v>
      </c>
      <c r="I149" s="22">
        <f t="shared" si="35"/>
        <v>0</v>
      </c>
      <c r="J149" s="22"/>
      <c r="K149" s="22">
        <f>_xlfn.AGGREGATE(9,4,表1[[#This Row],[Хө]:[Б.н]])+_xlfn.AGGREGATE(9,4,表1[[#This Row],[Хө土壤]:[Б.н 脏煤]],表1[[#This Row],[Ш.х 沃土]])</f>
        <v>0</v>
      </c>
      <c r="L149" s="22">
        <f>_xlfn.AGGREGATE(9,4,表1[[#This Row],[Нү]],表1[[#This Row],[Нү 煤炭]])</f>
        <v>0</v>
      </c>
      <c r="M149" s="22">
        <f>_xlfn.AGGREGATE(9,4,表1[[#This Row],[oxid]],表1[[#This Row],[oxid 氧化]])</f>
        <v>0</v>
      </c>
      <c r="N149" s="22">
        <f>_xlfn.AGGREGATE(9,4,表1[[#This Row],[И.А]],表1[[#This Row],[И.А 
工程工作]])</f>
        <v>0</v>
      </c>
      <c r="O149" s="22">
        <f>表1[[#This Row],[产量（M3）
Production(M3)]]-表1[[#This Row],[焦煤（M3）
Coking coal
Нү]]-表1[[#This Row],[动力煤（M3）
Thermal coal
oxid]]</f>
        <v>0</v>
      </c>
      <c r="P149" s="22" t="str" cm="1">
        <f t="array" ref="P149">_xlfn.LET(
_xlpm.hCond,$H149,
_xlpm.dType,$D149,
_xlpm.res_type_1,P$1,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49" s="22" t="str" cm="1">
        <f t="array" ref="Q149">_xlfn.LET(
_xlpm.hCond,$H149,
_xlpm.dType,$D149,
_xlpm.res_type_1,Q$1,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49" s="22" t="str" cm="1">
        <f t="array" ref="R149">_xlfn.LET(
_xlpm.hCond,$H149,
_xlpm.dType,$D149,
_xlpm.res_type_1,R$1,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49" s="22" t="str" cm="1">
        <f t="array" ref="S149">_xlfn.LET(
_xlpm.hCond,$H149,
_xlpm.dType,$D149,
_xlpm.res_type_1,S$1,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49" s="22" t="str" cm="1">
        <f t="array" ref="T149">_xlfn.LET(
_xlpm.hCond,$H149,
_xlpm.dType,$D149,
_xlpm.res_type_1,T$1,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49" s="22" t="str" cm="1">
        <f t="array" ref="U149">_xlfn.LET(
_xlpm.hCond,$H149,
_xlpm.dType,$D149,
_xlpm.res_type_1,U$1,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49" s="22" t="str" cm="1">
        <f t="array" ref="V149">_xlfn.LET(
_xlpm.hCond,$H149,
_xlpm.dType,$D149,
_xlpm.res_type_1,V$1,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49" s="22" t="str" cm="1">
        <f t="array" ref="W149">_xlfn.LET(
_xlpm.hCond,$H149,
_xlpm.dType,$D149,
_xlpm.res_type_1,W$1,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49" s="22" t="str" cm="1">
        <f t="array" ref="X149">_xlfn.LET(
_xlpm.hCond,$H149,
_xlpm.dType,$D149,
_xlpm.res_type_1,X$1,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49" s="22" t="str" cm="1">
        <f t="array" ref="Y149">_xlfn.LET(
_xlpm.hCond,$H149,
_xlpm.dType,$D149,
_xlpm.res_type_1,Y$1,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49" s="22" t="str" cm="1">
        <f t="array" ref="Z149">_xlfn.LET(
_xlpm.hCond,$H149,
_xlpm.dType,$D149,
_xlpm.res_type_1,Z$1,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49" s="22" t="str" cm="1">
        <f t="array" ref="AA149">_xlfn.LET(
_xlpm.hCond,$H149,
_xlpm.dType,$D149,
_xlpm.res_type_1,AA$1,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49" s="22" t="str" cm="1">
        <f t="array" ref="AB149">_xlfn.LET(
_xlpm.hCond,$H149,
_xlpm.dType,$D149,
_xlpm.res_type_1,AB$1,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49" s="22" t="str" cm="1">
        <f t="array" ref="AC149">_xlfn.LET(
_xlpm.hCond,$H149,
_xlpm.dType,$D149,
_xlpm.res_type_1,AC$1,
_xlpm.num,--_xlfn.TEXTAFTER($C149,{"#","/","-"},-1),
_xlpm.isDay,$B149="DAY",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49" s="22" cm="1">
        <f t="array" ref="AD149">_xlfn.LET(
    _xlpm.result,
    IF(
        $H149,
        _xlfn.IFS(
            $B149 = "DAY",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$B149 = "Night",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13794.5</v>
      </c>
      <c r="AE149" s="22" cm="1">
        <f t="array" ref="AE149">_xlfn.LET(
    _xlpm.result,
    IF(
        $H149,
        _xlfn.IFS(
            $B149 = "DAY",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$B149 = "Night",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13794.5</v>
      </c>
      <c r="AF149" s="22">
        <f t="shared" si="48"/>
        <v>0</v>
      </c>
      <c r="AG149" s="22" t="str" cm="1">
        <f t="array" ref="AG149">_xlfn.LET(
    _xlpm.result,
    IF(
        $H149,
        _xlfn.IFS(
            $B149 = "DAY",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$B149 = "Night",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49" s="22" t="str" cm="1">
        <f t="array" ref="AH149">_xlfn.LET(
    _xlpm.result,
    IF(
        $H149,
        _xlfn.IFS(
            $B149 = "DAY",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$B149 = "Night",
            _xlfn.IFS(
                $D149 = "挖掘机/Excavator",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$D149 = "矿用卡车/Dump Truck",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$D149 = "辅助设备/Auxiliary Equipment",
                _xlfn.XLOOKUP(
                     --
                        _xlfn.TEXTAFTER(
                            $C149,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49" s="22" t="str">
        <f t="shared" si="49"/>
        <v/>
      </c>
      <c r="AJ14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4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4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4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49" s="22" t="str">
        <f t="shared" si="36"/>
        <v/>
      </c>
      <c r="AO149" s="24" t="str">
        <f t="shared" si="37"/>
        <v/>
      </c>
      <c r="AP149" s="25" t="str" cm="1">
        <f t="array" ref="AP14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B149="Night", IF(
            (F149="EX5600")+(F149="EX3600"),
            _xlfn.XLOOKUP(--_xlfn.TEXTAFTER($C149,{"#","/","-"},-1), --_xlfn.TEXTAFTER('Electrical Excavator'!$A$4:$A$23,{"#","/","-"},-1), _xlfn.XLOOKUP(A149,'Electrical Excavator'!$E$3:$AI$3,'Electrical Excavator'!$E$4:$AI$23)),
            _xlfn.XLOOKUP(--_xlfn.TEXTAFTER($C149,{"#","/","-"},-1), --_xlfn.REGEXEXTRACT(_xlpm.c_rng,"\d+"), _xlfn.XLOOKUP(A149, _xlpm.header_rng, _xlpm.data_rng))
        ),
        B149="Day", ""
    ),
    IFERROR(_xlpm.result, "")
)</f>
        <v/>
      </c>
      <c r="AQ149" s="26">
        <f t="shared" si="38"/>
        <v>0</v>
      </c>
      <c r="AR149" s="26">
        <f t="shared" si="39"/>
        <v>0</v>
      </c>
      <c r="AS149" s="26" t="str">
        <f t="shared" si="40"/>
        <v/>
      </c>
      <c r="AT149" s="24" t="str">
        <f t="shared" si="41"/>
        <v/>
      </c>
      <c r="AU149" s="22">
        <v>720</v>
      </c>
      <c r="AV149" s="22">
        <f t="shared" si="42"/>
        <v>12</v>
      </c>
      <c r="AW149" s="22">
        <f>IF($B149="Day",_xlfn.XLOOKUP(CLEAN($C149),效率表!$B$4:$B$500,效率表!G$4:G$500,""),_xlfn.XLOOKUP(CLEAN($C149),效率表!$B$4:$B$500,效率表!G$4:G$500,"",,-1))</f>
        <v>0</v>
      </c>
      <c r="AX149" s="22">
        <f>IF($B149="Day",_xlfn.XLOOKUP(CLEAN($C149),效率表!$B$4:$B$500,效率表!H$4:H$500,""),_xlfn.XLOOKUP(CLEAN($C149),效率表!$B$4:$B$500,效率表!H$4:H$500,"",,-1))</f>
        <v>0</v>
      </c>
      <c r="AY149" s="22">
        <f>IF($B149="Day",_xlfn.XLOOKUP(CLEAN($C149),效率表!$B$4:$B$500,效率表!I$4:I$500,""),_xlfn.XLOOKUP(CLEAN($C149),效率表!$B$4:$B$500,效率表!I$4:I$500,"",,-1))</f>
        <v>0</v>
      </c>
      <c r="AZ149" s="22">
        <f>IF($B149="Day",_xlfn.XLOOKUP(CLEAN($C149),效率表!$B$4:$B$500,效率表!J$4:J$500,""),_xlfn.XLOOKUP(CLEAN($C149),效率表!$B$4:$B$500,效率表!J$4:J$500,"",,-1))</f>
        <v>0</v>
      </c>
      <c r="BA149" s="22">
        <f>IF($B149="Day",_xlfn.XLOOKUP(CLEAN($C149),效率表!$B$4:$B$500,效率表!K$4:K$500,""),_xlfn.XLOOKUP(CLEAN($C149),效率表!$B$4:$B$500,效率表!K$4:K$500,"",,-1))</f>
        <v>0</v>
      </c>
      <c r="BB149" s="22">
        <f>IF($B149="Day",_xlfn.XLOOKUP(CLEAN($C149),效率表!$B$4:$B$500,效率表!L$4:L$500,""),_xlfn.XLOOKUP(CLEAN($C149),效率表!$B$4:$B$500,效率表!L$4:L$500,"",,-1))</f>
        <v>0</v>
      </c>
      <c r="BC149" s="22">
        <f>IF($B149="Day",_xlfn.XLOOKUP(CLEAN($C149),效率表!$B$4:$B$500,效率表!M$4:M$500,""),_xlfn.XLOOKUP(CLEAN($C149),效率表!$B$4:$B$500,效率表!M$4:M$500,"",,-1))</f>
        <v>0</v>
      </c>
      <c r="BD149" s="22">
        <f>IF($B149="Day",_xlfn.XLOOKUP(CLEAN($C149),效率表!$B$4:$B$500,效率表!N$4:N$500,""),_xlfn.XLOOKUP(CLEAN($C149),效率表!$B$4:$B$500,效率表!N$4:N$500,"",,-1))</f>
        <v>0</v>
      </c>
      <c r="BE149" s="22">
        <f>IF($B149="Day",_xlfn.XLOOKUP(CLEAN($C149),效率表!$B$4:$B$500,效率表!O$4:O$500,""),_xlfn.XLOOKUP(CLEAN($C149),效率表!$B$4:$B$500,效率表!O$4:O$500,"",,-1))</f>
        <v>720</v>
      </c>
      <c r="BF149" s="22">
        <f>IF($B149="Day",_xlfn.XLOOKUP(CLEAN($C149),效率表!$B$4:$B$500,效率表!P$4:P$500,""),_xlfn.XLOOKUP(CLEAN($C149),效率表!$B$4:$B$500,效率表!P$4:P$500,"",,-1))</f>
        <v>0</v>
      </c>
      <c r="BG149" s="22">
        <f>IF($B149="Day",_xlfn.XLOOKUP(CLEAN($C149),效率表!$B$4:$B$500,效率表!Q$4:Q$500,""),_xlfn.XLOOKUP(CLEAN($C149),效率表!$B$4:$B$500,效率表!Q$4:Q$500,"",,-1))</f>
        <v>0</v>
      </c>
      <c r="BH149" s="22">
        <f>IF($B149="Day",_xlfn.XLOOKUP(CLEAN($C149),效率表!$B$4:$B$500,效率表!R$4:R$500,""),_xlfn.XLOOKUP(CLEAN($C149),效率表!$B$4:$B$500,效率表!R$4:R$500,"",,-1))</f>
        <v>0</v>
      </c>
      <c r="BI149" s="22">
        <f>IF($B149="Day",_xlfn.XLOOKUP(CLEAN($C149),效率表!$B$4:$B$500,效率表!S$4:S$500,""),_xlfn.XLOOKUP(CLEAN($C149),效率表!$B$4:$B$500,效率表!S$4:S$500,"",,-1))</f>
        <v>0</v>
      </c>
      <c r="BJ149" s="22">
        <f>IF($B149="Day",_xlfn.XLOOKUP(CLEAN($C149),效率表!$B$4:$B$500,效率表!U$4:U$500,""),_xlfn.XLOOKUP(CLEAN($C149),效率表!$B$4:$B$500,效率表!U$4:U$500,"",,-1))</f>
        <v>0</v>
      </c>
      <c r="BK149" s="22">
        <f>IF($B149="Day",_xlfn.XLOOKUP(CLEAN($C149),效率表!$B$4:$B$500,效率表!V$4:V$500,""),_xlfn.XLOOKUP(CLEAN($C149),效率表!$B$4:$B$500,效率表!V$4:V$500,"",,-1))</f>
        <v>0</v>
      </c>
      <c r="BL149" s="22">
        <f t="shared" si="43"/>
        <v>0</v>
      </c>
      <c r="BM149" s="22">
        <f t="shared" si="44"/>
        <v>0</v>
      </c>
      <c r="BN149" s="22">
        <f t="shared" si="45"/>
        <v>0</v>
      </c>
      <c r="BO149" s="27">
        <f t="shared" si="46"/>
        <v>0</v>
      </c>
      <c r="BP149" s="25">
        <f t="shared" si="47"/>
        <v>0</v>
      </c>
      <c r="BQ149" s="28" t="str">
        <f>IF($B149="Day",_xlfn.XLOOKUP(CLEAN($C149),效率表!$B$4:$B$500,效率表!X$4:X$500,""),_xlfn.XLOOKUP($C149,效率表!$B$4:$B$500,效率表!X$4:X$500,"",,-1))</f>
        <v xml:space="preserve">хөдөлгүүр засварт </v>
      </c>
    </row>
    <row r="150" spans="1:69">
      <c r="A150" s="29">
        <f t="shared" si="50"/>
        <v>46244</v>
      </c>
      <c r="B150" s="22" t="s">
        <v>240</v>
      </c>
      <c r="C150" s="22" t="s">
        <v>231</v>
      </c>
      <c r="D150" s="23" t="str">
        <f>_xlfn.XLOOKUP(C150,辅助表Auxiliary!$A$3:$A$192,辅助表Auxiliary!$C$3:$C$192)</f>
        <v>辅助设备/Auxiliary Equipment</v>
      </c>
      <c r="E150" s="22" t="str">
        <f>_xlfn.XLOOKUP(C150,辅助表Auxiliary!$A$3:$A$192,辅助表Auxiliary!$D$3:$D$192)</f>
        <v>TEREX TR100W</v>
      </c>
      <c r="F150" s="22" t="str">
        <f>_xlfn.XLOOKUP(C150,辅助表Auxiliary!$A$3:$A$192,辅助表Auxiliary!$E$3:$E$192)</f>
        <v>自有辅助</v>
      </c>
      <c r="G150" s="22" t="s">
        <v>287</v>
      </c>
      <c r="H150" s="22" t="b">
        <f t="shared" si="34"/>
        <v>1</v>
      </c>
      <c r="I150" s="22">
        <f t="shared" si="35"/>
        <v>1</v>
      </c>
      <c r="J150" s="22"/>
      <c r="K150" s="22">
        <f>_xlfn.AGGREGATE(9,4,表1[[#This Row],[Хө]:[Б.н]])+_xlfn.AGGREGATE(9,4,表1[[#This Row],[Хө土壤]:[Б.н 脏煤]],表1[[#This Row],[Ш.х 沃土]])</f>
        <v>0</v>
      </c>
      <c r="L150" s="22">
        <f>_xlfn.AGGREGATE(9,4,表1[[#This Row],[Нү]],表1[[#This Row],[Нү 煤炭]])</f>
        <v>0</v>
      </c>
      <c r="M150" s="22">
        <f>_xlfn.AGGREGATE(9,4,表1[[#This Row],[oxid]],表1[[#This Row],[oxid 氧化]])</f>
        <v>0</v>
      </c>
      <c r="N150" s="22">
        <f>_xlfn.AGGREGATE(9,4,表1[[#This Row],[И.А]],表1[[#This Row],[И.А 
工程工作]])</f>
        <v>0</v>
      </c>
      <c r="O150" s="22">
        <f>表1[[#This Row],[产量（M3）
Production(M3)]]-表1[[#This Row],[焦煤（M3）
Coking coal
Нү]]-表1[[#This Row],[动力煤（M3）
Thermal coal
oxid]]</f>
        <v>0</v>
      </c>
      <c r="P150" s="22" t="str" cm="1">
        <f t="array" ref="P150">_xlfn.LET(
_xlpm.hCond,$H150,
_xlpm.dType,$D150,
_xlpm.res_type_1,P$1,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0" s="22" t="str" cm="1">
        <f t="array" ref="Q150">_xlfn.LET(
_xlpm.hCond,$H150,
_xlpm.dType,$D150,
_xlpm.res_type_1,Q$1,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0" s="22" t="str" cm="1">
        <f t="array" ref="R150">_xlfn.LET(
_xlpm.hCond,$H150,
_xlpm.dType,$D150,
_xlpm.res_type_1,R$1,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0" s="22" t="str" cm="1">
        <f t="array" ref="S150">_xlfn.LET(
_xlpm.hCond,$H150,
_xlpm.dType,$D150,
_xlpm.res_type_1,S$1,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0" s="22" t="str" cm="1">
        <f t="array" ref="T150">_xlfn.LET(
_xlpm.hCond,$H150,
_xlpm.dType,$D150,
_xlpm.res_type_1,T$1,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0" s="22" t="str" cm="1">
        <f t="array" ref="U150">_xlfn.LET(
_xlpm.hCond,$H150,
_xlpm.dType,$D150,
_xlpm.res_type_1,U$1,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0" s="22" t="str" cm="1">
        <f t="array" ref="V150">_xlfn.LET(
_xlpm.hCond,$H150,
_xlpm.dType,$D150,
_xlpm.res_type_1,V$1,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0" s="22" t="str" cm="1">
        <f t="array" ref="W150">_xlfn.LET(
_xlpm.hCond,$H150,
_xlpm.dType,$D150,
_xlpm.res_type_1,W$1,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0" s="22" t="str" cm="1">
        <f t="array" ref="X150">_xlfn.LET(
_xlpm.hCond,$H150,
_xlpm.dType,$D150,
_xlpm.res_type_1,X$1,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0" s="22" t="str" cm="1">
        <f t="array" ref="Y150">_xlfn.LET(
_xlpm.hCond,$H150,
_xlpm.dType,$D150,
_xlpm.res_type_1,Y$1,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0" s="22" t="str" cm="1">
        <f t="array" ref="Z150">_xlfn.LET(
_xlpm.hCond,$H150,
_xlpm.dType,$D150,
_xlpm.res_type_1,Z$1,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0" s="22" t="str" cm="1">
        <f t="array" ref="AA150">_xlfn.LET(
_xlpm.hCond,$H150,
_xlpm.dType,$D150,
_xlpm.res_type_1,AA$1,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0" s="22" t="str" cm="1">
        <f t="array" ref="AB150">_xlfn.LET(
_xlpm.hCond,$H150,
_xlpm.dType,$D150,
_xlpm.res_type_1,AB$1,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0" s="22" t="str" cm="1">
        <f t="array" ref="AC150">_xlfn.LET(
_xlpm.hCond,$H150,
_xlpm.dType,$D150,
_xlpm.res_type_1,AC$1,
_xlpm.num,--_xlfn.TEXTAFTER($C150,{"#","/","-"},-1),
_xlpm.isDay,$B150="DAY",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0" s="22" cm="1">
        <f t="array" ref="AD150">_xlfn.LET(
    _xlpm.result,
    IF(
        $H150,
        _xlfn.IFS(
            $B150 = "DAY",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$B150 = "Night",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16538</v>
      </c>
      <c r="AE150" s="22" cm="1">
        <f t="array" ref="AE150">_xlfn.LET(
    _xlpm.result,
    IF(
        $H150,
        _xlfn.IFS(
            $B150 = "DAY",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$B150 = "Night",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16538</v>
      </c>
      <c r="AF150" s="22">
        <f t="shared" si="48"/>
        <v>0</v>
      </c>
      <c r="AG150" s="22" t="str" cm="1">
        <f t="array" ref="AG150">_xlfn.LET(
    _xlpm.result,
    IF(
        $H150,
        _xlfn.IFS(
            $B150 = "DAY",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$B150 = "Night",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0" s="22" t="str" cm="1">
        <f t="array" ref="AH150">_xlfn.LET(
    _xlpm.result,
    IF(
        $H150,
        _xlfn.IFS(
            $B150 = "DAY",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$B150 = "Night",
            _xlfn.IFS(
                $D150 = "挖掘机/Excavator",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$D150 = "矿用卡车/Dump Truck",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$D150 = "辅助设备/Auxiliary Equipment",
                _xlfn.XLOOKUP(
                     --
                        _xlfn.TEXTAFTER(
                            $C150,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0" s="22" t="str">
        <f t="shared" si="49"/>
        <v/>
      </c>
      <c r="AJ15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0" s="22" t="str">
        <f t="shared" si="36"/>
        <v/>
      </c>
      <c r="AO150" s="24" t="str">
        <f t="shared" si="37"/>
        <v/>
      </c>
      <c r="AP150" s="25" t="str" cm="1">
        <f t="array" ref="AP15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B150="Night", IF(
            (F150="EX5600")+(F150="EX3600"),
            _xlfn.XLOOKUP(--_xlfn.TEXTAFTER($C150,{"#","/","-"},-1), --_xlfn.TEXTAFTER('Electrical Excavator'!$A$4:$A$23,{"#","/","-"},-1), _xlfn.XLOOKUP(A150,'Electrical Excavator'!$E$3:$AI$3,'Electrical Excavator'!$E$4:$AI$23)),
            _xlfn.XLOOKUP(--_xlfn.TEXTAFTER($C150,{"#","/","-"},-1), --_xlfn.REGEXEXTRACT(_xlpm.c_rng,"\d+"), _xlfn.XLOOKUP(A150, _xlpm.header_rng, _xlpm.data_rng))
        ),
        B150="Day", ""
    ),
    IFERROR(_xlpm.result, "")
)</f>
        <v/>
      </c>
      <c r="AQ150" s="26">
        <f t="shared" si="38"/>
        <v>1</v>
      </c>
      <c r="AR150" s="26">
        <f t="shared" si="39"/>
        <v>0.52777777777777779</v>
      </c>
      <c r="AS150" s="26">
        <f t="shared" si="40"/>
        <v>0.52777777777777779</v>
      </c>
      <c r="AT150" s="24" t="str">
        <f t="shared" si="41"/>
        <v/>
      </c>
      <c r="AU150" s="22">
        <v>720</v>
      </c>
      <c r="AV150" s="22">
        <f t="shared" si="42"/>
        <v>12</v>
      </c>
      <c r="AW150" s="22">
        <f>IF($B150="Day",_xlfn.XLOOKUP(CLEAN($C150),效率表!$B$4:$B$500,效率表!G$4:G$500,""),_xlfn.XLOOKUP(CLEAN($C150),效率表!$B$4:$B$500,效率表!G$4:G$500,"",,-1))</f>
        <v>20</v>
      </c>
      <c r="AX150" s="22">
        <f>IF($B150="Day",_xlfn.XLOOKUP(CLEAN($C150),效率表!$B$4:$B$500,效率表!H$4:H$500,""),_xlfn.XLOOKUP(CLEAN($C150),效率表!$B$4:$B$500,效率表!H$4:H$500,"",,-1))</f>
        <v>0</v>
      </c>
      <c r="AY150" s="22">
        <f>IF($B150="Day",_xlfn.XLOOKUP(CLEAN($C150),效率表!$B$4:$B$500,效率表!I$4:I$500,""),_xlfn.XLOOKUP(CLEAN($C150),效率表!$B$4:$B$500,效率表!I$4:I$500,"",,-1))</f>
        <v>0</v>
      </c>
      <c r="AZ150" s="22">
        <f>IF($B150="Day",_xlfn.XLOOKUP(CLEAN($C150),效率表!$B$4:$B$500,效率表!J$4:J$500,""),_xlfn.XLOOKUP(CLEAN($C150),效率表!$B$4:$B$500,效率表!J$4:J$500,"",,-1))</f>
        <v>0</v>
      </c>
      <c r="BA150" s="22">
        <f>IF($B150="Day",_xlfn.XLOOKUP(CLEAN($C150),效率表!$B$4:$B$500,效率表!K$4:K$500,""),_xlfn.XLOOKUP(CLEAN($C150),效率表!$B$4:$B$500,效率表!K$4:K$500,"",,-1))</f>
        <v>0</v>
      </c>
      <c r="BB150" s="22">
        <f>IF($B150="Day",_xlfn.XLOOKUP(CLEAN($C150),效率表!$B$4:$B$500,效率表!L$4:L$500,""),_xlfn.XLOOKUP(CLEAN($C150),效率表!$B$4:$B$500,效率表!L$4:L$500,"",,-1))</f>
        <v>40</v>
      </c>
      <c r="BC150" s="22">
        <f>IF($B150="Day",_xlfn.XLOOKUP(CLEAN($C150),效率表!$B$4:$B$500,效率表!M$4:M$500,""),_xlfn.XLOOKUP(CLEAN($C150),效率表!$B$4:$B$500,效率表!M$4:M$500,"",,-1))</f>
        <v>0</v>
      </c>
      <c r="BD150" s="22">
        <f>IF($B150="Day",_xlfn.XLOOKUP(CLEAN($C150),效率表!$B$4:$B$500,效率表!N$4:N$500,""),_xlfn.XLOOKUP(CLEAN($C150),效率表!$B$4:$B$500,效率表!N$4:N$500,"",,-1))</f>
        <v>0</v>
      </c>
      <c r="BE150" s="22">
        <f>IF($B150="Day",_xlfn.XLOOKUP(CLEAN($C150),效率表!$B$4:$B$500,效率表!O$4:O$500,""),_xlfn.XLOOKUP(CLEAN($C150),效率表!$B$4:$B$500,效率表!O$4:O$500,"",,-1))</f>
        <v>0</v>
      </c>
      <c r="BF150" s="22">
        <f>IF($B150="Day",_xlfn.XLOOKUP(CLEAN($C150),效率表!$B$4:$B$500,效率表!P$4:P$500,""),_xlfn.XLOOKUP(CLEAN($C150),效率表!$B$4:$B$500,效率表!P$4:P$500,"",,-1))</f>
        <v>60</v>
      </c>
      <c r="BG150" s="22">
        <f>IF($B150="Day",_xlfn.XLOOKUP(CLEAN($C150),效率表!$B$4:$B$500,效率表!Q$4:Q$500,""),_xlfn.XLOOKUP(CLEAN($C150),效率表!$B$4:$B$500,效率表!Q$4:Q$500,"",,-1))</f>
        <v>0</v>
      </c>
      <c r="BH150" s="22">
        <f>IF($B150="Day",_xlfn.XLOOKUP(CLEAN($C150),效率表!$B$4:$B$500,效率表!R$4:R$500,""),_xlfn.XLOOKUP(CLEAN($C150),效率表!$B$4:$B$500,效率表!R$4:R$500,"",,-1))</f>
        <v>0</v>
      </c>
      <c r="BI150" s="22">
        <f>IF($B150="Day",_xlfn.XLOOKUP(CLEAN($C150),效率表!$B$4:$B$500,效率表!S$4:S$500,""),_xlfn.XLOOKUP(CLEAN($C150),效率表!$B$4:$B$500,效率表!S$4:S$500,"",,-1))</f>
        <v>220</v>
      </c>
      <c r="BJ150" s="22">
        <f>IF($B150="Day",_xlfn.XLOOKUP(CLEAN($C150),效率表!$B$4:$B$500,效率表!U$4:U$500,""),_xlfn.XLOOKUP(CLEAN($C150),效率表!$B$4:$B$500,效率表!U$4:U$500,"",,-1))</f>
        <v>0</v>
      </c>
      <c r="BK150" s="22">
        <f>IF($B150="Day",_xlfn.XLOOKUP(CLEAN($C150),效率表!$B$4:$B$500,效率表!V$4:V$500,""),_xlfn.XLOOKUP(CLEAN($C150),效率表!$B$4:$B$500,效率表!V$4:V$500,"",,-1))</f>
        <v>0</v>
      </c>
      <c r="BL150" s="22">
        <f t="shared" si="43"/>
        <v>0</v>
      </c>
      <c r="BM150" s="22">
        <f t="shared" si="44"/>
        <v>340</v>
      </c>
      <c r="BN150" s="22">
        <f t="shared" si="45"/>
        <v>280</v>
      </c>
      <c r="BO150" s="27">
        <f t="shared" si="46"/>
        <v>380</v>
      </c>
      <c r="BP150" s="25">
        <f t="shared" si="47"/>
        <v>6.333333333333333</v>
      </c>
      <c r="BQ150" s="28" t="str">
        <f>IF($B150="Day",_xlfn.XLOOKUP(CLEAN($C150),效率表!$B$4:$B$500,效率表!X$4:X$500,""),_xlfn.XLOOKUP($C150,效率表!$B$4:$B$500,效率表!X$4:X$500,"",,-1))</f>
        <v>сигналь релей солиулах</v>
      </c>
    </row>
    <row r="151" spans="1:69">
      <c r="A151" s="29">
        <f t="shared" si="50"/>
        <v>46244</v>
      </c>
      <c r="B151" s="22" t="s">
        <v>240</v>
      </c>
      <c r="C151" s="22" t="s">
        <v>232</v>
      </c>
      <c r="D151" s="23" t="str">
        <f>_xlfn.XLOOKUP(C151,辅助表Auxiliary!$A$3:$A$192,辅助表Auxiliary!$C$3:$C$192)</f>
        <v>辅助设备/Auxiliary Equipment</v>
      </c>
      <c r="E151" s="22" t="str">
        <f>_xlfn.XLOOKUP(C151,辅助表Auxiliary!$A$3:$A$192,辅助表Auxiliary!$D$3:$D$192)</f>
        <v>WT</v>
      </c>
      <c r="F151" s="22" t="str">
        <f>_xlfn.XLOOKUP(C151,辅助表Auxiliary!$A$3:$A$192,辅助表Auxiliary!$E$3:$E$192)</f>
        <v>自有辅助</v>
      </c>
      <c r="G151" s="22" t="s">
        <v>287</v>
      </c>
      <c r="H151" s="22" t="b">
        <f t="shared" si="34"/>
        <v>1</v>
      </c>
      <c r="I151" s="22">
        <f t="shared" si="35"/>
        <v>0</v>
      </c>
      <c r="J151" s="22"/>
      <c r="K151" s="22">
        <f>_xlfn.AGGREGATE(9,4,表1[[#This Row],[Хө]:[Б.н]])+_xlfn.AGGREGATE(9,4,表1[[#This Row],[Хө土壤]:[Б.н 脏煤]],表1[[#This Row],[Ш.х 沃土]])</f>
        <v>0</v>
      </c>
      <c r="L151" s="22">
        <f>_xlfn.AGGREGATE(9,4,表1[[#This Row],[Нү]],表1[[#This Row],[Нү 煤炭]])</f>
        <v>0</v>
      </c>
      <c r="M151" s="22">
        <f>_xlfn.AGGREGATE(9,4,表1[[#This Row],[oxid]],表1[[#This Row],[oxid 氧化]])</f>
        <v>0</v>
      </c>
      <c r="N151" s="22">
        <f>_xlfn.AGGREGATE(9,4,表1[[#This Row],[И.А]],表1[[#This Row],[И.А 
工程工作]])</f>
        <v>0</v>
      </c>
      <c r="O151" s="22">
        <f>表1[[#This Row],[产量（M3）
Production(M3)]]-表1[[#This Row],[焦煤（M3）
Coking coal
Нү]]-表1[[#This Row],[动力煤（M3）
Thermal coal
oxid]]</f>
        <v>0</v>
      </c>
      <c r="P151" s="22" t="str" cm="1">
        <f t="array" ref="P151">_xlfn.LET(
_xlpm.hCond,$H151,
_xlpm.dType,$D151,
_xlpm.res_type_1,P$1,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1" s="22" t="str" cm="1">
        <f t="array" ref="Q151">_xlfn.LET(
_xlpm.hCond,$H151,
_xlpm.dType,$D151,
_xlpm.res_type_1,Q$1,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1" s="22" t="str" cm="1">
        <f t="array" ref="R151">_xlfn.LET(
_xlpm.hCond,$H151,
_xlpm.dType,$D151,
_xlpm.res_type_1,R$1,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1" s="22" t="str" cm="1">
        <f t="array" ref="S151">_xlfn.LET(
_xlpm.hCond,$H151,
_xlpm.dType,$D151,
_xlpm.res_type_1,S$1,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1" s="22" t="str" cm="1">
        <f t="array" ref="T151">_xlfn.LET(
_xlpm.hCond,$H151,
_xlpm.dType,$D151,
_xlpm.res_type_1,T$1,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1" s="22" t="str" cm="1">
        <f t="array" ref="U151">_xlfn.LET(
_xlpm.hCond,$H151,
_xlpm.dType,$D151,
_xlpm.res_type_1,U$1,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1" s="22" t="str" cm="1">
        <f t="array" ref="V151">_xlfn.LET(
_xlpm.hCond,$H151,
_xlpm.dType,$D151,
_xlpm.res_type_1,V$1,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1" s="22" t="str" cm="1">
        <f t="array" ref="W151">_xlfn.LET(
_xlpm.hCond,$H151,
_xlpm.dType,$D151,
_xlpm.res_type_1,W$1,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1" s="22" t="str" cm="1">
        <f t="array" ref="X151">_xlfn.LET(
_xlpm.hCond,$H151,
_xlpm.dType,$D151,
_xlpm.res_type_1,X$1,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1" s="22" t="str" cm="1">
        <f t="array" ref="Y151">_xlfn.LET(
_xlpm.hCond,$H151,
_xlpm.dType,$D151,
_xlpm.res_type_1,Y$1,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1" s="22" t="str" cm="1">
        <f t="array" ref="Z151">_xlfn.LET(
_xlpm.hCond,$H151,
_xlpm.dType,$D151,
_xlpm.res_type_1,Z$1,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1" s="22" t="str" cm="1">
        <f t="array" ref="AA151">_xlfn.LET(
_xlpm.hCond,$H151,
_xlpm.dType,$D151,
_xlpm.res_type_1,AA$1,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1" s="22" t="str" cm="1">
        <f t="array" ref="AB151">_xlfn.LET(
_xlpm.hCond,$H151,
_xlpm.dType,$D151,
_xlpm.res_type_1,AB$1,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1" s="22" t="str" cm="1">
        <f t="array" ref="AC151">_xlfn.LET(
_xlpm.hCond,$H151,
_xlpm.dType,$D151,
_xlpm.res_type_1,AC$1,
_xlpm.num,--_xlfn.TEXTAFTER($C151,{"#","/","-"},-1),
_xlpm.isDay,$B151="DAY",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1" s="22" cm="1">
        <f t="array" ref="AD151">_xlfn.LET(
    _xlpm.result,
    IF(
        $H151,
        _xlfn.IFS(
            $B151 = "DAY",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$B151 = "Night",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4824</v>
      </c>
      <c r="AE151" s="22" cm="1">
        <f t="array" ref="AE151">_xlfn.LET(
    _xlpm.result,
    IF(
        $H151,
        _xlfn.IFS(
            $B151 = "DAY",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$B151 = "Night",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4824</v>
      </c>
      <c r="AF151" s="22">
        <f t="shared" si="48"/>
        <v>0</v>
      </c>
      <c r="AG151" s="22" t="str" cm="1">
        <f t="array" ref="AG151">_xlfn.LET(
    _xlpm.result,
    IF(
        $H151,
        _xlfn.IFS(
            $B151 = "DAY",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$B151 = "Night",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1" s="22" t="str" cm="1">
        <f t="array" ref="AH151">_xlfn.LET(
    _xlpm.result,
    IF(
        $H151,
        _xlfn.IFS(
            $B151 = "DAY",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$B151 = "Night",
            _xlfn.IFS(
                $D151 = "挖掘机/Excavator",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$D151 = "矿用卡车/Dump Truck",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$D151 = "辅助设备/Auxiliary Equipment",
                _xlfn.XLOOKUP(
                     --
                        _xlfn.TEXTAFTER(
                            $C151,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1" s="22" t="str">
        <f t="shared" si="49"/>
        <v/>
      </c>
      <c r="AJ15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1" s="22" t="str">
        <f t="shared" si="36"/>
        <v/>
      </c>
      <c r="AO151" s="24" t="str">
        <f t="shared" si="37"/>
        <v/>
      </c>
      <c r="AP151" s="25" t="str" cm="1">
        <f t="array" ref="AP15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B151="Night", IF(
            (F151="EX5600")+(F151="EX3600"),
            _xlfn.XLOOKUP(--_xlfn.TEXTAFTER($C151,{"#","/","-"},-1), --_xlfn.TEXTAFTER('Electrical Excavator'!$A$4:$A$23,{"#","/","-"},-1), _xlfn.XLOOKUP(A151,'Electrical Excavator'!$E$3:$AI$3,'Electrical Excavator'!$E$4:$AI$23)),
            _xlfn.XLOOKUP(--_xlfn.TEXTAFTER($C151,{"#","/","-"},-1), --_xlfn.REGEXEXTRACT(_xlpm.c_rng,"\d+"), _xlfn.XLOOKUP(A151, _xlpm.header_rng, _xlpm.data_rng))
        ),
        B151="Day", ""
    ),
    IFERROR(_xlpm.result, "")
)</f>
        <v/>
      </c>
      <c r="AQ151" s="26">
        <f t="shared" si="38"/>
        <v>0</v>
      </c>
      <c r="AR151" s="26">
        <f t="shared" si="39"/>
        <v>0</v>
      </c>
      <c r="AS151" s="26" t="str">
        <f t="shared" si="40"/>
        <v/>
      </c>
      <c r="AT151" s="24" t="str">
        <f t="shared" si="41"/>
        <v/>
      </c>
      <c r="AU151" s="22">
        <v>720</v>
      </c>
      <c r="AV151" s="22">
        <f t="shared" si="42"/>
        <v>12</v>
      </c>
      <c r="AW151" s="22">
        <f>IF($B151="Day",_xlfn.XLOOKUP(CLEAN($C151),效率表!$B$4:$B$500,效率表!G$4:G$500,""),_xlfn.XLOOKUP(CLEAN($C151),效率表!$B$4:$B$500,效率表!G$4:G$500,"",,-1))</f>
        <v>0</v>
      </c>
      <c r="AX151" s="22">
        <f>IF($B151="Day",_xlfn.XLOOKUP(CLEAN($C151),效率表!$B$4:$B$500,效率表!H$4:H$500,""),_xlfn.XLOOKUP(CLEAN($C151),效率表!$B$4:$B$500,效率表!H$4:H$500,"",,-1))</f>
        <v>0</v>
      </c>
      <c r="AY151" s="22">
        <f>IF($B151="Day",_xlfn.XLOOKUP(CLEAN($C151),效率表!$B$4:$B$500,效率表!I$4:I$500,""),_xlfn.XLOOKUP(CLEAN($C151),效率表!$B$4:$B$500,效率表!I$4:I$500,"",,-1))</f>
        <v>0</v>
      </c>
      <c r="AZ151" s="22">
        <f>IF($B151="Day",_xlfn.XLOOKUP(CLEAN($C151),效率表!$B$4:$B$500,效率表!J$4:J$500,""),_xlfn.XLOOKUP(CLEAN($C151),效率表!$B$4:$B$500,效率表!J$4:J$500,"",,-1))</f>
        <v>0</v>
      </c>
      <c r="BA151" s="22">
        <f>IF($B151="Day",_xlfn.XLOOKUP(CLEAN($C151),效率表!$B$4:$B$500,效率表!K$4:K$500,""),_xlfn.XLOOKUP(CLEAN($C151),效率表!$B$4:$B$500,效率表!K$4:K$500,"",,-1))</f>
        <v>0</v>
      </c>
      <c r="BB151" s="22">
        <f>IF($B151="Day",_xlfn.XLOOKUP(CLEAN($C151),效率表!$B$4:$B$500,效率表!L$4:L$500,""),_xlfn.XLOOKUP(CLEAN($C151),效率表!$B$4:$B$500,效率表!L$4:L$500,"",,-1))</f>
        <v>0</v>
      </c>
      <c r="BC151" s="22">
        <f>IF($B151="Day",_xlfn.XLOOKUP(CLEAN($C151),效率表!$B$4:$B$500,效率表!M$4:M$500,""),_xlfn.XLOOKUP(CLEAN($C151),效率表!$B$4:$B$500,效率表!M$4:M$500,"",,-1))</f>
        <v>0</v>
      </c>
      <c r="BD151" s="22">
        <f>IF($B151="Day",_xlfn.XLOOKUP(CLEAN($C151),效率表!$B$4:$B$500,效率表!N$4:N$500,""),_xlfn.XLOOKUP(CLEAN($C151),效率表!$B$4:$B$500,效率表!N$4:N$500,"",,-1))</f>
        <v>0</v>
      </c>
      <c r="BE151" s="22">
        <f>IF($B151="Day",_xlfn.XLOOKUP(CLEAN($C151),效率表!$B$4:$B$500,效率表!O$4:O$500,""),_xlfn.XLOOKUP(CLEAN($C151),效率表!$B$4:$B$500,效率表!O$4:O$500,"",,-1))</f>
        <v>720</v>
      </c>
      <c r="BF151" s="22">
        <f>IF($B151="Day",_xlfn.XLOOKUP(CLEAN($C151),效率表!$B$4:$B$500,效率表!P$4:P$500,""),_xlfn.XLOOKUP(CLEAN($C151),效率表!$B$4:$B$500,效率表!P$4:P$500,"",,-1))</f>
        <v>0</v>
      </c>
      <c r="BG151" s="22">
        <f>IF($B151="Day",_xlfn.XLOOKUP(CLEAN($C151),效率表!$B$4:$B$500,效率表!Q$4:Q$500,""),_xlfn.XLOOKUP(CLEAN($C151),效率表!$B$4:$B$500,效率表!Q$4:Q$500,"",,-1))</f>
        <v>0</v>
      </c>
      <c r="BH151" s="22">
        <f>IF($B151="Day",_xlfn.XLOOKUP(CLEAN($C151),效率表!$B$4:$B$500,效率表!R$4:R$500,""),_xlfn.XLOOKUP(CLEAN($C151),效率表!$B$4:$B$500,效率表!R$4:R$500,"",,-1))</f>
        <v>0</v>
      </c>
      <c r="BI151" s="22">
        <f>IF($B151="Day",_xlfn.XLOOKUP(CLEAN($C151),效率表!$B$4:$B$500,效率表!S$4:S$500,""),_xlfn.XLOOKUP(CLEAN($C151),效率表!$B$4:$B$500,效率表!S$4:S$500,"",,-1))</f>
        <v>0</v>
      </c>
      <c r="BJ151" s="22">
        <f>IF($B151="Day",_xlfn.XLOOKUP(CLEAN($C151),效率表!$B$4:$B$500,效率表!U$4:U$500,""),_xlfn.XLOOKUP(CLEAN($C151),效率表!$B$4:$B$500,效率表!U$4:U$500,"",,-1))</f>
        <v>0</v>
      </c>
      <c r="BK151" s="22">
        <f>IF($B151="Day",_xlfn.XLOOKUP(CLEAN($C151),效率表!$B$4:$B$500,效率表!V$4:V$500,""),_xlfn.XLOOKUP(CLEAN($C151),效率表!$B$4:$B$500,效率表!V$4:V$500,"",,-1))</f>
        <v>0</v>
      </c>
      <c r="BL151" s="22">
        <f t="shared" si="43"/>
        <v>0</v>
      </c>
      <c r="BM151" s="22">
        <f t="shared" si="44"/>
        <v>0</v>
      </c>
      <c r="BN151" s="22">
        <f t="shared" si="45"/>
        <v>0</v>
      </c>
      <c r="BO151" s="27">
        <f t="shared" si="46"/>
        <v>0</v>
      </c>
      <c r="BP151" s="25">
        <f t="shared" si="47"/>
        <v>0</v>
      </c>
      <c r="BQ151" s="28" t="str">
        <f>IF($B151="Day",_xlfn.XLOOKUP(CLEAN($C151),效率表!$B$4:$B$500,效率表!X$4:X$500,""),_xlfn.XLOOKUP($C151,效率表!$B$4:$B$500,效率表!X$4:X$500,"",,-1))</f>
        <v>усны насос редуктор солих</v>
      </c>
    </row>
    <row r="152" spans="1:69">
      <c r="A152" s="29">
        <f>A151</f>
        <v>46244</v>
      </c>
      <c r="B152" s="22" t="s">
        <v>240</v>
      </c>
      <c r="C152" s="764" t="s">
        <v>987</v>
      </c>
      <c r="D152" s="23" t="str">
        <f>_xlfn.XLOOKUP(C152,辅助表Auxiliary!$A$3:$A$192,辅助表Auxiliary!$C$3:$C$192)</f>
        <v>辅助设备/Auxiliary Equipment</v>
      </c>
      <c r="E152" s="22" t="str">
        <f>_xlfn.XLOOKUP(C152,辅助表Auxiliary!$A$3:$A$192,辅助表Auxiliary!$D$3:$D$192)</f>
        <v>WT</v>
      </c>
      <c r="F152" s="22" t="str">
        <f>_xlfn.XLOOKUP(C152,辅助表Auxiliary!$A$3:$A$192,辅助表Auxiliary!$E$3:$E$192)</f>
        <v>自有辅助</v>
      </c>
      <c r="G152" s="22" t="s">
        <v>287</v>
      </c>
      <c r="H152" s="22" t="b">
        <f t="shared" si="34"/>
        <v>1</v>
      </c>
      <c r="I152" s="22">
        <f>IF(AND(BO152&gt;0,H152),1,0)</f>
        <v>1</v>
      </c>
      <c r="J152" s="22"/>
      <c r="K152" s="22">
        <f ca="1">_xlfn.AGGREGATE(9,4,表1[[#This Row],[Хө]:[Б.н]])+_xlfn.AGGREGATE(9,4,表1[[#This Row],[Хө土壤]:[Б.н 脏煤]],表1[[#This Row],[Ш.х 沃土]])</f>
        <v>0</v>
      </c>
      <c r="L152" s="22">
        <f ca="1">_xlfn.AGGREGATE(9,4,表1[[#This Row],[Нү]],表1[[#This Row],[Нү 煤炭]])</f>
        <v>0</v>
      </c>
      <c r="M152" s="22">
        <f ca="1">_xlfn.AGGREGATE(9,4,表1[[#This Row],[oxid]],表1[[#This Row],[oxid 氧化]])</f>
        <v>0</v>
      </c>
      <c r="N152" s="22">
        <f ca="1">_xlfn.AGGREGATE(9,4,表1[[#This Row],[И.А]],表1[[#This Row],[И.А 
工程工作]])</f>
        <v>0</v>
      </c>
      <c r="O152" s="22">
        <f ca="1">表1[[#This Row],[产量（M3）
Production(M3)]]-表1[[#This Row],[焦煤（M3）
Coking coal
Нү]]-表1[[#This Row],[动力煤（M3）
Thermal coal
oxid]]</f>
        <v>0</v>
      </c>
      <c r="P152" s="22" t="str" cm="1">
        <f t="array" aca="1" ref="P152" ca="1">_xlfn.LET(
    _xlpm.hCond,
    $H152,
    _xlpm.dType,
    $D152,
    _xlpm.res_type_1,
    P$1,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Бүтээл,м3"&amp;P$1,_xlfn.SCAN(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Q152" s="22" t="str" cm="1">
        <f t="array" aca="1" ref="Q152" ca="1">_xlfn.LET(
    _xlpm.hCond,
    $H152,
    _xlpm.dType,
    $D152,
    _xlpm.res_type_1,
    Q$1,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Бүтээл,м3"&amp;Q$1,_xlfn.SCAN(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R152" s="22" t="str" cm="1">
        <f t="array" aca="1" ref="R152" ca="1">_xlfn.LET(
    _xlpm.hCond,
    $H152,
    _xlpm.dType,
    $D152,
    _xlpm.res_type_1,
    R$1,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Бүтээл,м3"&amp;R$1,_xlfn.SCAN(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S152" s="22" t="str" cm="1">
        <f t="array" aca="1" ref="S152" ca="1">_xlfn.LET(
    _xlpm.hCond,
    $H152,
    _xlpm.dType,
    $D152,
    _xlpm.res_type_1,
    S$1,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Бүтээл,м3"&amp;S$1,_xlfn.SCAN(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T152" s="22" t="str" cm="1">
        <f t="array" aca="1" ref="T152" ca="1">_xlfn.LET(
    _xlpm.hCond,
    $H152,
    _xlpm.dType,
    $D152,
    _xlpm.res_type_1,
    T$1,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Бүтээл,м3"&amp;T$1,_xlfn.SCAN(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U152" s="22" t="str" cm="1">
        <f t="array" aca="1" ref="U152" ca="1">_xlfn.LET(
    _xlpm.hCond,
    $H152,
    _xlpm.dType,
    $D152,
    _xlpm.res_type_1,
    U$1,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Бүтээл,м3"&amp;U$1,_xlfn.SCAN(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V152" s="22" t="str" cm="1">
        <f t="array" aca="1" ref="V152" ca="1">_xlfn.LET(
    _xlpm.hCond,
    $H152,
    _xlpm.dType,
    $D152,
    _xlpm.res_type_1,
    V$1,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Бүтээл,м3"&amp;V$1,_xlfn.SCAN(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W152" s="22" t="str" cm="1">
        <f t="array" aca="1" ref="W152" ca="1">_xlfn.LET(
    _xlpm.hCond,
    $H152,
    _xlpm.dType,
    $D152,
    _xlpm.res_type_1,
    W$1,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Бүтээл,м3"&amp;W$1,_xlfn.SCAN(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X152" s="22" t="str" cm="1">
        <f t="array" aca="1" ref="X152" ca="1">_xlfn.LET(
    _xlpm.hCond,
    $H152,
    _xlpm.dType,
    $D152,
    _xlpm.res_type_1,
    X$1,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Бүтээл,м3"&amp;X$1,_xlfn.SCAN(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Y152" s="22" t="str" cm="1">
        <f t="array" aca="1" ref="Y152" ca="1">_xlfn.LET(
    _xlpm.hCond,
    $H152,
    _xlpm.dType,
    $D152,
    _xlpm.res_type_1,
    Y$1,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Бүтээл,м3"&amp;Y$1,_xlfn.SCAN(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Z152" s="22" t="str" cm="1">
        <f t="array" aca="1" ref="Z152" ca="1">_xlfn.LET(
    _xlpm.hCond,
    $H152,
    _xlpm.dType,
    $D152,
    _xlpm.res_type_1,
    Z$1,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Бүтээл,м3"&amp;Z$1,_xlfn.SCAN(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A152" s="22" t="str" cm="1">
        <f t="array" aca="1" ref="AA152" ca="1">_xlfn.LET(
    _xlpm.hCond,
    $H152,
    _xlpm.dType,
    $D152,
    _xlpm.res_type_1,
    AA$1,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Бүтээл,м3"&amp;AA$1,_xlfn.SCAN(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B152" s="22" t="str" cm="1">
        <f t="array" aca="1" ref="AB152" ca="1">_xlfn.LET(
    _xlpm.hCond,
    $H152,
    _xlpm.dType,
    $D152,
    _xlpm.res_type_1,
    AB$1,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Бүтээл,м3"&amp;AB$1,_xlfn.SCAN(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C152" s="22" t="str" cm="1">
        <f t="array" aca="1" ref="AC152" ca="1">_xlfn.LET(
    _xlpm.hCond,
    $H152,
    _xlpm.dType,
    $D152,
    _xlpm.res_type_1,
    AC$1,
    _xlpm.num,
    --_xlfn.TEXTAFTER($C152, {"#","/","-"}, - 1),
    _xlpm.sht,
    IF($B152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Бүтээл,м3"&amp;AC$1,_xlfn.SCAN(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D152" s="22" cm="1">
        <f t="array" ref="AD152">_xlfn.LET(
    _xlpm.result,
    IF(
        $H152,
        _xlfn.IFS(
            $B152 = "DAY",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$B152 = "Night",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749</v>
      </c>
      <c r="AE152" s="22" cm="1">
        <f t="array" ref="AE152">_xlfn.LET(
    _xlpm.result,
    IF(
        $H152,
        _xlfn.IFS(
            $B152 = "DAY",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$B152 = "Night",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749</v>
      </c>
      <c r="AF152" s="22">
        <f>IFERROR(AE152-AD152,"")</f>
        <v>0</v>
      </c>
      <c r="AG152" s="22" t="str" cm="1">
        <f t="array" ref="AG152">_xlfn.LET(
    _xlpm.result,
    IF(
        $H152,
        _xlfn.IFS(
            $B152 = "DAY",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$B152 = "Night",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2" s="22" t="str" cm="1">
        <f t="array" ref="AH152">_xlfn.LET(
    _xlpm.result,
    IF(
        $H152,
        _xlfn.IFS(
            $B152 = "DAY",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$B152 = "Night",
            _xlfn.IFS(
                $D152 = "挖掘机/Excavator",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$D152 = "矿用卡车/Dump Truck",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$D152 = "辅助设备/Auxiliary Equipment",
                _xlfn.XLOOKUP(
                     --
                        _xlfn.TEXTAFTER(
                            $C152,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2" s="22" t="str">
        <f>IFERROR(AH152-AG152,"")</f>
        <v/>
      </c>
      <c r="AJ152" s="22" t="str">
        <f ca="1">_xlfn.LET(_xlpm.v,_xlfn.XLOOKUP(表1[[#This Row],[型号类型
Model Type]],辅助表Auxiliary!$P$2:$P$6,辅助表Auxiliary!$Q$2:$Q$6),_xlpm.target,表1[[#This Row],[产量（M3）
Production(M3)]],IFERROR(_xlpm.target/_xlpm.v,""))</f>
        <v/>
      </c>
      <c r="AK152" s="22" t="str">
        <f ca="1"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2" s="22" t="str">
        <f ca="1"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2" s="22" t="str">
        <f ca="1"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2" s="22" t="str">
        <f ca="1">IFERROR(AJ152-AK152-AL152-AM152,"")</f>
        <v/>
      </c>
      <c r="AO152" s="24" t="str">
        <f ca="1">IFERROR(AI152/AJ152/2,"")</f>
        <v/>
      </c>
      <c r="AP152" s="25" t="str" cm="1">
        <f t="array" ref="AP15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B152="Night", IF(
            (F152="EX5600")+(F152="EX3600"),
            _xlfn.XLOOKUP(--_xlfn.TEXTAFTER($C152,{"#","/","-"},-1), --_xlfn.TEXTAFTER('Electrical Excavator'!$A$4:$A$23,{"#","/","-"},-1), _xlfn.XLOOKUP(A152,'Electrical Excavator'!$E$3:$AI$3,'Electrical Excavator'!$E$4:$AI$23)),
            _xlfn.XLOOKUP(--_xlfn.TEXTAFTER($C152,{"#","/","-"},-1), --_xlfn.REGEXEXTRACT(_xlpm.c_rng,"\d+"), _xlfn.XLOOKUP(A152, _xlpm.header_rng, _xlpm.data_rng))
        ),
        B152="Day", ""
    ),
    IFERROR(_xlpm.result, "")
)</f>
        <v/>
      </c>
      <c r="AQ152" s="26">
        <f>($AU152-$BE152-$BD152)/($AU152)</f>
        <v>0.3625000000000001</v>
      </c>
      <c r="AR152" s="26">
        <f>IFERROR((BL152+BO152)/(AU152-BD152-BE152),0)</f>
        <v>0.88505747126436785</v>
      </c>
      <c r="AS152" s="26">
        <f>IF(I152&gt;0,BO152/(AU152-BD152-BE152),"")</f>
        <v>0.88505747126436785</v>
      </c>
      <c r="AT152" s="24" t="str">
        <f>_xlfn.LET(_xlpm.res,IF(AND(I152&gt;0,AF152&gt;0),AF152-BP152,""),IFERROR(IF(_xlpm.res&lt;0,0,_xlpm.res*60),""))</f>
        <v/>
      </c>
      <c r="AU152" s="22">
        <v>720</v>
      </c>
      <c r="AV152" s="22">
        <f>$AU152/60</f>
        <v>12</v>
      </c>
      <c r="AW152" s="22">
        <f>IF($B152="Day",_xlfn.XLOOKUP(CLEAN($C152),效率表!$B$4:$B$500,效率表!G$4:G$500,""),_xlfn.XLOOKUP(CLEAN($C152),效率表!$B$4:$B$500,效率表!G$4:G$500,"",,-1))</f>
        <v>0</v>
      </c>
      <c r="AX152" s="22">
        <f>IF($B152="Day",_xlfn.XLOOKUP(CLEAN($C152),效率表!$B$4:$B$500,效率表!H$4:H$500,""),_xlfn.XLOOKUP(CLEAN($C152),效率表!$B$4:$B$500,效率表!H$4:H$500,"",,-1))</f>
        <v>0</v>
      </c>
      <c r="AY152" s="22">
        <f>IF($B152="Day",_xlfn.XLOOKUP(CLEAN($C152),效率表!$B$4:$B$500,效率表!I$4:I$500,""),_xlfn.XLOOKUP(CLEAN($C152),效率表!$B$4:$B$500,效率表!I$4:I$500,"",,-1))</f>
        <v>0</v>
      </c>
      <c r="AZ152" s="22">
        <f>IF($B152="Day",_xlfn.XLOOKUP(CLEAN($C152),效率表!$B$4:$B$500,效率表!J$4:J$500,""),_xlfn.XLOOKUP(CLEAN($C152),效率表!$B$4:$B$500,效率表!J$4:J$500,"",,-1))</f>
        <v>0</v>
      </c>
      <c r="BA152" s="22">
        <f>IF($B152="Day",_xlfn.XLOOKUP(CLEAN($C152),效率表!$B$4:$B$500,效率表!K$4:K$500,""),_xlfn.XLOOKUP(CLEAN($C152),效率表!$B$4:$B$500,效率表!K$4:K$500,"",,-1))</f>
        <v>0</v>
      </c>
      <c r="BB152" s="22">
        <f>IF($B152="Day",_xlfn.XLOOKUP(CLEAN($C152),效率表!$B$4:$B$500,效率表!L$4:L$500,""),_xlfn.XLOOKUP(CLEAN($C152),效率表!$B$4:$B$500,效率表!L$4:L$500,"",,-1))</f>
        <v>0</v>
      </c>
      <c r="BC152" s="22">
        <f>IF($B152="Day",_xlfn.XLOOKUP(CLEAN($C152),效率表!$B$4:$B$500,效率表!M$4:M$500,""),_xlfn.XLOOKUP(CLEAN($C152),效率表!$B$4:$B$500,效率表!M$4:M$500,"",,-1))</f>
        <v>0</v>
      </c>
      <c r="BD152" s="22">
        <f>IF($B152="Day",_xlfn.XLOOKUP(CLEAN($C152),效率表!$B$4:$B$500,效率表!N$4:N$500,""),_xlfn.XLOOKUP(CLEAN($C152),效率表!$B$4:$B$500,效率表!N$4:N$500,"",,-1))</f>
        <v>0</v>
      </c>
      <c r="BE152" s="22">
        <f>IF($B152="Day",_xlfn.XLOOKUP(CLEAN($C152),效率表!$B$4:$B$500,效率表!O$4:O$500,""),_xlfn.XLOOKUP(CLEAN($C152),效率表!$B$4:$B$500,效率表!O$4:O$500,"",,-1))</f>
        <v>458.99999999999994</v>
      </c>
      <c r="BF152" s="22">
        <f>IF($B152="Day",_xlfn.XLOOKUP(CLEAN($C152),效率表!$B$4:$B$500,效率表!P$4:P$500,""),_xlfn.XLOOKUP(CLEAN($C152),效率表!$B$4:$B$500,效率表!P$4:P$500,"",,-1))</f>
        <v>0</v>
      </c>
      <c r="BG152" s="22">
        <f>IF($B152="Day",_xlfn.XLOOKUP(CLEAN($C152),效率表!$B$4:$B$500,效率表!Q$4:Q$500,""),_xlfn.XLOOKUP(CLEAN($C152),效率表!$B$4:$B$500,效率表!Q$4:Q$500,"",,-1))</f>
        <v>0</v>
      </c>
      <c r="BH152" s="22">
        <f>IF($B152="Day",_xlfn.XLOOKUP(CLEAN($C152),效率表!$B$4:$B$500,效率表!R$4:R$500,""),_xlfn.XLOOKUP(CLEAN($C152),效率表!$B$4:$B$500,效率表!R$4:R$500,"",,-1))</f>
        <v>0</v>
      </c>
      <c r="BI152" s="22">
        <f>IF($B152="Day",_xlfn.XLOOKUP(CLEAN($C152),效率表!$B$4:$B$500,效率表!S$4:S$500,""),_xlfn.XLOOKUP(CLEAN($C152),效率表!$B$4:$B$500,效率表!S$4:S$500,"",,-1))</f>
        <v>30</v>
      </c>
      <c r="BJ152" s="22">
        <f>IF($B152="Day",_xlfn.XLOOKUP(CLEAN($C152),效率表!$B$4:$B$500,效率表!U$4:U$500,""),_xlfn.XLOOKUP(CLEAN($C152),效率表!$B$4:$B$500,效率表!U$4:U$500,"",,-1))</f>
        <v>0</v>
      </c>
      <c r="BK152" s="22">
        <f>IF($B152="Day",_xlfn.XLOOKUP(CLEAN($C152),效率表!$B$4:$B$500,效率表!V$4:V$500,""),_xlfn.XLOOKUP(CLEAN($C152),效率表!$B$4:$B$500,效率表!V$4:V$500,"",,-1))</f>
        <v>0</v>
      </c>
      <c r="BL152" s="22">
        <f>AX152+AY152+AZ152</f>
        <v>0</v>
      </c>
      <c r="BM152" s="22">
        <f>$BA152+$BC152+$BG152+$BH152+$BI152+$BJ152+$BK152+$BF152+$AW152+$BB152</f>
        <v>30</v>
      </c>
      <c r="BN152" s="22">
        <f>$BA152+$BC152+$BG152+$BH152+$BI152+$BJ152+$BK152+$BF152</f>
        <v>30</v>
      </c>
      <c r="BO152" s="27">
        <f>AU152-SUM($AW152:$BK152)</f>
        <v>231.00000000000006</v>
      </c>
      <c r="BP152" s="25">
        <f>$BO152/60</f>
        <v>3.850000000000001</v>
      </c>
      <c r="BQ152" s="28" t="str">
        <f>IF($B152="Day",_xlfn.XLOOKUP(CLEAN($C152),效率表!$B$4:$B$200,效率表!X$4:X$200,""),_xlfn.XLOOKUP($C152,效率表!$B$4:$B$200,效率表!X$4:X$200,"",,-1))</f>
        <v>1-р дугуй салж унасан</v>
      </c>
    </row>
    <row r="153" spans="1:69">
      <c r="A153" s="29">
        <f>A151</f>
        <v>46244</v>
      </c>
      <c r="B153" s="22" t="s">
        <v>240</v>
      </c>
      <c r="C153" s="22" t="s">
        <v>233</v>
      </c>
      <c r="D153" s="23" t="str">
        <f>_xlfn.XLOOKUP(C153,辅助表Auxiliary!$A$3:$A$192,辅助表Auxiliary!$C$3:$C$192)</f>
        <v>矿用卡车/Dump Truck</v>
      </c>
      <c r="E153" s="22" t="str">
        <f>_xlfn.XLOOKUP(C153,辅助表Auxiliary!$A$3:$A$192,辅助表Auxiliary!$D$3:$D$192)</f>
        <v>NHL NTE240AC</v>
      </c>
      <c r="F153" s="22" t="str">
        <f>_xlfn.XLOOKUP(C153,辅助表Auxiliary!$A$3:$A$192,辅助表Auxiliary!$E$3:$E$192)</f>
        <v>NTE240</v>
      </c>
      <c r="G153" s="22" t="s">
        <v>285</v>
      </c>
      <c r="H153" s="22" t="b">
        <f t="shared" si="34"/>
        <v>1</v>
      </c>
      <c r="I153" s="22">
        <f t="shared" si="35"/>
        <v>1</v>
      </c>
      <c r="J153" s="22"/>
      <c r="K153" s="22">
        <f>_xlfn.AGGREGATE(9,4,表1[[#This Row],[Хө]:[Б.н]])+_xlfn.AGGREGATE(9,4,表1[[#This Row],[Хө土壤]:[Б.н 脏煤]],表1[[#This Row],[Ш.х 沃土]])</f>
        <v>935</v>
      </c>
      <c r="L153" s="22">
        <f>_xlfn.AGGREGATE(9,4,表1[[#This Row],[Нү]],表1[[#This Row],[Нү 煤炭]])</f>
        <v>0</v>
      </c>
      <c r="M153" s="22">
        <f>_xlfn.AGGREGATE(9,4,表1[[#This Row],[oxid]],表1[[#This Row],[oxid 氧化]])</f>
        <v>0</v>
      </c>
      <c r="N153" s="22">
        <f>_xlfn.AGGREGATE(9,4,表1[[#This Row],[И.А]],表1[[#This Row],[И.А 
工程工作]])</f>
        <v>0</v>
      </c>
      <c r="O153" s="22">
        <f>表1[[#This Row],[产量（M3）
Production(M3)]]-表1[[#This Row],[焦煤（M3）
Coking coal
Нү]]-表1[[#This Row],[动力煤（M3）
Thermal coal
oxid]]</f>
        <v>935</v>
      </c>
      <c r="P153" s="22" t="str" cm="1">
        <f t="array" ref="P153">_xlfn.LET(
_xlpm.hCond,$H153,
_xlpm.dType,$D153,
_xlpm.res_type_1,P$1,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3" s="22" t="str" cm="1">
        <f t="array" ref="Q153">_xlfn.LET(
_xlpm.hCond,$H153,
_xlpm.dType,$D153,
_xlpm.res_type_1,Q$1,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3" s="22" t="str" cm="1">
        <f t="array" ref="R153">_xlfn.LET(
_xlpm.hCond,$H153,
_xlpm.dType,$D153,
_xlpm.res_type_1,R$1,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3" s="22" t="str" cm="1">
        <f t="array" ref="S153">_xlfn.LET(
_xlpm.hCond,$H153,
_xlpm.dType,$D153,
_xlpm.res_type_1,S$1,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3" s="22" t="str" cm="1">
        <f t="array" ref="T153">_xlfn.LET(
_xlpm.hCond,$H153,
_xlpm.dType,$D153,
_xlpm.res_type_1,T$1,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3" s="22" t="str" cm="1">
        <f t="array" ref="U153">_xlfn.LET(
_xlpm.hCond,$H153,
_xlpm.dType,$D153,
_xlpm.res_type_1,U$1,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3" s="22" t="str" cm="1">
        <f t="array" ref="V153">_xlfn.LET(
_xlpm.hCond,$H153,
_xlpm.dType,$D153,
_xlpm.res_type_1,V$1,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3" s="22" cm="1">
        <f t="array" ref="W153">_xlfn.LET(
_xlpm.hCond,$H153,
_xlpm.dType,$D153,
_xlpm.res_type_1,W$1,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153" s="22" cm="1">
        <f t="array" ref="X153">_xlfn.LET(
_xlpm.hCond,$H153,
_xlpm.dType,$D153,
_xlpm.res_type_1,X$1,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53" s="22" cm="1">
        <f t="array" ref="Y153">_xlfn.LET(
_xlpm.hCond,$H153,
_xlpm.dType,$D153,
_xlpm.res_type_1,Y$1,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53" s="22" cm="1">
        <f t="array" ref="Z153">_xlfn.LET(
_xlpm.hCond,$H153,
_xlpm.dType,$D153,
_xlpm.res_type_1,Z$1,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53" s="22" cm="1">
        <f t="array" ref="AA153">_xlfn.LET(
_xlpm.hCond,$H153,
_xlpm.dType,$D153,
_xlpm.res_type_1,AA$1,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53" s="22" cm="1">
        <f t="array" ref="AB153">_xlfn.LET(
_xlpm.hCond,$H153,
_xlpm.dType,$D153,
_xlpm.res_type_1,AB$1,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53" s="22" cm="1">
        <f t="array" ref="AC153">_xlfn.LET(
_xlpm.hCond,$H153,
_xlpm.dType,$D153,
_xlpm.res_type_1,AC$1,
_xlpm.num,--_xlfn.TEXTAFTER($C153,{"#","/","-"},-1),
_xlpm.isDay,$B153="DAY",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53" s="22" cm="1">
        <f t="array" ref="AD153">_xlfn.LET(
    _xlpm.result,
    IF(
        $H153,
        _xlfn.IFS(
            $B153 = "DAY",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$B153 = "Night",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4886</v>
      </c>
      <c r="AE153" s="22" cm="1">
        <f t="array" ref="AE153">_xlfn.LET(
    _xlpm.result,
    IF(
        $H153,
        _xlfn.IFS(
            $B153 = "DAY",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$B153 = "Night",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4896</v>
      </c>
      <c r="AF153" s="22">
        <f t="shared" si="48"/>
        <v>10</v>
      </c>
      <c r="AG153" s="22" cm="1">
        <f t="array" ref="AG153">_xlfn.LET(
    _xlpm.result,
    IF(
        $H153,
        _xlfn.IFS(
            $B153 = "DAY",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$B153 = "Night",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75606</v>
      </c>
      <c r="AH153" s="22" cm="1">
        <f t="array" ref="AH153">_xlfn.LET(
    _xlpm.result,
    IF(
        $H153,
        _xlfn.IFS(
            $B153 = "DAY",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$B153 = "Night",
            _xlfn.IFS(
                $D153 = "挖掘机/Excavator",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$D153 = "矿用卡车/Dump Truck",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$D153 = "辅助设备/Auxiliary Equipment",
                _xlfn.XLOOKUP(
                     --
                        _xlfn.TEXTAFTER(
                            $C153,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75785</v>
      </c>
      <c r="AI153" s="22">
        <f t="shared" si="49"/>
        <v>179</v>
      </c>
      <c r="AJ153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15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5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5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53" s="22">
        <f t="shared" si="36"/>
        <v>11</v>
      </c>
      <c r="AO153" s="24">
        <f t="shared" si="37"/>
        <v>8.1363636363636367</v>
      </c>
      <c r="AP153" s="25" t="str" cm="1">
        <f t="array" ref="AP15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B153="Night", IF(
            (F153="EX5600")+(F153="EX3600"),
            _xlfn.XLOOKUP(--_xlfn.TEXTAFTER($C153,{"#","/","-"},-1), --_xlfn.TEXTAFTER('Electrical Excavator'!$A$4:$A$23,{"#","/","-"},-1), _xlfn.XLOOKUP(A153,'Electrical Excavator'!$E$3:$AI$3,'Electrical Excavator'!$E$4:$AI$23)),
            _xlfn.XLOOKUP(--_xlfn.TEXTAFTER($C153,{"#","/","-"},-1), --_xlfn.REGEXEXTRACT(_xlpm.c_rng,"\d+"), _xlfn.XLOOKUP(A153, _xlpm.header_rng, _xlpm.data_rng))
        ),
        B153="Day", ""
    ),
    IFERROR(_xlpm.result, "")
)</f>
        <v/>
      </c>
      <c r="AQ153" s="26">
        <f t="shared" si="38"/>
        <v>1</v>
      </c>
      <c r="AR153" s="26">
        <f t="shared" si="39"/>
        <v>0.80555555555555558</v>
      </c>
      <c r="AS153" s="26">
        <f t="shared" si="40"/>
        <v>0.80555555555555558</v>
      </c>
      <c r="AT153" s="24">
        <f t="shared" si="41"/>
        <v>20.000000000000036</v>
      </c>
      <c r="AU153" s="22">
        <v>720</v>
      </c>
      <c r="AV153" s="22">
        <f t="shared" si="42"/>
        <v>12</v>
      </c>
      <c r="AW153" s="22">
        <f>IF($B153="Day",_xlfn.XLOOKUP(CLEAN($C153),效率表!$B$4:$B$500,效率表!G$4:G$500,""),_xlfn.XLOOKUP(CLEAN($C153),效率表!$B$4:$B$500,效率表!G$4:G$500,"",,-1))</f>
        <v>30</v>
      </c>
      <c r="AX153" s="22">
        <f>IF($B153="Day",_xlfn.XLOOKUP(CLEAN($C153),效率表!$B$4:$B$500,效率表!H$4:H$500,""),_xlfn.XLOOKUP(CLEAN($C153),效率表!$B$4:$B$500,效率表!H$4:H$500,"",,-1))</f>
        <v>0</v>
      </c>
      <c r="AY153" s="22">
        <f>IF($B153="Day",_xlfn.XLOOKUP(CLEAN($C153),效率表!$B$4:$B$500,效率表!I$4:I$500,""),_xlfn.XLOOKUP(CLEAN($C153),效率表!$B$4:$B$500,效率表!I$4:I$500,"",,-1))</f>
        <v>0</v>
      </c>
      <c r="AZ153" s="22">
        <f>IF($B153="Day",_xlfn.XLOOKUP(CLEAN($C153),效率表!$B$4:$B$500,效率表!J$4:J$500,""),_xlfn.XLOOKUP(CLEAN($C153),效率表!$B$4:$B$500,效率表!J$4:J$500,"",,-1))</f>
        <v>0</v>
      </c>
      <c r="BA153" s="22">
        <f>IF($B153="Day",_xlfn.XLOOKUP(CLEAN($C153),效率表!$B$4:$B$500,效率表!K$4:K$500,""),_xlfn.XLOOKUP(CLEAN($C153),效率表!$B$4:$B$500,效率表!K$4:K$500,"",,-1))</f>
        <v>0</v>
      </c>
      <c r="BB153" s="22">
        <f>IF($B153="Day",_xlfn.XLOOKUP(CLEAN($C153),效率表!$B$4:$B$500,效率表!L$4:L$500,""),_xlfn.XLOOKUP(CLEAN($C153),效率表!$B$4:$B$500,效率表!L$4:L$500,"",,-1))</f>
        <v>60</v>
      </c>
      <c r="BC153" s="22">
        <f>IF($B153="Day",_xlfn.XLOOKUP(CLEAN($C153),效率表!$B$4:$B$500,效率表!M$4:M$500,""),_xlfn.XLOOKUP(CLEAN($C153),效率表!$B$4:$B$500,效率表!M$4:M$500,"",,-1))</f>
        <v>0</v>
      </c>
      <c r="BD153" s="22">
        <f>IF($B153="Day",_xlfn.XLOOKUP(CLEAN($C153),效率表!$B$4:$B$500,效率表!N$4:N$500,""),_xlfn.XLOOKUP(CLEAN($C153),效率表!$B$4:$B$500,效率表!N$4:N$500,"",,-1))</f>
        <v>0</v>
      </c>
      <c r="BE153" s="22">
        <f>IF($B153="Day",_xlfn.XLOOKUP(CLEAN($C153),效率表!$B$4:$B$500,效率表!O$4:O$500,""),_xlfn.XLOOKUP(CLEAN($C153),效率表!$B$4:$B$500,效率表!O$4:O$500,"",,-1))</f>
        <v>0</v>
      </c>
      <c r="BF153" s="22">
        <f>IF($B153="Day",_xlfn.XLOOKUP(CLEAN($C153),效率表!$B$4:$B$500,效率表!P$4:P$500,""),_xlfn.XLOOKUP(CLEAN($C153),效率表!$B$4:$B$500,效率表!P$4:P$500,"",,-1))</f>
        <v>50</v>
      </c>
      <c r="BG153" s="22">
        <f>IF($B153="Day",_xlfn.XLOOKUP(CLEAN($C153),效率表!$B$4:$B$500,效率表!Q$4:Q$500,""),_xlfn.XLOOKUP(CLEAN($C153),效率表!$B$4:$B$500,效率表!Q$4:Q$500,"",,-1))</f>
        <v>0</v>
      </c>
      <c r="BH153" s="22">
        <f>IF($B153="Day",_xlfn.XLOOKUP(CLEAN($C153),效率表!$B$4:$B$500,效率表!R$4:R$500,""),_xlfn.XLOOKUP(CLEAN($C153),效率表!$B$4:$B$500,效率表!R$4:R$500,"",,-1))</f>
        <v>0</v>
      </c>
      <c r="BI153" s="22">
        <f>IF($B153="Day",_xlfn.XLOOKUP(CLEAN($C153),效率表!$B$4:$B$500,效率表!S$4:S$500,""),_xlfn.XLOOKUP(CLEAN($C153),效率表!$B$4:$B$500,效率表!S$4:S$500,"",,-1))</f>
        <v>0</v>
      </c>
      <c r="BJ153" s="22">
        <f>IF($B153="Day",_xlfn.XLOOKUP(CLEAN($C153),效率表!$B$4:$B$500,效率表!U$4:U$500,""),_xlfn.XLOOKUP(CLEAN($C153),效率表!$B$4:$B$500,效率表!U$4:U$500,"",,-1))</f>
        <v>0</v>
      </c>
      <c r="BK153" s="22">
        <f>IF($B153="Day",_xlfn.XLOOKUP(CLEAN($C153),效率表!$B$4:$B$500,效率表!V$4:V$500,""),_xlfn.XLOOKUP(CLEAN($C153),效率表!$B$4:$B$500,效率表!V$4:V$500,"",,-1))</f>
        <v>0</v>
      </c>
      <c r="BL153" s="22">
        <f t="shared" si="43"/>
        <v>0</v>
      </c>
      <c r="BM153" s="22">
        <f t="shared" si="44"/>
        <v>140</v>
      </c>
      <c r="BN153" s="22">
        <f t="shared" si="45"/>
        <v>50</v>
      </c>
      <c r="BO153" s="27">
        <f t="shared" si="46"/>
        <v>580</v>
      </c>
      <c r="BP153" s="25">
        <f t="shared" si="47"/>
        <v>9.6666666666666661</v>
      </c>
      <c r="BQ153" s="28">
        <f>IF($B153="Day",_xlfn.XLOOKUP(CLEAN($C153),效率表!$B$4:$B$500,效率表!X$4:X$500,""),_xlfn.XLOOKUP($C153,效率表!$B$4:$B$500,效率表!X$4:X$500,"",,-1))</f>
        <v>0</v>
      </c>
    </row>
    <row r="154" spans="1:69">
      <c r="A154" s="29">
        <f t="shared" si="50"/>
        <v>46244</v>
      </c>
      <c r="B154" s="22" t="s">
        <v>240</v>
      </c>
      <c r="C154" s="22" t="s">
        <v>234</v>
      </c>
      <c r="D154" s="23" t="str">
        <f>_xlfn.XLOOKUP(C154,辅助表Auxiliary!$A$3:$A$192,辅助表Auxiliary!$C$3:$C$192)</f>
        <v>矿用卡车/Dump Truck</v>
      </c>
      <c r="E154" s="22" t="str">
        <f>_xlfn.XLOOKUP(C154,辅助表Auxiliary!$A$3:$A$192,辅助表Auxiliary!$D$3:$D$192)</f>
        <v>NHL NTE240AC</v>
      </c>
      <c r="F154" s="22" t="str">
        <f>_xlfn.XLOOKUP(C154,辅助表Auxiliary!$A$3:$A$192,辅助表Auxiliary!$E$3:$E$192)</f>
        <v>NTE240</v>
      </c>
      <c r="G154" s="22" t="s">
        <v>285</v>
      </c>
      <c r="H154" s="22" t="b">
        <f t="shared" si="34"/>
        <v>1</v>
      </c>
      <c r="I154" s="22">
        <f t="shared" si="35"/>
        <v>1</v>
      </c>
      <c r="J154" s="22"/>
      <c r="K154" s="22">
        <f>_xlfn.AGGREGATE(9,4,表1[[#This Row],[Хө]:[Б.н]])+_xlfn.AGGREGATE(9,4,表1[[#This Row],[Хө土壤]:[Б.н 脏煤]],表1[[#This Row],[Ш.х 沃土]])</f>
        <v>1105</v>
      </c>
      <c r="L154" s="22">
        <f>_xlfn.AGGREGATE(9,4,表1[[#This Row],[Нү]],表1[[#This Row],[Нү 煤炭]])</f>
        <v>0</v>
      </c>
      <c r="M154" s="22">
        <f>_xlfn.AGGREGATE(9,4,表1[[#This Row],[oxid]],表1[[#This Row],[oxid 氧化]])</f>
        <v>0</v>
      </c>
      <c r="N154" s="22">
        <f>_xlfn.AGGREGATE(9,4,表1[[#This Row],[И.А]],表1[[#This Row],[И.А 
工程工作]])</f>
        <v>0</v>
      </c>
      <c r="O154" s="22">
        <f>表1[[#This Row],[产量（M3）
Production(M3)]]-表1[[#This Row],[焦煤（M3）
Coking coal
Нү]]-表1[[#This Row],[动力煤（M3）
Thermal coal
oxid]]</f>
        <v>1105</v>
      </c>
      <c r="P154" s="22" t="str" cm="1">
        <f t="array" ref="P154">_xlfn.LET(
_xlpm.hCond,$H154,
_xlpm.dType,$D154,
_xlpm.res_type_1,P$1,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4" s="22" t="str" cm="1">
        <f t="array" ref="Q154">_xlfn.LET(
_xlpm.hCond,$H154,
_xlpm.dType,$D154,
_xlpm.res_type_1,Q$1,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4" s="22" t="str" cm="1">
        <f t="array" ref="R154">_xlfn.LET(
_xlpm.hCond,$H154,
_xlpm.dType,$D154,
_xlpm.res_type_1,R$1,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4" s="22" t="str" cm="1">
        <f t="array" ref="S154">_xlfn.LET(
_xlpm.hCond,$H154,
_xlpm.dType,$D154,
_xlpm.res_type_1,S$1,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4" s="22" t="str" cm="1">
        <f t="array" ref="T154">_xlfn.LET(
_xlpm.hCond,$H154,
_xlpm.dType,$D154,
_xlpm.res_type_1,T$1,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4" s="22" t="str" cm="1">
        <f t="array" ref="U154">_xlfn.LET(
_xlpm.hCond,$H154,
_xlpm.dType,$D154,
_xlpm.res_type_1,U$1,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4" s="22" t="str" cm="1">
        <f t="array" ref="V154">_xlfn.LET(
_xlpm.hCond,$H154,
_xlpm.dType,$D154,
_xlpm.res_type_1,V$1,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4" s="22" cm="1">
        <f t="array" ref="W154">_xlfn.LET(
_xlpm.hCond,$H154,
_xlpm.dType,$D154,
_xlpm.res_type_1,W$1,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154" s="22" cm="1">
        <f t="array" ref="X154">_xlfn.LET(
_xlpm.hCond,$H154,
_xlpm.dType,$D154,
_xlpm.res_type_1,X$1,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54" s="22" cm="1">
        <f t="array" ref="Y154">_xlfn.LET(
_xlpm.hCond,$H154,
_xlpm.dType,$D154,
_xlpm.res_type_1,Y$1,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54" s="22" cm="1">
        <f t="array" ref="Z154">_xlfn.LET(
_xlpm.hCond,$H154,
_xlpm.dType,$D154,
_xlpm.res_type_1,Z$1,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54" s="22" cm="1">
        <f t="array" ref="AA154">_xlfn.LET(
_xlpm.hCond,$H154,
_xlpm.dType,$D154,
_xlpm.res_type_1,AA$1,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54" s="22" cm="1">
        <f t="array" ref="AB154">_xlfn.LET(
_xlpm.hCond,$H154,
_xlpm.dType,$D154,
_xlpm.res_type_1,AB$1,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54" s="22" cm="1">
        <f t="array" ref="AC154">_xlfn.LET(
_xlpm.hCond,$H154,
_xlpm.dType,$D154,
_xlpm.res_type_1,AC$1,
_xlpm.num,--_xlfn.TEXTAFTER($C154,{"#","/","-"},-1),
_xlpm.isDay,$B154="DAY",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54" s="22" cm="1">
        <f t="array" ref="AD154">_xlfn.LET(
    _xlpm.result,
    IF(
        $H154,
        _xlfn.IFS(
            $B154 = "DAY",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$B154 = "Night",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4988</v>
      </c>
      <c r="AE154" s="22" cm="1">
        <f t="array" ref="AE154">_xlfn.LET(
    _xlpm.result,
    IF(
        $H154,
        _xlfn.IFS(
            $B154 = "DAY",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$B154 = "Night",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4998</v>
      </c>
      <c r="AF154" s="22">
        <f t="shared" si="48"/>
        <v>10</v>
      </c>
      <c r="AG154" s="22" cm="1">
        <f t="array" ref="AG154">_xlfn.LET(
    _xlpm.result,
    IF(
        $H154,
        _xlfn.IFS(
            $B154 = "DAY",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$B154 = "Night",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76809</v>
      </c>
      <c r="AH154" s="22" cm="1">
        <f t="array" ref="AH154">_xlfn.LET(
    _xlpm.result,
    IF(
        $H154,
        _xlfn.IFS(
            $B154 = "DAY",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$B154 = "Night",
            _xlfn.IFS(
                $D154 = "挖掘机/Excavator",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$D154 = "矿用卡车/Dump Truck",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$D154 = "辅助设备/Auxiliary Equipment",
                _xlfn.XLOOKUP(
                     --
                        _xlfn.TEXTAFTER(
                            $C154,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76991</v>
      </c>
      <c r="AI154" s="22">
        <f t="shared" si="49"/>
        <v>182</v>
      </c>
      <c r="AJ154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15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5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5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54" s="22">
        <f t="shared" si="36"/>
        <v>13</v>
      </c>
      <c r="AO154" s="24">
        <f t="shared" si="37"/>
        <v>7</v>
      </c>
      <c r="AP154" s="25" t="str" cm="1">
        <f t="array" ref="AP15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B154="Night", IF(
            (F154="EX5600")+(F154="EX3600"),
            _xlfn.XLOOKUP(--_xlfn.TEXTAFTER($C154,{"#","/","-"},-1), --_xlfn.TEXTAFTER('Electrical Excavator'!$A$4:$A$23,{"#","/","-"},-1), _xlfn.XLOOKUP(A154,'Electrical Excavator'!$E$3:$AI$3,'Electrical Excavator'!$E$4:$AI$23)),
            _xlfn.XLOOKUP(--_xlfn.TEXTAFTER($C154,{"#","/","-"},-1), --_xlfn.REGEXEXTRACT(_xlpm.c_rng,"\d+"), _xlfn.XLOOKUP(A154, _xlpm.header_rng, _xlpm.data_rng))
        ),
        B154="Day", ""
    ),
    IFERROR(_xlpm.result, "")
)</f>
        <v/>
      </c>
      <c r="AQ154" s="26">
        <f t="shared" si="38"/>
        <v>1</v>
      </c>
      <c r="AR154" s="26">
        <f t="shared" si="39"/>
        <v>0.875</v>
      </c>
      <c r="AS154" s="26">
        <f t="shared" si="40"/>
        <v>0.83333333333333337</v>
      </c>
      <c r="AT154" s="24">
        <f t="shared" si="41"/>
        <v>0</v>
      </c>
      <c r="AU154" s="22">
        <v>720</v>
      </c>
      <c r="AV154" s="22">
        <f t="shared" si="42"/>
        <v>12</v>
      </c>
      <c r="AW154" s="22">
        <f>IF($B154="Day",_xlfn.XLOOKUP(CLEAN($C154),效率表!$B$4:$B$500,效率表!G$4:G$500,""),_xlfn.XLOOKUP(CLEAN($C154),效率表!$B$4:$B$500,效率表!G$4:G$500,"",,-1))</f>
        <v>30</v>
      </c>
      <c r="AX154" s="22">
        <f>IF($B154="Day",_xlfn.XLOOKUP(CLEAN($C154),效率表!$B$4:$B$500,效率表!H$4:H$500,""),_xlfn.XLOOKUP(CLEAN($C154),效率表!$B$4:$B$500,效率表!H$4:H$500,"",,-1))</f>
        <v>0</v>
      </c>
      <c r="AY154" s="22">
        <f>IF($B154="Day",_xlfn.XLOOKUP(CLEAN($C154),效率表!$B$4:$B$500,效率表!I$4:I$500,""),_xlfn.XLOOKUP(CLEAN($C154),效率表!$B$4:$B$500,效率表!I$4:I$500,"",,-1))</f>
        <v>0</v>
      </c>
      <c r="AZ154" s="22">
        <f>IF($B154="Day",_xlfn.XLOOKUP(CLEAN($C154),效率表!$B$4:$B$500,效率表!J$4:J$500,""),_xlfn.XLOOKUP(CLEAN($C154),效率表!$B$4:$B$500,效率表!J$4:J$500,"",,-1))</f>
        <v>30</v>
      </c>
      <c r="BA154" s="22">
        <f>IF($B154="Day",_xlfn.XLOOKUP(CLEAN($C154),效率表!$B$4:$B$500,效率表!K$4:K$500,""),_xlfn.XLOOKUP(CLEAN($C154),效率表!$B$4:$B$500,效率表!K$4:K$500,"",,-1))</f>
        <v>0</v>
      </c>
      <c r="BB154" s="22">
        <f>IF($B154="Day",_xlfn.XLOOKUP(CLEAN($C154),效率表!$B$4:$B$500,效率表!L$4:L$500,""),_xlfn.XLOOKUP(CLEAN($C154),效率表!$B$4:$B$500,效率表!L$4:L$500,"",,-1))</f>
        <v>60</v>
      </c>
      <c r="BC154" s="22">
        <f>IF($B154="Day",_xlfn.XLOOKUP(CLEAN($C154),效率表!$B$4:$B$500,效率表!M$4:M$500,""),_xlfn.XLOOKUP(CLEAN($C154),效率表!$B$4:$B$500,效率表!M$4:M$500,"",,-1))</f>
        <v>0</v>
      </c>
      <c r="BD154" s="22">
        <f>IF($B154="Day",_xlfn.XLOOKUP(CLEAN($C154),效率表!$B$4:$B$500,效率表!N$4:N$500,""),_xlfn.XLOOKUP(CLEAN($C154),效率表!$B$4:$B$500,效率表!N$4:N$500,"",,-1))</f>
        <v>0</v>
      </c>
      <c r="BE154" s="22">
        <f>IF($B154="Day",_xlfn.XLOOKUP(CLEAN($C154),效率表!$B$4:$B$500,效率表!O$4:O$500,""),_xlfn.XLOOKUP(CLEAN($C154),效率表!$B$4:$B$500,效率表!O$4:O$500,"",,-1))</f>
        <v>0</v>
      </c>
      <c r="BF154" s="22">
        <f>IF($B154="Day",_xlfn.XLOOKUP(CLEAN($C154),效率表!$B$4:$B$500,效率表!P$4:P$500,""),_xlfn.XLOOKUP(CLEAN($C154),效率表!$B$4:$B$500,效率表!P$4:P$500,"",,-1))</f>
        <v>0</v>
      </c>
      <c r="BG154" s="22">
        <f>IF($B154="Day",_xlfn.XLOOKUP(CLEAN($C154),效率表!$B$4:$B$500,效率表!Q$4:Q$500,""),_xlfn.XLOOKUP(CLEAN($C154),效率表!$B$4:$B$500,效率表!Q$4:Q$500,"",,-1))</f>
        <v>0</v>
      </c>
      <c r="BH154" s="22">
        <f>IF($B154="Day",_xlfn.XLOOKUP(CLEAN($C154),效率表!$B$4:$B$500,效率表!R$4:R$500,""),_xlfn.XLOOKUP(CLEAN($C154),效率表!$B$4:$B$500,效率表!R$4:R$500,"",,-1))</f>
        <v>0</v>
      </c>
      <c r="BI154" s="22">
        <f>IF($B154="Day",_xlfn.XLOOKUP(CLEAN($C154),效率表!$B$4:$B$500,效率表!S$4:S$500,""),_xlfn.XLOOKUP(CLEAN($C154),效率表!$B$4:$B$500,效率表!S$4:S$500,"",,-1))</f>
        <v>0</v>
      </c>
      <c r="BJ154" s="22">
        <f>IF($B154="Day",_xlfn.XLOOKUP(CLEAN($C154),效率表!$B$4:$B$500,效率表!U$4:U$500,""),_xlfn.XLOOKUP(CLEAN($C154),效率表!$B$4:$B$500,效率表!U$4:U$500,"",,-1))</f>
        <v>0</v>
      </c>
      <c r="BK154" s="22">
        <f>IF($B154="Day",_xlfn.XLOOKUP(CLEAN($C154),效率表!$B$4:$B$500,效率表!V$4:V$500,""),_xlfn.XLOOKUP(CLEAN($C154),效率表!$B$4:$B$500,效率表!V$4:V$500,"",,-1))</f>
        <v>0</v>
      </c>
      <c r="BL154" s="22">
        <f t="shared" si="43"/>
        <v>30</v>
      </c>
      <c r="BM154" s="22">
        <f t="shared" si="44"/>
        <v>90</v>
      </c>
      <c r="BN154" s="22">
        <f t="shared" si="45"/>
        <v>0</v>
      </c>
      <c r="BO154" s="27">
        <f t="shared" si="46"/>
        <v>600</v>
      </c>
      <c r="BP154" s="25">
        <f t="shared" si="47"/>
        <v>10</v>
      </c>
      <c r="BQ154" s="28">
        <f>IF($B154="Day",_xlfn.XLOOKUP(CLEAN($C154),效率表!$B$4:$B$500,效率表!X$4:X$500,""),_xlfn.XLOOKUP($C154,效率表!$B$4:$B$500,效率表!X$4:X$500,"",,-1))</f>
        <v>0</v>
      </c>
    </row>
    <row r="155" spans="1:69">
      <c r="A155" s="29">
        <f t="shared" si="50"/>
        <v>46244</v>
      </c>
      <c r="B155" s="22" t="s">
        <v>240</v>
      </c>
      <c r="C155" s="22" t="s">
        <v>235</v>
      </c>
      <c r="D155" s="23" t="str">
        <f>_xlfn.XLOOKUP(C155,辅助表Auxiliary!$A$3:$A$192,辅助表Auxiliary!$C$3:$C$192)</f>
        <v>矿用卡车/Dump Truck</v>
      </c>
      <c r="E155" s="22" t="str">
        <f>_xlfn.XLOOKUP(C155,辅助表Auxiliary!$A$3:$A$192,辅助表Auxiliary!$D$3:$D$192)</f>
        <v>NHL NTE240AC</v>
      </c>
      <c r="F155" s="22" t="str">
        <f>_xlfn.XLOOKUP(C155,辅助表Auxiliary!$A$3:$A$192,辅助表Auxiliary!$E$3:$E$192)</f>
        <v>NTE240</v>
      </c>
      <c r="G155" s="22" t="s">
        <v>285</v>
      </c>
      <c r="H155" s="22" t="b">
        <f t="shared" si="34"/>
        <v>1</v>
      </c>
      <c r="I155" s="22">
        <f t="shared" si="35"/>
        <v>1</v>
      </c>
      <c r="J155" s="22"/>
      <c r="K155" s="22">
        <f>_xlfn.AGGREGATE(9,4,表1[[#This Row],[Хө]:[Б.н]])+_xlfn.AGGREGATE(9,4,表1[[#This Row],[Хө土壤]:[Б.н 脏煤]],表1[[#This Row],[Ш.х 沃土]])</f>
        <v>935</v>
      </c>
      <c r="L155" s="22">
        <f>_xlfn.AGGREGATE(9,4,表1[[#This Row],[Нү]],表1[[#This Row],[Нү 煤炭]])</f>
        <v>0</v>
      </c>
      <c r="M155" s="22">
        <f>_xlfn.AGGREGATE(9,4,表1[[#This Row],[oxid]],表1[[#This Row],[oxid 氧化]])</f>
        <v>0</v>
      </c>
      <c r="N155" s="22">
        <f>_xlfn.AGGREGATE(9,4,表1[[#This Row],[И.А]],表1[[#This Row],[И.А 
工程工作]])</f>
        <v>0</v>
      </c>
      <c r="O155" s="22">
        <f>表1[[#This Row],[产量（M3）
Production(M3)]]-表1[[#This Row],[焦煤（M3）
Coking coal
Нү]]-表1[[#This Row],[动力煤（M3）
Thermal coal
oxid]]</f>
        <v>935</v>
      </c>
      <c r="P155" s="22" t="str" cm="1">
        <f t="array" ref="P155">_xlfn.LET(
_xlpm.hCond,$H155,
_xlpm.dType,$D155,
_xlpm.res_type_1,P$1,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5" s="22" t="str" cm="1">
        <f t="array" ref="Q155">_xlfn.LET(
_xlpm.hCond,$H155,
_xlpm.dType,$D155,
_xlpm.res_type_1,Q$1,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5" s="22" t="str" cm="1">
        <f t="array" ref="R155">_xlfn.LET(
_xlpm.hCond,$H155,
_xlpm.dType,$D155,
_xlpm.res_type_1,R$1,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5" s="22" t="str" cm="1">
        <f t="array" ref="S155">_xlfn.LET(
_xlpm.hCond,$H155,
_xlpm.dType,$D155,
_xlpm.res_type_1,S$1,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5" s="22" t="str" cm="1">
        <f t="array" ref="T155">_xlfn.LET(
_xlpm.hCond,$H155,
_xlpm.dType,$D155,
_xlpm.res_type_1,T$1,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5" s="22" t="str" cm="1">
        <f t="array" ref="U155">_xlfn.LET(
_xlpm.hCond,$H155,
_xlpm.dType,$D155,
_xlpm.res_type_1,U$1,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5" s="22" t="str" cm="1">
        <f t="array" ref="V155">_xlfn.LET(
_xlpm.hCond,$H155,
_xlpm.dType,$D155,
_xlpm.res_type_1,V$1,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5" s="22" cm="1">
        <f t="array" ref="W155">_xlfn.LET(
_xlpm.hCond,$H155,
_xlpm.dType,$D155,
_xlpm.res_type_1,W$1,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155" s="22" cm="1">
        <f t="array" ref="X155">_xlfn.LET(
_xlpm.hCond,$H155,
_xlpm.dType,$D155,
_xlpm.res_type_1,X$1,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55" s="22" cm="1">
        <f t="array" ref="Y155">_xlfn.LET(
_xlpm.hCond,$H155,
_xlpm.dType,$D155,
_xlpm.res_type_1,Y$1,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55" s="22" cm="1">
        <f t="array" ref="Z155">_xlfn.LET(
_xlpm.hCond,$H155,
_xlpm.dType,$D155,
_xlpm.res_type_1,Z$1,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155" s="22" cm="1">
        <f t="array" ref="AA155">_xlfn.LET(
_xlpm.hCond,$H155,
_xlpm.dType,$D155,
_xlpm.res_type_1,AA$1,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55" s="22" cm="1">
        <f t="array" ref="AB155">_xlfn.LET(
_xlpm.hCond,$H155,
_xlpm.dType,$D155,
_xlpm.res_type_1,AB$1,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55" s="22" cm="1">
        <f t="array" ref="AC155">_xlfn.LET(
_xlpm.hCond,$H155,
_xlpm.dType,$D155,
_xlpm.res_type_1,AC$1,
_xlpm.num,--_xlfn.TEXTAFTER($C155,{"#","/","-"},-1),
_xlpm.isDay,$B155="DAY",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55" s="22" cm="1">
        <f t="array" ref="AD155">_xlfn.LET(
    _xlpm.result,
    IF(
        $H155,
        _xlfn.IFS(
            $B155 = "DAY",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$B155 = "Night",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4882</v>
      </c>
      <c r="AE155" s="22" cm="1">
        <f t="array" ref="AE155">_xlfn.LET(
    _xlpm.result,
    IF(
        $H155,
        _xlfn.IFS(
            $B155 = "DAY",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$B155 = "Night",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4893</v>
      </c>
      <c r="AF155" s="22">
        <f t="shared" si="48"/>
        <v>11</v>
      </c>
      <c r="AG155" s="22" cm="1">
        <f t="array" ref="AG155">_xlfn.LET(
    _xlpm.result,
    IF(
        $H155,
        _xlfn.IFS(
            $B155 = "DAY",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$B155 = "Night",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76047</v>
      </c>
      <c r="AH155" s="22" cm="1">
        <f t="array" ref="AH155">_xlfn.LET(
    _xlpm.result,
    IF(
        $H155,
        _xlfn.IFS(
            $B155 = "DAY",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$B155 = "Night",
            _xlfn.IFS(
                $D155 = "挖掘机/Excavator",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$D155 = "矿用卡车/Dump Truck",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$D155 = "辅助设备/Auxiliary Equipment",
                _xlfn.XLOOKUP(
                     --
                        _xlfn.TEXTAFTER(
                            $C155,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76235</v>
      </c>
      <c r="AI155" s="22">
        <f t="shared" si="49"/>
        <v>188</v>
      </c>
      <c r="AJ155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15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5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15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55" s="22">
        <f t="shared" si="36"/>
        <v>11</v>
      </c>
      <c r="AO155" s="24">
        <f t="shared" si="37"/>
        <v>8.545454545454545</v>
      </c>
      <c r="AP155" s="25" t="str" cm="1">
        <f t="array" ref="AP15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B155="Night", IF(
            (F155="EX5600")+(F155="EX3600"),
            _xlfn.XLOOKUP(--_xlfn.TEXTAFTER($C155,{"#","/","-"},-1), --_xlfn.TEXTAFTER('Electrical Excavator'!$A$4:$A$23,{"#","/","-"},-1), _xlfn.XLOOKUP(A155,'Electrical Excavator'!$E$3:$AI$3,'Electrical Excavator'!$E$4:$AI$23)),
            _xlfn.XLOOKUP(--_xlfn.TEXTAFTER($C155,{"#","/","-"},-1), --_xlfn.REGEXEXTRACT(_xlpm.c_rng,"\d+"), _xlfn.XLOOKUP(A155, _xlpm.header_rng, _xlpm.data_rng))
        ),
        B155="Day", ""
    ),
    IFERROR(_xlpm.result, "")
)</f>
        <v/>
      </c>
      <c r="AQ155" s="26">
        <f t="shared" si="38"/>
        <v>1</v>
      </c>
      <c r="AR155" s="26">
        <f t="shared" si="39"/>
        <v>0.80555555555555558</v>
      </c>
      <c r="AS155" s="26">
        <f t="shared" si="40"/>
        <v>0.72222222222222221</v>
      </c>
      <c r="AT155" s="24">
        <f t="shared" si="41"/>
        <v>140.00000000000003</v>
      </c>
      <c r="AU155" s="22">
        <v>720</v>
      </c>
      <c r="AV155" s="22">
        <f t="shared" si="42"/>
        <v>12</v>
      </c>
      <c r="AW155" s="22">
        <f>IF($B155="Day",_xlfn.XLOOKUP(CLEAN($C155),效率表!$B$4:$B$500,效率表!G$4:G$500,""),_xlfn.XLOOKUP(CLEAN($C155),效率表!$B$4:$B$500,效率表!G$4:G$500,"",,-1))</f>
        <v>30</v>
      </c>
      <c r="AX155" s="22">
        <f>IF($B155="Day",_xlfn.XLOOKUP(CLEAN($C155),效率表!$B$4:$B$500,效率表!H$4:H$500,""),_xlfn.XLOOKUP(CLEAN($C155),效率表!$B$4:$B$500,效率表!H$4:H$500,"",,-1))</f>
        <v>0</v>
      </c>
      <c r="AY155" s="22">
        <f>IF($B155="Day",_xlfn.XLOOKUP(CLEAN($C155),效率表!$B$4:$B$500,效率表!I$4:I$500,""),_xlfn.XLOOKUP(CLEAN($C155),效率表!$B$4:$B$500,效率表!I$4:I$500,"",,-1))</f>
        <v>0</v>
      </c>
      <c r="AZ155" s="22">
        <f>IF($B155="Day",_xlfn.XLOOKUP(CLEAN($C155),效率表!$B$4:$B$500,效率表!J$4:J$500,""),_xlfn.XLOOKUP(CLEAN($C155),效率表!$B$4:$B$500,效率表!J$4:J$500,"",,-1))</f>
        <v>60</v>
      </c>
      <c r="BA155" s="22">
        <f>IF($B155="Day",_xlfn.XLOOKUP(CLEAN($C155),效率表!$B$4:$B$500,效率表!K$4:K$500,""),_xlfn.XLOOKUP(CLEAN($C155),效率表!$B$4:$B$500,效率表!K$4:K$500,"",,-1))</f>
        <v>0</v>
      </c>
      <c r="BB155" s="22">
        <f>IF($B155="Day",_xlfn.XLOOKUP(CLEAN($C155),效率表!$B$4:$B$500,效率表!L$4:L$500,""),_xlfn.XLOOKUP(CLEAN($C155),效率表!$B$4:$B$500,效率表!L$4:L$500,"",,-1))</f>
        <v>60</v>
      </c>
      <c r="BC155" s="22">
        <f>IF($B155="Day",_xlfn.XLOOKUP(CLEAN($C155),效率表!$B$4:$B$500,效率表!M$4:M$500,""),_xlfn.XLOOKUP(CLEAN($C155),效率表!$B$4:$B$500,效率表!M$4:M$500,"",,-1))</f>
        <v>0</v>
      </c>
      <c r="BD155" s="22">
        <f>IF($B155="Day",_xlfn.XLOOKUP(CLEAN($C155),效率表!$B$4:$B$500,效率表!N$4:N$500,""),_xlfn.XLOOKUP(CLEAN($C155),效率表!$B$4:$B$500,效率表!N$4:N$500,"",,-1))</f>
        <v>0</v>
      </c>
      <c r="BE155" s="22">
        <f>IF($B155="Day",_xlfn.XLOOKUP(CLEAN($C155),效率表!$B$4:$B$500,效率表!O$4:O$500,""),_xlfn.XLOOKUP(CLEAN($C155),效率表!$B$4:$B$500,效率表!O$4:O$500,"",,-1))</f>
        <v>0</v>
      </c>
      <c r="BF155" s="22">
        <f>IF($B155="Day",_xlfn.XLOOKUP(CLEAN($C155),效率表!$B$4:$B$500,效率表!P$4:P$500,""),_xlfn.XLOOKUP(CLEAN($C155),效率表!$B$4:$B$500,效率表!P$4:P$500,"",,-1))</f>
        <v>50</v>
      </c>
      <c r="BG155" s="22">
        <f>IF($B155="Day",_xlfn.XLOOKUP(CLEAN($C155),效率表!$B$4:$B$500,效率表!Q$4:Q$500,""),_xlfn.XLOOKUP(CLEAN($C155),效率表!$B$4:$B$500,效率表!Q$4:Q$500,"",,-1))</f>
        <v>0</v>
      </c>
      <c r="BH155" s="22">
        <f>IF($B155="Day",_xlfn.XLOOKUP(CLEAN($C155),效率表!$B$4:$B$500,效率表!R$4:R$500,""),_xlfn.XLOOKUP(CLEAN($C155),效率表!$B$4:$B$500,效率表!R$4:R$500,"",,-1))</f>
        <v>0</v>
      </c>
      <c r="BI155" s="22">
        <f>IF($B155="Day",_xlfn.XLOOKUP(CLEAN($C155),效率表!$B$4:$B$500,效率表!S$4:S$500,""),_xlfn.XLOOKUP(CLEAN($C155),效率表!$B$4:$B$500,效率表!S$4:S$500,"",,-1))</f>
        <v>0</v>
      </c>
      <c r="BJ155" s="22">
        <f>IF($B155="Day",_xlfn.XLOOKUP(CLEAN($C155),效率表!$B$4:$B$500,效率表!U$4:U$500,""),_xlfn.XLOOKUP(CLEAN($C155),效率表!$B$4:$B$500,效率表!U$4:U$500,"",,-1))</f>
        <v>0</v>
      </c>
      <c r="BK155" s="22">
        <f>IF($B155="Day",_xlfn.XLOOKUP(CLEAN($C155),效率表!$B$4:$B$500,效率表!V$4:V$500,""),_xlfn.XLOOKUP(CLEAN($C155),效率表!$B$4:$B$500,效率表!V$4:V$500,"",,-1))</f>
        <v>0</v>
      </c>
      <c r="BL155" s="22">
        <f t="shared" si="43"/>
        <v>60</v>
      </c>
      <c r="BM155" s="22">
        <f t="shared" si="44"/>
        <v>140</v>
      </c>
      <c r="BN155" s="22">
        <f t="shared" si="45"/>
        <v>50</v>
      </c>
      <c r="BO155" s="27">
        <f t="shared" si="46"/>
        <v>520</v>
      </c>
      <c r="BP155" s="25">
        <f t="shared" si="47"/>
        <v>8.6666666666666661</v>
      </c>
      <c r="BQ155" s="28">
        <f>IF($B155="Day",_xlfn.XLOOKUP(CLEAN($C155),效率表!$B$4:$B$500,效率表!X$4:X$500,""),_xlfn.XLOOKUP($C155,效率表!$B$4:$B$500,效率表!X$4:X$500,"",,-1))</f>
        <v>0</v>
      </c>
    </row>
    <row r="156" spans="1:69">
      <c r="A156" s="29">
        <f t="shared" si="50"/>
        <v>46244</v>
      </c>
      <c r="B156" s="22" t="s">
        <v>240</v>
      </c>
      <c r="C156" s="22" t="s">
        <v>80</v>
      </c>
      <c r="D156" s="23" t="str">
        <f>_xlfn.XLOOKUP(C156,辅助表Auxiliary!$A$3:$A$192,辅助表Auxiliary!$C$3:$C$192)</f>
        <v>辅助设备/Auxiliary Equipment</v>
      </c>
      <c r="E156" s="22" t="str">
        <f>_xlfn.XLOOKUP(C156,辅助表Auxiliary!$A$3:$A$192,辅助表Auxiliary!$D$3:$D$192)</f>
        <v>LBR754-DZ192</v>
      </c>
      <c r="F156" s="22" t="str">
        <f>_xlfn.XLOOKUP(C156,辅助表Auxiliary!$A$3:$A$192,辅助表Auxiliary!$E$3:$E$192)</f>
        <v>分包辅助</v>
      </c>
      <c r="G156" s="22" t="s">
        <v>286</v>
      </c>
      <c r="H156" s="22" t="b">
        <f t="shared" si="34"/>
        <v>0</v>
      </c>
      <c r="I156" s="22">
        <f t="shared" si="35"/>
        <v>0</v>
      </c>
      <c r="J156" s="22"/>
      <c r="K156" s="22">
        <f>_xlfn.AGGREGATE(9,4,表1[[#This Row],[Хө]:[Б.н]])+_xlfn.AGGREGATE(9,4,表1[[#This Row],[Хө土壤]:[Б.н 脏煤]],表1[[#This Row],[Ш.х 沃土]])</f>
        <v>0</v>
      </c>
      <c r="L156" s="22">
        <f>_xlfn.AGGREGATE(9,4,表1[[#This Row],[Нү]],表1[[#This Row],[Нү 煤炭]])</f>
        <v>0</v>
      </c>
      <c r="M156" s="22">
        <f>_xlfn.AGGREGATE(9,4,表1[[#This Row],[oxid]],表1[[#This Row],[oxid 氧化]])</f>
        <v>0</v>
      </c>
      <c r="N156" s="22">
        <f>_xlfn.AGGREGATE(9,4,表1[[#This Row],[И.А]],表1[[#This Row],[И.А 
工程工作]])</f>
        <v>0</v>
      </c>
      <c r="O156" s="22">
        <f>表1[[#This Row],[产量（M3）
Production(M3)]]-表1[[#This Row],[焦煤（M3）
Coking coal
Нү]]-表1[[#This Row],[动力煤（M3）
Thermal coal
oxid]]</f>
        <v>0</v>
      </c>
      <c r="P156" s="22" t="str" cm="1">
        <f t="array" ref="P156">_xlfn.LET(
_xlpm.hCond,$H156,
_xlpm.dType,$D156,
_xlpm.res_type_1,P$1,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56" s="22" t="str" cm="1">
        <f t="array" ref="Q156">_xlfn.LET(
_xlpm.hCond,$H156,
_xlpm.dType,$D156,
_xlpm.res_type_1,Q$1,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56" s="22" t="str" cm="1">
        <f t="array" ref="R156">_xlfn.LET(
_xlpm.hCond,$H156,
_xlpm.dType,$D156,
_xlpm.res_type_1,R$1,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56" s="22" t="str" cm="1">
        <f t="array" ref="S156">_xlfn.LET(
_xlpm.hCond,$H156,
_xlpm.dType,$D156,
_xlpm.res_type_1,S$1,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56" s="22" t="str" cm="1">
        <f t="array" ref="T156">_xlfn.LET(
_xlpm.hCond,$H156,
_xlpm.dType,$D156,
_xlpm.res_type_1,T$1,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56" s="22" t="str" cm="1">
        <f t="array" ref="U156">_xlfn.LET(
_xlpm.hCond,$H156,
_xlpm.dType,$D156,
_xlpm.res_type_1,U$1,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56" s="22" t="str" cm="1">
        <f t="array" ref="V156">_xlfn.LET(
_xlpm.hCond,$H156,
_xlpm.dType,$D156,
_xlpm.res_type_1,V$1,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56" s="22" t="str" cm="1">
        <f t="array" ref="W156">_xlfn.LET(
_xlpm.hCond,$H156,
_xlpm.dType,$D156,
_xlpm.res_type_1,W$1,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6" s="22" t="str" cm="1">
        <f t="array" ref="X156">_xlfn.LET(
_xlpm.hCond,$H156,
_xlpm.dType,$D156,
_xlpm.res_type_1,X$1,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6" s="22" t="str" cm="1">
        <f t="array" ref="Y156">_xlfn.LET(
_xlpm.hCond,$H156,
_xlpm.dType,$D156,
_xlpm.res_type_1,Y$1,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6" s="22" t="str" cm="1">
        <f t="array" ref="Z156">_xlfn.LET(
_xlpm.hCond,$H156,
_xlpm.dType,$D156,
_xlpm.res_type_1,Z$1,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6" s="22" t="str" cm="1">
        <f t="array" ref="AA156">_xlfn.LET(
_xlpm.hCond,$H156,
_xlpm.dType,$D156,
_xlpm.res_type_1,AA$1,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6" s="22" t="str" cm="1">
        <f t="array" ref="AB156">_xlfn.LET(
_xlpm.hCond,$H156,
_xlpm.dType,$D156,
_xlpm.res_type_1,AB$1,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6" s="22" t="str" cm="1">
        <f t="array" ref="AC156">_xlfn.LET(
_xlpm.hCond,$H156,
_xlpm.dType,$D156,
_xlpm.res_type_1,AC$1,
_xlpm.num,--_xlfn.TEXTAFTER($C156,{"#","/","-"},-1),
_xlpm.isDay,$B156="DAY",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6" s="22" t="str" cm="1">
        <f t="array" ref="AD156">_xlfn.LET(
    _xlpm.result,
    IF(
        $H156,
        _xlfn.IFS(
            $B156 = "DAY",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$B156 = "Night",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56" s="22" t="str" cm="1">
        <f t="array" ref="AE156">_xlfn.LET(
    _xlpm.result,
    IF(
        $H156,
        _xlfn.IFS(
            $B156 = "DAY",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$B156 = "Night",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56" s="22" t="str">
        <f t="shared" si="48"/>
        <v/>
      </c>
      <c r="AG156" s="22" t="str" cm="1">
        <f t="array" ref="AG156">_xlfn.LET(
    _xlpm.result,
    IF(
        $H156,
        _xlfn.IFS(
            $B156 = "DAY",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$B156 = "Night",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6" s="22" t="str" cm="1">
        <f t="array" ref="AH156">_xlfn.LET(
    _xlpm.result,
    IF(
        $H156,
        _xlfn.IFS(
            $B156 = "DAY",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$B156 = "Night",
            _xlfn.IFS(
                $D156 = "挖掘机/Excavator",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$D156 = "矿用卡车/Dump Truck",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$D156 = "辅助设备/Auxiliary Equipment",
                _xlfn.XLOOKUP(
                     --
                        _xlfn.TEXTAFTER(
                            $C156,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6" s="22" t="str">
        <f t="shared" si="49"/>
        <v/>
      </c>
      <c r="AJ15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6" s="22" t="str">
        <f t="shared" si="36"/>
        <v/>
      </c>
      <c r="AO156" s="24" t="str">
        <f t="shared" si="37"/>
        <v/>
      </c>
      <c r="AP156" s="25" t="str" cm="1">
        <f t="array" ref="AP15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B156="Night", IF(
            (F156="EX5600")+(F156="EX3600"),
            _xlfn.XLOOKUP(--_xlfn.TEXTAFTER($C156,{"#","/","-"},-1), --_xlfn.TEXTAFTER('Electrical Excavator'!$A$4:$A$23,{"#","/","-"},-1), _xlfn.XLOOKUP(A156,'Electrical Excavator'!$E$3:$AI$3,'Electrical Excavator'!$E$4:$AI$23)),
            _xlfn.XLOOKUP(--_xlfn.TEXTAFTER($C156,{"#","/","-"},-1), --_xlfn.REGEXEXTRACT(_xlpm.c_rng,"\d+"), _xlfn.XLOOKUP(A156, _xlpm.header_rng, _xlpm.data_rng))
        ),
        B156="Day", ""
    ),
    IFERROR(_xlpm.result, "")
)</f>
        <v/>
      </c>
      <c r="AQ156" s="26" t="e">
        <f t="shared" si="38"/>
        <v>#VALUE!</v>
      </c>
      <c r="AR156" s="26">
        <f t="shared" si="39"/>
        <v>0</v>
      </c>
      <c r="AS156" s="26" t="str">
        <f t="shared" si="40"/>
        <v/>
      </c>
      <c r="AT156" s="24" t="str">
        <f t="shared" si="41"/>
        <v/>
      </c>
      <c r="AU156" s="22">
        <v>720</v>
      </c>
      <c r="AV156" s="22">
        <f t="shared" si="42"/>
        <v>12</v>
      </c>
      <c r="AW156" s="22" t="str">
        <f>IF($B156="Day",_xlfn.XLOOKUP(CLEAN($C156),效率表!$B$4:$B$500,效率表!G$4:G$500,""),_xlfn.XLOOKUP(CLEAN($C156),效率表!$B$4:$B$500,效率表!G$4:G$500,"",,-1))</f>
        <v/>
      </c>
      <c r="AX156" s="22" t="str">
        <f>IF($B156="Day",_xlfn.XLOOKUP(CLEAN($C156),效率表!$B$4:$B$500,效率表!H$4:H$500,""),_xlfn.XLOOKUP(CLEAN($C156),效率表!$B$4:$B$500,效率表!H$4:H$500,"",,-1))</f>
        <v/>
      </c>
      <c r="AY156" s="22" t="str">
        <f>IF($B156="Day",_xlfn.XLOOKUP(CLEAN($C156),效率表!$B$4:$B$500,效率表!I$4:I$500,""),_xlfn.XLOOKUP(CLEAN($C156),效率表!$B$4:$B$500,效率表!I$4:I$500,"",,-1))</f>
        <v/>
      </c>
      <c r="AZ156" s="22" t="str">
        <f>IF($B156="Day",_xlfn.XLOOKUP(CLEAN($C156),效率表!$B$4:$B$500,效率表!J$4:J$500,""),_xlfn.XLOOKUP(CLEAN($C156),效率表!$B$4:$B$500,效率表!J$4:J$500,"",,-1))</f>
        <v/>
      </c>
      <c r="BA156" s="22" t="str">
        <f>IF($B156="Day",_xlfn.XLOOKUP(CLEAN($C156),效率表!$B$4:$B$500,效率表!K$4:K$500,""),_xlfn.XLOOKUP(CLEAN($C156),效率表!$B$4:$B$500,效率表!K$4:K$500,"",,-1))</f>
        <v/>
      </c>
      <c r="BB156" s="22" t="str">
        <f>IF($B156="Day",_xlfn.XLOOKUP(CLEAN($C156),效率表!$B$4:$B$500,效率表!L$4:L$500,""),_xlfn.XLOOKUP(CLEAN($C156),效率表!$B$4:$B$500,效率表!L$4:L$500,"",,-1))</f>
        <v/>
      </c>
      <c r="BC156" s="22" t="str">
        <f>IF($B156="Day",_xlfn.XLOOKUP(CLEAN($C156),效率表!$B$4:$B$500,效率表!M$4:M$500,""),_xlfn.XLOOKUP(CLEAN($C156),效率表!$B$4:$B$500,效率表!M$4:M$500,"",,-1))</f>
        <v/>
      </c>
      <c r="BD156" s="22" t="str">
        <f>IF($B156="Day",_xlfn.XLOOKUP(CLEAN($C156),效率表!$B$4:$B$500,效率表!N$4:N$500,""),_xlfn.XLOOKUP(CLEAN($C156),效率表!$B$4:$B$500,效率表!N$4:N$500,"",,-1))</f>
        <v/>
      </c>
      <c r="BE156" s="22" t="str">
        <f>IF($B156="Day",_xlfn.XLOOKUP(CLEAN($C156),效率表!$B$4:$B$500,效率表!O$4:O$500,""),_xlfn.XLOOKUP(CLEAN($C156),效率表!$B$4:$B$500,效率表!O$4:O$500,"",,-1))</f>
        <v/>
      </c>
      <c r="BF156" s="22" t="str">
        <f>IF($B156="Day",_xlfn.XLOOKUP(CLEAN($C156),效率表!$B$4:$B$500,效率表!P$4:P$500,""),_xlfn.XLOOKUP(CLEAN($C156),效率表!$B$4:$B$500,效率表!P$4:P$500,"",,-1))</f>
        <v/>
      </c>
      <c r="BG156" s="22" t="str">
        <f>IF($B156="Day",_xlfn.XLOOKUP(CLEAN($C156),效率表!$B$4:$B$500,效率表!Q$4:Q$500,""),_xlfn.XLOOKUP(CLEAN($C156),效率表!$B$4:$B$500,效率表!Q$4:Q$500,"",,-1))</f>
        <v/>
      </c>
      <c r="BH156" s="22" t="str">
        <f>IF($B156="Day",_xlfn.XLOOKUP(CLEAN($C156),效率表!$B$4:$B$500,效率表!R$4:R$500,""),_xlfn.XLOOKUP(CLEAN($C156),效率表!$B$4:$B$500,效率表!R$4:R$500,"",,-1))</f>
        <v/>
      </c>
      <c r="BI156" s="22" t="str">
        <f>IF($B156="Day",_xlfn.XLOOKUP(CLEAN($C156),效率表!$B$4:$B$500,效率表!S$4:S$500,""),_xlfn.XLOOKUP(CLEAN($C156),效率表!$B$4:$B$500,效率表!S$4:S$500,"",,-1))</f>
        <v/>
      </c>
      <c r="BJ156" s="22" t="str">
        <f>IF($B156="Day",_xlfn.XLOOKUP(CLEAN($C156),效率表!$B$4:$B$500,效率表!U$4:U$500,""),_xlfn.XLOOKUP(CLEAN($C156),效率表!$B$4:$B$500,效率表!U$4:U$500,"",,-1))</f>
        <v/>
      </c>
      <c r="BK156" s="22" t="str">
        <f>IF($B156="Day",_xlfn.XLOOKUP(CLEAN($C156),效率表!$B$4:$B$500,效率表!V$4:V$500,""),_xlfn.XLOOKUP(CLEAN($C156),效率表!$B$4:$B$500,效率表!V$4:V$500,"",,-1))</f>
        <v/>
      </c>
      <c r="BL156" s="22" t="e">
        <f t="shared" si="43"/>
        <v>#VALUE!</v>
      </c>
      <c r="BM156" s="22" t="e">
        <f t="shared" si="44"/>
        <v>#VALUE!</v>
      </c>
      <c r="BN156" s="22" t="e">
        <f t="shared" si="45"/>
        <v>#VALUE!</v>
      </c>
      <c r="BO156" s="27">
        <f t="shared" si="46"/>
        <v>720</v>
      </c>
      <c r="BP156" s="25">
        <f t="shared" si="47"/>
        <v>12</v>
      </c>
      <c r="BQ156" s="28" t="str">
        <f>IF($B156="Day",_xlfn.XLOOKUP(CLEAN($C156),效率表!$B$4:$B$500,效率表!X$4:X$500,""),_xlfn.XLOOKUP($C156,效率表!$B$4:$B$500,效率表!X$4:X$500,"",,-1))</f>
        <v/>
      </c>
    </row>
    <row r="157" spans="1:69">
      <c r="A157" s="29">
        <f>A156</f>
        <v>46244</v>
      </c>
      <c r="B157" s="22" t="s">
        <v>240</v>
      </c>
      <c r="C157" s="764" t="s">
        <v>988</v>
      </c>
      <c r="D157" s="23" t="str">
        <f>_xlfn.XLOOKUP(C157,辅助表Auxiliary!$A$3:$A$192,辅助表Auxiliary!$C$3:$C$192)</f>
        <v>辅助设备/Auxiliary Equipment</v>
      </c>
      <c r="E157" s="22" t="str">
        <f>_xlfn.XLOOKUP(C157,辅助表Auxiliary!$A$3:$A$192,辅助表Auxiliary!$D$3:$D$192)</f>
        <v>LONKING</v>
      </c>
      <c r="F157" s="22" t="str">
        <f>_xlfn.XLOOKUP(C157,辅助表Auxiliary!$A$3:$A$192,辅助表Auxiliary!$E$3:$E$192)</f>
        <v>自有辅助</v>
      </c>
      <c r="G157" s="22" t="s">
        <v>287</v>
      </c>
      <c r="H157" s="22" t="b">
        <f>IF(ISERROR(AQ157),FALSE,TRUE)</f>
        <v>1</v>
      </c>
      <c r="I157" s="22">
        <f>IF(AND(BO157&gt;0,H157),1,0)</f>
        <v>1</v>
      </c>
      <c r="J157" s="22"/>
      <c r="K157" s="22">
        <f ca="1">_xlfn.AGGREGATE(9,4,表1[[#This Row],[Хө]:[Б.н]])+_xlfn.AGGREGATE(9,4,表1[[#This Row],[Хө土壤]:[Б.н 脏煤]],表1[[#This Row],[Ш.х 沃土]])</f>
        <v>0</v>
      </c>
      <c r="L157" s="22">
        <f ca="1">_xlfn.AGGREGATE(9,4,表1[[#This Row],[Нү]],表1[[#This Row],[Нү 煤炭]])</f>
        <v>0</v>
      </c>
      <c r="M157" s="22">
        <f ca="1">_xlfn.AGGREGATE(9,4,表1[[#This Row],[oxid]],表1[[#This Row],[oxid 氧化]])</f>
        <v>0</v>
      </c>
      <c r="N157" s="22">
        <f ca="1">_xlfn.AGGREGATE(9,4,表1[[#This Row],[И.А]],表1[[#This Row],[И.А 
工程工作]])</f>
        <v>0</v>
      </c>
      <c r="O157" s="22">
        <f ca="1">表1[[#This Row],[产量（M3）
Production(M3)]]-表1[[#This Row],[焦煤（M3）
Coking coal
Нү]]-表1[[#This Row],[动力煤（M3）
Thermal coal
oxid]]</f>
        <v>0</v>
      </c>
      <c r="P157" s="22" t="str" cm="1">
        <f t="array" aca="1" ref="P157" ca="1">_xlfn.LET(
    _xlpm.hCond,
    $H157,
    _xlpm.dType,
    $D157,
    _xlpm.res_type_1,
    P$1,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Бүтээл,м3"&amp;P$1,_xlfn.SCAN(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Q157" s="22" t="str" cm="1">
        <f t="array" aca="1" ref="Q157" ca="1">_xlfn.LET(
    _xlpm.hCond,
    $H157,
    _xlpm.dType,
    $D157,
    _xlpm.res_type_1,
    Q$1,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Бүтээл,м3"&amp;Q$1,_xlfn.SCAN(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R157" s="22" t="str" cm="1">
        <f t="array" aca="1" ref="R157" ca="1">_xlfn.LET(
    _xlpm.hCond,
    $H157,
    _xlpm.dType,
    $D157,
    _xlpm.res_type_1,
    R$1,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Бүтээл,м3"&amp;R$1,_xlfn.SCAN(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S157" s="22" t="str" cm="1">
        <f t="array" aca="1" ref="S157" ca="1">_xlfn.LET(
    _xlpm.hCond,
    $H157,
    _xlpm.dType,
    $D157,
    _xlpm.res_type_1,
    S$1,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Бүтээл,м3"&amp;S$1,_xlfn.SCAN(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T157" s="22" t="str" cm="1">
        <f t="array" aca="1" ref="T157" ca="1">_xlfn.LET(
    _xlpm.hCond,
    $H157,
    _xlpm.dType,
    $D157,
    _xlpm.res_type_1,
    T$1,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Бүтээл,м3"&amp;T$1,_xlfn.SCAN(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U157" s="22" t="str" cm="1">
        <f t="array" aca="1" ref="U157" ca="1">_xlfn.LET(
    _xlpm.hCond,
    $H157,
    _xlpm.dType,
    $D157,
    _xlpm.res_type_1,
    U$1,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Бүтээл,м3"&amp;U$1,_xlfn.SCAN(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V157" s="22" t="str" cm="1">
        <f t="array" aca="1" ref="V157" ca="1">_xlfn.LET(
    _xlpm.hCond,
    $H157,
    _xlpm.dType,
    $D157,
    _xlpm.res_type_1,
    V$1,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Бүтээл,м3"&amp;V$1,_xlfn.SCAN(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W157" s="22" t="str" cm="1">
        <f t="array" aca="1" ref="W157" ca="1">_xlfn.LET(
    _xlpm.hCond,
    $H157,
    _xlpm.dType,
    $D157,
    _xlpm.res_type_1,
    W$1,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Бүтээл,м3"&amp;W$1,_xlfn.SCAN(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X157" s="22" t="str" cm="1">
        <f t="array" aca="1" ref="X157" ca="1">_xlfn.LET(
    _xlpm.hCond,
    $H157,
    _xlpm.dType,
    $D157,
    _xlpm.res_type_1,
    X$1,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Бүтээл,м3"&amp;X$1,_xlfn.SCAN(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Y157" s="22" t="str" cm="1">
        <f t="array" aca="1" ref="Y157" ca="1">_xlfn.LET(
    _xlpm.hCond,
    $H157,
    _xlpm.dType,
    $D157,
    _xlpm.res_type_1,
    Y$1,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Бүтээл,м3"&amp;Y$1,_xlfn.SCAN(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Z157" s="22" t="str" cm="1">
        <f t="array" aca="1" ref="Z157" ca="1">_xlfn.LET(
    _xlpm.hCond,
    $H157,
    _xlpm.dType,
    $D157,
    _xlpm.res_type_1,
    Z$1,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Бүтээл,м3"&amp;Z$1,_xlfn.SCAN(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A157" s="22" t="str" cm="1">
        <f t="array" aca="1" ref="AA157" ca="1">_xlfn.LET(
    _xlpm.hCond,
    $H157,
    _xlpm.dType,
    $D157,
    _xlpm.res_type_1,
    AA$1,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Бүтээл,м3"&amp;AA$1,_xlfn.SCAN(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B157" s="22" t="str" cm="1">
        <f t="array" aca="1" ref="AB157" ca="1">_xlfn.LET(
    _xlpm.hCond,
    $H157,
    _xlpm.dType,
    $D157,
    _xlpm.res_type_1,
    AB$1,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Бүтээл,м3"&amp;AB$1,_xlfn.SCAN(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C157" s="22" t="str" cm="1">
        <f t="array" aca="1" ref="AC157" ca="1">_xlfn.LET(
    _xlpm.hCond,
    $H157,
    _xlpm.dType,
    $D157,
    _xlpm.res_type_1,
    AC$1,
    _xlpm.num,
    --_xlfn.TEXTAFTER($C157, {"#","/","-"}, - 1),
    _xlpm.sht,
    IF($B157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Бүтээл,м3"&amp;AC$1,_xlfn.SCAN(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D157" s="22" cm="1">
        <f t="array" ref="AD157">_xlfn.LET(
    _xlpm.result,
    IF(
        $H157,
        _xlfn.IFS(
            $B157 = "DAY",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$B157 = "Night",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2474.4</v>
      </c>
      <c r="AE157" s="22" cm="1">
        <f t="array" ref="AE157">_xlfn.LET(
    _xlpm.result,
    IF(
        $H157,
        _xlfn.IFS(
            $B157 = "DAY",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$B157 = "Night",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2485.1999999999998</v>
      </c>
      <c r="AF157" s="22">
        <f>IFERROR(AE157-AD157,"")</f>
        <v>10.799999999999727</v>
      </c>
      <c r="AG157" s="22" t="str" cm="1">
        <f t="array" ref="AG157">_xlfn.LET(
    _xlpm.result,
    IF(
        $H157,
        _xlfn.IFS(
            $B157 = "DAY",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$B157 = "Night",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7" s="22" t="str" cm="1">
        <f t="array" ref="AH157">_xlfn.LET(
    _xlpm.result,
    IF(
        $H157,
        _xlfn.IFS(
            $B157 = "DAY",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$B157 = "Night",
            _xlfn.IFS(
                $D157 = "挖掘机/Excavator",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$D157 = "矿用卡车/Dump Truck",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$D157 = "辅助设备/Auxiliary Equipment",
                _xlfn.XLOOKUP(
                     --
                        _xlfn.TEXTAFTER(
                            $C157,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7" s="22" t="str">
        <f>IFERROR(AH157-AG157,"")</f>
        <v/>
      </c>
      <c r="AJ157" s="22" t="str">
        <f ca="1">_xlfn.LET(_xlpm.v,_xlfn.XLOOKUP(表1[[#This Row],[型号类型
Model Type]],辅助表Auxiliary!$P$2:$P$6,辅助表Auxiliary!$Q$2:$Q$6),_xlpm.target,表1[[#This Row],[产量（M3）
Production(M3)]],IFERROR(_xlpm.target/_xlpm.v,""))</f>
        <v/>
      </c>
      <c r="AK157" s="22" t="str">
        <f ca="1"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7" s="22" t="str">
        <f ca="1"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7" s="22" t="str">
        <f ca="1"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7" s="22" t="str">
        <f ca="1">IFERROR(AJ157-AK157-AL157-AM157,"")</f>
        <v/>
      </c>
      <c r="AO157" s="24" t="str">
        <f ca="1">IFERROR(AI157/AJ157/2,"")</f>
        <v/>
      </c>
      <c r="AP157" s="25" t="str" cm="1">
        <f t="array" ref="AP15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B157="Night", IF(
            (F157="EX5600")+(F157="EX3600"),
            _xlfn.XLOOKUP(--_xlfn.TEXTAFTER($C157,{"#","/","-"},-1), --_xlfn.TEXTAFTER('Electrical Excavator'!$A$4:$A$23,{"#","/","-"},-1), _xlfn.XLOOKUP(A157,'Electrical Excavator'!$E$3:$AI$3,'Electrical Excavator'!$E$4:$AI$23)),
            _xlfn.XLOOKUP(--_xlfn.TEXTAFTER($C157,{"#","/","-"},-1), --_xlfn.REGEXEXTRACT(_xlpm.c_rng,"\d+"), _xlfn.XLOOKUP(A157, _xlpm.header_rng, _xlpm.data_rng))
        ),
        B157="Day", ""
    ),
    IFERROR(_xlpm.result, "")
)</f>
        <v/>
      </c>
      <c r="AQ157" s="26">
        <f>($AU157-$BE157-$BD157)/($AU157)</f>
        <v>0.96805555555555556</v>
      </c>
      <c r="AR157" s="26">
        <f>IFERROR((BL157+BO157)/(AU157-BD157-BE157),0)</f>
        <v>0.91391678622668582</v>
      </c>
      <c r="AS157" s="26">
        <f>IF(I157&gt;0,BO157/(AU157-BD157-BE157),"")</f>
        <v>0.91391678622668582</v>
      </c>
      <c r="AT157" s="24">
        <f>_xlfn.LET(_xlpm.res,IF(AND(I157&gt;0,AF157&gt;0),AF157-BP157,""),IFERROR(IF(_xlpm.res&lt;0,0,_xlpm.res*60),""))</f>
        <v>10.999999999983601</v>
      </c>
      <c r="AU157" s="22">
        <v>720</v>
      </c>
      <c r="AV157" s="22">
        <f t="shared" si="42"/>
        <v>12</v>
      </c>
      <c r="AW157" s="22">
        <f>IF($B157="Day",_xlfn.XLOOKUP(CLEAN($C157),效率表!$B$4:$B$500,效率表!G$4:G$500,""),_xlfn.XLOOKUP(CLEAN($C157),效率表!$B$4:$B$500,效率表!G$4:G$500,"",,-1))</f>
        <v>40</v>
      </c>
      <c r="AX157" s="22">
        <f>IF($B157="Day",_xlfn.XLOOKUP(CLEAN($C157),效率表!$B$4:$B$500,效率表!H$4:H$500,""),_xlfn.XLOOKUP(CLEAN($C157),效率表!$B$4:$B$500,效率表!H$4:H$500,"",,-1))</f>
        <v>0</v>
      </c>
      <c r="AY157" s="22">
        <f>IF($B157="Day",_xlfn.XLOOKUP(CLEAN($C157),效率表!$B$4:$B$500,效率表!I$4:I$500,""),_xlfn.XLOOKUP(CLEAN($C157),效率表!$B$4:$B$500,效率表!I$4:I$500,"",,-1))</f>
        <v>0</v>
      </c>
      <c r="AZ157" s="22">
        <f>IF($B157="Day",_xlfn.XLOOKUP(CLEAN($C157),效率表!$B$4:$B$500,效率表!J$4:J$500,""),_xlfn.XLOOKUP(CLEAN($C157),效率表!$B$4:$B$500,效率表!J$4:J$500,"",,-1))</f>
        <v>0</v>
      </c>
      <c r="BA157" s="22">
        <f>IF($B157="Day",_xlfn.XLOOKUP(CLEAN($C157),效率表!$B$4:$B$500,效率表!K$4:K$500,""),_xlfn.XLOOKUP(CLEAN($C157),效率表!$B$4:$B$500,效率表!K$4:K$500,"",,-1))</f>
        <v>0</v>
      </c>
      <c r="BB157" s="22">
        <f>IF($B157="Day",_xlfn.XLOOKUP(CLEAN($C157),效率表!$B$4:$B$500,效率表!L$4:L$500,""),_xlfn.XLOOKUP(CLEAN($C157),效率表!$B$4:$B$500,效率表!L$4:L$500,"",,-1))</f>
        <v>20</v>
      </c>
      <c r="BC157" s="22">
        <f>IF($B157="Day",_xlfn.XLOOKUP(CLEAN($C157),效率表!$B$4:$B$500,效率表!M$4:M$500,""),_xlfn.XLOOKUP(CLEAN($C157),效率表!$B$4:$B$500,效率表!M$4:M$500,"",,-1))</f>
        <v>0</v>
      </c>
      <c r="BD157" s="22">
        <f>IF($B157="Day",_xlfn.XLOOKUP(CLEAN($C157),效率表!$B$4:$B$500,效率表!N$4:N$500,""),_xlfn.XLOOKUP(CLEAN($C157),效率表!$B$4:$B$500,效率表!N$4:N$500,"",,-1))</f>
        <v>0</v>
      </c>
      <c r="BE157" s="22">
        <f>IF($B157="Day",_xlfn.XLOOKUP(CLEAN($C157),效率表!$B$4:$B$500,效率表!O$4:O$500,""),_xlfn.XLOOKUP(CLEAN($C157),效率表!$B$4:$B$500,效率表!O$4:O$500,"",,-1))</f>
        <v>23</v>
      </c>
      <c r="BF157" s="22">
        <f>IF($B157="Day",_xlfn.XLOOKUP(CLEAN($C157),效率表!$B$4:$B$500,效率表!P$4:P$500,""),_xlfn.XLOOKUP(CLEAN($C157),效率表!$B$4:$B$500,效率表!P$4:P$500,"",,-1))</f>
        <v>0</v>
      </c>
      <c r="BG157" s="22">
        <f>IF($B157="Day",_xlfn.XLOOKUP(CLEAN($C157),效率表!$B$4:$B$500,效率表!Q$4:Q$500,""),_xlfn.XLOOKUP(CLEAN($C157),效率表!$B$4:$B$500,效率表!Q$4:Q$500,"",,-1))</f>
        <v>0</v>
      </c>
      <c r="BH157" s="22">
        <f>IF($B157="Day",_xlfn.XLOOKUP(CLEAN($C157),效率表!$B$4:$B$500,效率表!R$4:R$500,""),_xlfn.XLOOKUP(CLEAN($C157),效率表!$B$4:$B$500,效率表!R$4:R$500,"",,-1))</f>
        <v>0</v>
      </c>
      <c r="BI157" s="22">
        <f>IF($B157="Day",_xlfn.XLOOKUP(CLEAN($C157),效率表!$B$4:$B$500,效率表!S$4:S$500,""),_xlfn.XLOOKUP(CLEAN($C157),效率表!$B$4:$B$500,效率表!S$4:S$500,"",,-1))</f>
        <v>0</v>
      </c>
      <c r="BJ157" s="22">
        <f>IF($B157="Day",_xlfn.XLOOKUP(CLEAN($C157),效率表!$B$4:$B$500,效率表!U$4:U$500,""),_xlfn.XLOOKUP(CLEAN($C157),效率表!$B$4:$B$500,效率表!U$4:U$500,"",,-1))</f>
        <v>0</v>
      </c>
      <c r="BK157" s="22">
        <f>IF($B157="Day",_xlfn.XLOOKUP(CLEAN($C157),效率表!$B$4:$B$500,效率表!V$4:V$500,""),_xlfn.XLOOKUP(CLEAN($C157),效率表!$B$4:$B$500,效率表!V$4:V$500,"",,-1))</f>
        <v>0</v>
      </c>
      <c r="BL157" s="22">
        <f>AX157+AY157+AZ157</f>
        <v>0</v>
      </c>
      <c r="BM157" s="22">
        <f>$BA157+$BC157+$BG157+$BH157+$BI157+$BJ157+$BK157+$BF157+$AW157+$BB157</f>
        <v>60</v>
      </c>
      <c r="BN157" s="22">
        <f>$BA157+$BC157+$BG157+$BH157+$BI157+$BJ157+$BK157+$BF157</f>
        <v>0</v>
      </c>
      <c r="BO157" s="27">
        <f>AU157-SUM($AW157:$BK157)</f>
        <v>637</v>
      </c>
      <c r="BP157" s="25">
        <f>$BO157/60</f>
        <v>10.616666666666667</v>
      </c>
      <c r="BQ157" s="28" t="str">
        <f>IF($B157="Day",_xlfn.XLOOKUP(CLEAN($C157),效率表!$B$4:$B$200,效率表!X$4:X$200,""),_xlfn.XLOOKUP($C157,效率表!$B$4:$B$200,效率表!X$4:X$200,"",,-1))</f>
        <v>тосолгоо хийх</v>
      </c>
    </row>
    <row r="158" spans="1:69">
      <c r="A158" s="29">
        <f>A156</f>
        <v>46244</v>
      </c>
      <c r="B158" s="22" t="s">
        <v>241</v>
      </c>
      <c r="C158" s="22" t="s">
        <v>45</v>
      </c>
      <c r="D158" s="23" t="str">
        <f>_xlfn.XLOOKUP(C158,辅助表Auxiliary!$A$3:$A$192,辅助表Auxiliary!$C$3:$C$192)</f>
        <v>挖掘机/Excavator</v>
      </c>
      <c r="E158" s="22" t="str">
        <f>_xlfn.XLOOKUP(C158,辅助表Auxiliary!$A$3:$A$192,辅助表Auxiliary!$D$3:$D$192)</f>
        <v>EX5600-6</v>
      </c>
      <c r="F158" s="22" t="str">
        <f>_xlfn.XLOOKUP(C158,辅助表Auxiliary!$A$3:$A$192,辅助表Auxiliary!$E$3:$E$192)</f>
        <v>EX5600</v>
      </c>
      <c r="G158" s="22" t="s">
        <v>285</v>
      </c>
      <c r="H158" s="22" t="b">
        <f t="shared" si="34"/>
        <v>1</v>
      </c>
      <c r="I158" s="22">
        <f t="shared" si="35"/>
        <v>1</v>
      </c>
      <c r="J158" s="22"/>
      <c r="K158" s="22">
        <f>_xlfn.AGGREGATE(9,4,表1[[#This Row],[Хө]:[Б.н]])+_xlfn.AGGREGATE(9,4,表1[[#This Row],[Хө土壤]:[Б.н 脏煤]],表1[[#This Row],[Ш.х 沃土]])</f>
        <v>7650</v>
      </c>
      <c r="L158" s="22">
        <f>_xlfn.AGGREGATE(9,4,表1[[#This Row],[Нү]],表1[[#This Row],[Нү 煤炭]])</f>
        <v>0</v>
      </c>
      <c r="M158" s="22">
        <f>_xlfn.AGGREGATE(9,4,表1[[#This Row],[oxid]],表1[[#This Row],[oxid 氧化]])</f>
        <v>0</v>
      </c>
      <c r="N158" s="22">
        <f>_xlfn.AGGREGATE(9,4,表1[[#This Row],[И.А]],表1[[#This Row],[И.А 
工程工作]])</f>
        <v>0</v>
      </c>
      <c r="O158" s="22">
        <f>表1[[#This Row],[产量（M3）
Production(M3)]]-表1[[#This Row],[焦煤（M3）
Coking coal
Нү]]-表1[[#This Row],[动力煤（M3）
Thermal coal
oxid]]</f>
        <v>7650</v>
      </c>
      <c r="P158" s="22" cm="1">
        <f t="array" ref="P158">_xlfn.LET(
_xlpm.hCond,$H158,
_xlpm.dType,$D158,
_xlpm.res_type_1,P$1,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7650</v>
      </c>
      <c r="Q158" s="22" cm="1">
        <f t="array" ref="Q158">_xlfn.LET(
_xlpm.hCond,$H158,
_xlpm.dType,$D158,
_xlpm.res_type_1,Q$1,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58" s="22" cm="1">
        <f t="array" ref="R158">_xlfn.LET(
_xlpm.hCond,$H158,
_xlpm.dType,$D158,
_xlpm.res_type_1,R$1,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58" s="22" cm="1">
        <f t="array" ref="S158">_xlfn.LET(
_xlpm.hCond,$H158,
_xlpm.dType,$D158,
_xlpm.res_type_1,S$1,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58" s="22" cm="1">
        <f t="array" ref="T158">_xlfn.LET(
_xlpm.hCond,$H158,
_xlpm.dType,$D158,
_xlpm.res_type_1,T$1,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58" s="22" cm="1">
        <f t="array" ref="U158">_xlfn.LET(
_xlpm.hCond,$H158,
_xlpm.dType,$D158,
_xlpm.res_type_1,U$1,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58" s="22" cm="1">
        <f t="array" ref="V158">_xlfn.LET(
_xlpm.hCond,$H158,
_xlpm.dType,$D158,
_xlpm.res_type_1,V$1,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58" s="22" t="str" cm="1">
        <f t="array" ref="W158">_xlfn.LET(
_xlpm.hCond,$H158,
_xlpm.dType,$D158,
_xlpm.res_type_1,W$1,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8" s="22" t="str" cm="1">
        <f t="array" ref="X158">_xlfn.LET(
_xlpm.hCond,$H158,
_xlpm.dType,$D158,
_xlpm.res_type_1,X$1,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8" s="22" t="str" cm="1">
        <f t="array" ref="Y158">_xlfn.LET(
_xlpm.hCond,$H158,
_xlpm.dType,$D158,
_xlpm.res_type_1,Y$1,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8" s="22" t="str" cm="1">
        <f t="array" ref="Z158">_xlfn.LET(
_xlpm.hCond,$H158,
_xlpm.dType,$D158,
_xlpm.res_type_1,Z$1,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8" s="22" t="str" cm="1">
        <f t="array" ref="AA158">_xlfn.LET(
_xlpm.hCond,$H158,
_xlpm.dType,$D158,
_xlpm.res_type_1,AA$1,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8" s="22" t="str" cm="1">
        <f t="array" ref="AB158">_xlfn.LET(
_xlpm.hCond,$H158,
_xlpm.dType,$D158,
_xlpm.res_type_1,AB$1,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8" s="22" t="str" cm="1">
        <f t="array" ref="AC158">_xlfn.LET(
_xlpm.hCond,$H158,
_xlpm.dType,$D158,
_xlpm.res_type_1,AC$1,
_xlpm.num,--_xlfn.TEXTAFTER($C158,{"#","/","-"},-1),
_xlpm.isDay,$B158="DAY",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8" s="22" cm="1">
        <f t="array" ref="AD158">_xlfn.LET(
    _xlpm.result,
    IF(
        $H158,
        _xlfn.IFS(
            $B158 = "DAY",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$B158 = "Night",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24579</v>
      </c>
      <c r="AE158" s="22" cm="1">
        <f t="array" ref="AE158">_xlfn.LET(
    _xlpm.result,
    IF(
        $H158,
        _xlfn.IFS(
            $B158 = "DAY",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$B158 = "Night",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24587.7</v>
      </c>
      <c r="AF158" s="22">
        <f t="shared" si="48"/>
        <v>8.7000000000007276</v>
      </c>
      <c r="AG158" s="22" t="str" cm="1">
        <f t="array" ref="AG158">_xlfn.LET(
    _xlpm.result,
    IF(
        $H158,
        _xlfn.IFS(
            $B158 = "DAY",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$B158 = "Night",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8" s="22" t="str" cm="1">
        <f t="array" ref="AH158">_xlfn.LET(
    _xlpm.result,
    IF(
        $H158,
        _xlfn.IFS(
            $B158 = "DAY",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$B158 = "Night",
            _xlfn.IFS(
                $D158 = "挖掘机/Excavator",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$D158 = "矿用卡车/Dump Truck",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$D158 = "辅助设备/Auxiliary Equipment",
                _xlfn.XLOOKUP(
                     --
                        _xlfn.TEXTAFTER(
                            $C158,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8" s="22" t="str">
        <f t="shared" si="49"/>
        <v/>
      </c>
      <c r="AJ15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8" s="22" t="str">
        <f t="shared" si="36"/>
        <v/>
      </c>
      <c r="AO158" s="24" t="str">
        <f t="shared" si="37"/>
        <v/>
      </c>
      <c r="AP158" s="25" cm="1">
        <f t="array" ref="AP15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B158="Night", IF(
            (F158="EX5600")+(F158="EX3600"),
            _xlfn.XLOOKUP(--_xlfn.TEXTAFTER($C158,{"#","/","-"},-1), --_xlfn.TEXTAFTER('Electrical Excavator'!$A$4:$A$23,{"#","/","-"},-1), _xlfn.XLOOKUP(A158,'Electrical Excavator'!$E$3:$AI$3,'Electrical Excavator'!$E$4:$AI$23)),
            _xlfn.XLOOKUP(--_xlfn.TEXTAFTER($C158,{"#","/","-"},-1), --_xlfn.REGEXEXTRACT(_xlpm.c_rng,"\d+"), _xlfn.XLOOKUP(A158, _xlpm.header_rng, _xlpm.data_rng))
        ),
        B158="Day", ""
    ),
    IFERROR(_xlpm.result, "")
)</f>
        <v>0</v>
      </c>
      <c r="AQ158" s="26">
        <f t="shared" si="38"/>
        <v>0.97638888888888886</v>
      </c>
      <c r="AR158" s="26">
        <f t="shared" si="39"/>
        <v>0.77240398293029877</v>
      </c>
      <c r="AS158" s="26">
        <f t="shared" si="40"/>
        <v>0.73541963015647227</v>
      </c>
      <c r="AT158" s="24">
        <f t="shared" si="41"/>
        <v>5.0000000000436273</v>
      </c>
      <c r="AU158" s="22">
        <v>720</v>
      </c>
      <c r="AV158" s="22">
        <f t="shared" si="42"/>
        <v>12</v>
      </c>
      <c r="AW158" s="22">
        <f>IF($B158="Day",_xlfn.XLOOKUP(CLEAN($C158),效率表!$B$4:$B$500,效率表!G$4:G$500,""),_xlfn.XLOOKUP(CLEAN($C158),效率表!$B$4:$B$500,效率表!G$4:G$500,"",,-1))</f>
        <v>40</v>
      </c>
      <c r="AX158" s="22">
        <f>IF($B158="Day",_xlfn.XLOOKUP(CLEAN($C158),效率表!$B$4:$B$500,效率表!H$4:H$500,""),_xlfn.XLOOKUP(CLEAN($C158),效率表!$B$4:$B$500,效率表!H$4:H$500,"",,-1))</f>
        <v>26</v>
      </c>
      <c r="AY158" s="22">
        <f>IF($B158="Day",_xlfn.XLOOKUP(CLEAN($C158),效率表!$B$4:$B$500,效率表!I$4:I$500,""),_xlfn.XLOOKUP(CLEAN($C158),效率表!$B$4:$B$500,效率表!I$4:I$500,"",,-1))</f>
        <v>0</v>
      </c>
      <c r="AZ158" s="22">
        <f>IF($B158="Day",_xlfn.XLOOKUP(CLEAN($C158),效率表!$B$4:$B$500,效率表!J$4:J$500,""),_xlfn.XLOOKUP(CLEAN($C158),效率表!$B$4:$B$500,效率表!J$4:J$500,"",,-1))</f>
        <v>0</v>
      </c>
      <c r="BA158" s="22">
        <f>IF($B158="Day",_xlfn.XLOOKUP(CLEAN($C158),效率表!$B$4:$B$500,效率表!K$4:K$500,""),_xlfn.XLOOKUP(CLEAN($C158),效率表!$B$4:$B$500,效率表!K$4:K$500,"",,-1))</f>
        <v>0</v>
      </c>
      <c r="BB158" s="22">
        <f>IF($B158="Day",_xlfn.XLOOKUP(CLEAN($C158),效率表!$B$4:$B$500,效率表!L$4:L$500,""),_xlfn.XLOOKUP(CLEAN($C158),效率表!$B$4:$B$500,效率表!L$4:L$500,"",,-1))</f>
        <v>120</v>
      </c>
      <c r="BC158" s="22">
        <f>IF($B158="Day",_xlfn.XLOOKUP(CLEAN($C158),效率表!$B$4:$B$500,效率表!M$4:M$500,""),_xlfn.XLOOKUP(CLEAN($C158),效率表!$B$4:$B$500,效率表!M$4:M$500,"",,-1))</f>
        <v>0</v>
      </c>
      <c r="BD158" s="22">
        <f>IF($B158="Day",_xlfn.XLOOKUP(CLEAN($C158),效率表!$B$4:$B$500,效率表!N$4:N$500,""),_xlfn.XLOOKUP(CLEAN($C158),效率表!$B$4:$B$500,效率表!N$4:N$500,"",,-1))</f>
        <v>0</v>
      </c>
      <c r="BE158" s="22">
        <f>IF($B158="Day",_xlfn.XLOOKUP(CLEAN($C158),效率表!$B$4:$B$500,效率表!O$4:O$500,""),_xlfn.XLOOKUP(CLEAN($C158),效率表!$B$4:$B$500,效率表!O$4:O$500,"",,-1))</f>
        <v>17</v>
      </c>
      <c r="BF158" s="22">
        <f>IF($B158="Day",_xlfn.XLOOKUP(CLEAN($C158),效率表!$B$4:$B$500,效率表!P$4:P$500,""),_xlfn.XLOOKUP(CLEAN($C158),效率表!$B$4:$B$500,效率表!P$4:P$500,"",,-1))</f>
        <v>0</v>
      </c>
      <c r="BG158" s="22">
        <f>IF($B158="Day",_xlfn.XLOOKUP(CLEAN($C158),效率表!$B$4:$B$500,效率表!Q$4:Q$500,""),_xlfn.XLOOKUP(CLEAN($C158),效率表!$B$4:$B$500,效率表!Q$4:Q$500,"",,-1))</f>
        <v>0</v>
      </c>
      <c r="BH158" s="22">
        <f>IF($B158="Day",_xlfn.XLOOKUP(CLEAN($C158),效率表!$B$4:$B$500,效率表!R$4:R$500,""),_xlfn.XLOOKUP(CLEAN($C158),效率表!$B$4:$B$500,效率表!R$4:R$500,"",,-1))</f>
        <v>0</v>
      </c>
      <c r="BI158" s="22">
        <f>IF($B158="Day",_xlfn.XLOOKUP(CLEAN($C158),效率表!$B$4:$B$500,效率表!S$4:S$500,""),_xlfn.XLOOKUP(CLEAN($C158),效率表!$B$4:$B$500,效率表!S$4:S$500,"",,-1))</f>
        <v>0</v>
      </c>
      <c r="BJ158" s="22">
        <f>IF($B158="Day",_xlfn.XLOOKUP(CLEAN($C158),效率表!$B$4:$B$500,效率表!U$4:U$500,""),_xlfn.XLOOKUP(CLEAN($C158),效率表!$B$4:$B$500,效率表!U$4:U$500,"",,-1))</f>
        <v>0</v>
      </c>
      <c r="BK158" s="22">
        <f>IF($B158="Day",_xlfn.XLOOKUP(CLEAN($C158),效率表!$B$4:$B$500,效率表!V$4:V$500,""),_xlfn.XLOOKUP(CLEAN($C158),效率表!$B$4:$B$500,效率表!V$4:V$500,"",,-1))</f>
        <v>0</v>
      </c>
      <c r="BL158" s="22">
        <f t="shared" si="43"/>
        <v>26</v>
      </c>
      <c r="BM158" s="22">
        <f t="shared" si="44"/>
        <v>160</v>
      </c>
      <c r="BN158" s="22">
        <f t="shared" si="45"/>
        <v>0</v>
      </c>
      <c r="BO158" s="27">
        <f t="shared" si="46"/>
        <v>517</v>
      </c>
      <c r="BP158" s="25">
        <f t="shared" si="47"/>
        <v>8.6166666666666671</v>
      </c>
      <c r="BQ158" s="28" t="str">
        <f>IF($B158="Day",_xlfn.XLOOKUP(CLEAN($C158),效率表!$B$4:$B$500,效率表!X$4:X$500,""),_xlfn.XLOOKUP($C158,效率表!$B$4:$B$500,效率表!X$4:X$500,"",,-1))</f>
        <v xml:space="preserve">Гидро гоожилттой </v>
      </c>
    </row>
    <row r="159" spans="1:69">
      <c r="A159" s="29">
        <f t="shared" si="50"/>
        <v>46244</v>
      </c>
      <c r="B159" s="22" t="s">
        <v>241</v>
      </c>
      <c r="C159" s="22" t="s">
        <v>47</v>
      </c>
      <c r="D159" s="23" t="str">
        <f>_xlfn.XLOOKUP(C159,辅助表Auxiliary!$A$3:$A$192,辅助表Auxiliary!$C$3:$C$192)</f>
        <v>挖掘机/Excavator</v>
      </c>
      <c r="E159" s="22" t="str">
        <f>_xlfn.XLOOKUP(C159,辅助表Auxiliary!$A$3:$A$192,辅助表Auxiliary!$D$3:$D$192)</f>
        <v>EX3600-6</v>
      </c>
      <c r="F159" s="22" t="str">
        <f>_xlfn.XLOOKUP(C159,辅助表Auxiliary!$A$3:$A$192,辅助表Auxiliary!$E$3:$E$192)</f>
        <v>EX3600</v>
      </c>
      <c r="G159" s="22" t="s">
        <v>285</v>
      </c>
      <c r="H159" s="22" t="b">
        <f t="shared" si="34"/>
        <v>1</v>
      </c>
      <c r="I159" s="22">
        <f t="shared" si="35"/>
        <v>1</v>
      </c>
      <c r="J159" s="22"/>
      <c r="K159" s="22">
        <f>_xlfn.AGGREGATE(9,4,表1[[#This Row],[Хө]:[Б.н]])+_xlfn.AGGREGATE(9,4,表1[[#This Row],[Хө土壤]:[Б.н 脏煤]],表1[[#This Row],[Ш.х 沃土]])</f>
        <v>4760</v>
      </c>
      <c r="L159" s="22">
        <f>_xlfn.AGGREGATE(9,4,表1[[#This Row],[Нү]],表1[[#This Row],[Нү 煤炭]])</f>
        <v>0</v>
      </c>
      <c r="M159" s="22">
        <f>_xlfn.AGGREGATE(9,4,表1[[#This Row],[oxid]],表1[[#This Row],[oxid 氧化]])</f>
        <v>0</v>
      </c>
      <c r="N159" s="22">
        <f>_xlfn.AGGREGATE(9,4,表1[[#This Row],[И.А]],表1[[#This Row],[И.А 
工程工作]])</f>
        <v>0</v>
      </c>
      <c r="O159" s="22">
        <f>表1[[#This Row],[产量（M3）
Production(M3)]]-表1[[#This Row],[焦煤（M3）
Coking coal
Нү]]-表1[[#This Row],[动力煤（M3）
Thermal coal
oxid]]</f>
        <v>4760</v>
      </c>
      <c r="P159" s="22" cm="1">
        <f t="array" ref="P159">_xlfn.LET(
_xlpm.hCond,$H159,
_xlpm.dType,$D159,
_xlpm.res_type_1,P$1,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4760</v>
      </c>
      <c r="Q159" s="22" cm="1">
        <f t="array" ref="Q159">_xlfn.LET(
_xlpm.hCond,$H159,
_xlpm.dType,$D159,
_xlpm.res_type_1,Q$1,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59" s="22" cm="1">
        <f t="array" ref="R159">_xlfn.LET(
_xlpm.hCond,$H159,
_xlpm.dType,$D159,
_xlpm.res_type_1,R$1,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59" s="22" cm="1">
        <f t="array" ref="S159">_xlfn.LET(
_xlpm.hCond,$H159,
_xlpm.dType,$D159,
_xlpm.res_type_1,S$1,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59" s="22" cm="1">
        <f t="array" ref="T159">_xlfn.LET(
_xlpm.hCond,$H159,
_xlpm.dType,$D159,
_xlpm.res_type_1,T$1,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59" s="22" cm="1">
        <f t="array" ref="U159">_xlfn.LET(
_xlpm.hCond,$H159,
_xlpm.dType,$D159,
_xlpm.res_type_1,U$1,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59" s="22" cm="1">
        <f t="array" ref="V159">_xlfn.LET(
_xlpm.hCond,$H159,
_xlpm.dType,$D159,
_xlpm.res_type_1,V$1,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59" s="22" t="str" cm="1">
        <f t="array" ref="W159">_xlfn.LET(
_xlpm.hCond,$H159,
_xlpm.dType,$D159,
_xlpm.res_type_1,W$1,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59" s="22" t="str" cm="1">
        <f t="array" ref="X159">_xlfn.LET(
_xlpm.hCond,$H159,
_xlpm.dType,$D159,
_xlpm.res_type_1,X$1,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59" s="22" t="str" cm="1">
        <f t="array" ref="Y159">_xlfn.LET(
_xlpm.hCond,$H159,
_xlpm.dType,$D159,
_xlpm.res_type_1,Y$1,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59" s="22" t="str" cm="1">
        <f t="array" ref="Z159">_xlfn.LET(
_xlpm.hCond,$H159,
_xlpm.dType,$D159,
_xlpm.res_type_1,Z$1,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59" s="22" t="str" cm="1">
        <f t="array" ref="AA159">_xlfn.LET(
_xlpm.hCond,$H159,
_xlpm.dType,$D159,
_xlpm.res_type_1,AA$1,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59" s="22" t="str" cm="1">
        <f t="array" ref="AB159">_xlfn.LET(
_xlpm.hCond,$H159,
_xlpm.dType,$D159,
_xlpm.res_type_1,AB$1,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59" s="22" t="str" cm="1">
        <f t="array" ref="AC159">_xlfn.LET(
_xlpm.hCond,$H159,
_xlpm.dType,$D159,
_xlpm.res_type_1,AC$1,
_xlpm.num,--_xlfn.TEXTAFTER($C159,{"#","/","-"},-1),
_xlpm.isDay,$B159="DAY",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59" s="22" cm="1">
        <f t="array" ref="AD159">_xlfn.LET(
    _xlpm.result,
    IF(
        $H159,
        _xlfn.IFS(
            $B159 = "DAY",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$B159 = "Night",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19247.3</v>
      </c>
      <c r="AE159" s="22" cm="1">
        <f t="array" ref="AE159">_xlfn.LET(
    _xlpm.result,
    IF(
        $H159,
        _xlfn.IFS(
            $B159 = "DAY",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$B159 = "Night",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19256.599999999999</v>
      </c>
      <c r="AF159" s="22">
        <f t="shared" si="48"/>
        <v>9.2999999999992724</v>
      </c>
      <c r="AG159" s="22" t="str" cm="1">
        <f t="array" ref="AG159">_xlfn.LET(
    _xlpm.result,
    IF(
        $H159,
        _xlfn.IFS(
            $B159 = "DAY",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$B159 = "Night",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59" s="22" t="str" cm="1">
        <f t="array" ref="AH159">_xlfn.LET(
    _xlpm.result,
    IF(
        $H159,
        _xlfn.IFS(
            $B159 = "DAY",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$B159 = "Night",
            _xlfn.IFS(
                $D159 = "挖掘机/Excavator",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$D159 = "矿用卡车/Dump Truck",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$D159 = "辅助设备/Auxiliary Equipment",
                _xlfn.XLOOKUP(
                     --
                        _xlfn.TEXTAFTER(
                            $C159,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59" s="22" t="str">
        <f t="shared" si="49"/>
        <v/>
      </c>
      <c r="AJ15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5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5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5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59" s="22" t="str">
        <f t="shared" si="36"/>
        <v/>
      </c>
      <c r="AO159" s="24" t="str">
        <f t="shared" si="37"/>
        <v/>
      </c>
      <c r="AP159" s="25" cm="1">
        <f t="array" ref="AP15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B159="Night", IF(
            (F159="EX5600")+(F159="EX3600"),
            _xlfn.XLOOKUP(--_xlfn.TEXTAFTER($C159,{"#","/","-"},-1), --_xlfn.TEXTAFTER('Electrical Excavator'!$A$4:$A$23,{"#","/","-"},-1), _xlfn.XLOOKUP(A159,'Electrical Excavator'!$E$3:$AI$3,'Electrical Excavator'!$E$4:$AI$23)),
            _xlfn.XLOOKUP(--_xlfn.TEXTAFTER($C159,{"#","/","-"},-1), --_xlfn.REGEXEXTRACT(_xlpm.c_rng,"\d+"), _xlfn.XLOOKUP(A159, _xlpm.header_rng, _xlpm.data_rng))
        ),
        B159="Day", ""
    ),
    IFERROR(_xlpm.result, "")
)</f>
        <v>0</v>
      </c>
      <c r="AQ159" s="26">
        <f t="shared" si="38"/>
        <v>0.97083333333333333</v>
      </c>
      <c r="AR159" s="26">
        <f t="shared" si="39"/>
        <v>0.78540772532188841</v>
      </c>
      <c r="AS159" s="26">
        <f t="shared" si="40"/>
        <v>0.67095851216022895</v>
      </c>
      <c r="AT159" s="24">
        <f t="shared" si="41"/>
        <v>88.999999999956358</v>
      </c>
      <c r="AU159" s="22">
        <v>720</v>
      </c>
      <c r="AV159" s="22">
        <f t="shared" si="42"/>
        <v>12</v>
      </c>
      <c r="AW159" s="22">
        <f>IF($B159="Day",_xlfn.XLOOKUP(CLEAN($C159),效率表!$B$4:$B$500,效率表!G$4:G$500,""),_xlfn.XLOOKUP(CLEAN($C159),效率表!$B$4:$B$500,效率表!G$4:G$500,"",,-1))</f>
        <v>30</v>
      </c>
      <c r="AX159" s="22">
        <f>IF($B159="Day",_xlfn.XLOOKUP(CLEAN($C159),效率表!$B$4:$B$500,效率表!H$4:H$500,""),_xlfn.XLOOKUP(CLEAN($C159),效率表!$B$4:$B$500,效率表!H$4:H$500,"",,-1))</f>
        <v>20</v>
      </c>
      <c r="AY159" s="22">
        <f>IF($B159="Day",_xlfn.XLOOKUP(CLEAN($C159),效率表!$B$4:$B$500,效率表!I$4:I$500,""),_xlfn.XLOOKUP(CLEAN($C159),效率表!$B$4:$B$500,效率表!I$4:I$500,"",,-1))</f>
        <v>50</v>
      </c>
      <c r="AZ159" s="22">
        <f>IF($B159="Day",_xlfn.XLOOKUP(CLEAN($C159),效率表!$B$4:$B$500,效率表!J$4:J$500,""),_xlfn.XLOOKUP(CLEAN($C159),效率表!$B$4:$B$500,效率表!J$4:J$500,"",,-1))</f>
        <v>10</v>
      </c>
      <c r="BA159" s="22">
        <f>IF($B159="Day",_xlfn.XLOOKUP(CLEAN($C159),效率表!$B$4:$B$500,效率表!K$4:K$500,""),_xlfn.XLOOKUP(CLEAN($C159),效率表!$B$4:$B$500,效率表!K$4:K$500,"",,-1))</f>
        <v>0</v>
      </c>
      <c r="BB159" s="22">
        <f>IF($B159="Day",_xlfn.XLOOKUP(CLEAN($C159),效率表!$B$4:$B$500,效率表!L$4:L$500,""),_xlfn.XLOOKUP(CLEAN($C159),效率表!$B$4:$B$500,效率表!L$4:L$500,"",,-1))</f>
        <v>120</v>
      </c>
      <c r="BC159" s="22">
        <f>IF($B159="Day",_xlfn.XLOOKUP(CLEAN($C159),效率表!$B$4:$B$500,效率表!M$4:M$500,""),_xlfn.XLOOKUP(CLEAN($C159),效率表!$B$4:$B$500,效率表!M$4:M$500,"",,-1))</f>
        <v>0</v>
      </c>
      <c r="BD159" s="22">
        <f>IF($B159="Day",_xlfn.XLOOKUP(CLEAN($C159),效率表!$B$4:$B$500,效率表!N$4:N$500,""),_xlfn.XLOOKUP(CLEAN($C159),效率表!$B$4:$B$500,效率表!N$4:N$500,"",,-1))</f>
        <v>0</v>
      </c>
      <c r="BE159" s="22">
        <f>IF($B159="Day",_xlfn.XLOOKUP(CLEAN($C159),效率表!$B$4:$B$500,效率表!O$4:O$500,""),_xlfn.XLOOKUP(CLEAN($C159),效率表!$B$4:$B$500,效率表!O$4:O$500,"",,-1))</f>
        <v>21</v>
      </c>
      <c r="BF159" s="22">
        <f>IF($B159="Day",_xlfn.XLOOKUP(CLEAN($C159),效率表!$B$4:$B$500,效率表!P$4:P$500,""),_xlfn.XLOOKUP(CLEAN($C159),效率表!$B$4:$B$500,效率表!P$4:P$500,"",,-1))</f>
        <v>0</v>
      </c>
      <c r="BG159" s="22">
        <f>IF($B159="Day",_xlfn.XLOOKUP(CLEAN($C159),效率表!$B$4:$B$500,效率表!Q$4:Q$500,""),_xlfn.XLOOKUP(CLEAN($C159),效率表!$B$4:$B$500,效率表!Q$4:Q$500,"",,-1))</f>
        <v>0</v>
      </c>
      <c r="BH159" s="22">
        <f>IF($B159="Day",_xlfn.XLOOKUP(CLEAN($C159),效率表!$B$4:$B$500,效率表!R$4:R$500,""),_xlfn.XLOOKUP(CLEAN($C159),效率表!$B$4:$B$500,效率表!R$4:R$500,"",,-1))</f>
        <v>0</v>
      </c>
      <c r="BI159" s="22">
        <f>IF($B159="Day",_xlfn.XLOOKUP(CLEAN($C159),效率表!$B$4:$B$500,效率表!S$4:S$500,""),_xlfn.XLOOKUP(CLEAN($C159),效率表!$B$4:$B$500,效率表!S$4:S$500,"",,-1))</f>
        <v>0</v>
      </c>
      <c r="BJ159" s="22">
        <f>IF($B159="Day",_xlfn.XLOOKUP(CLEAN($C159),效率表!$B$4:$B$500,效率表!U$4:U$500,""),_xlfn.XLOOKUP(CLEAN($C159),效率表!$B$4:$B$500,效率表!U$4:U$500,"",,-1))</f>
        <v>0</v>
      </c>
      <c r="BK159" s="22">
        <f>IF($B159="Day",_xlfn.XLOOKUP(CLEAN($C159),效率表!$B$4:$B$500,效率表!V$4:V$500,""),_xlfn.XLOOKUP(CLEAN($C159),效率表!$B$4:$B$500,效率表!V$4:V$500,"",,-1))</f>
        <v>0</v>
      </c>
      <c r="BL159" s="22">
        <f t="shared" si="43"/>
        <v>80</v>
      </c>
      <c r="BM159" s="22">
        <f t="shared" si="44"/>
        <v>150</v>
      </c>
      <c r="BN159" s="22">
        <f t="shared" si="45"/>
        <v>0</v>
      </c>
      <c r="BO159" s="27">
        <f t="shared" si="46"/>
        <v>469</v>
      </c>
      <c r="BP159" s="25">
        <f t="shared" si="47"/>
        <v>7.8166666666666664</v>
      </c>
      <c r="BQ159" s="28" t="str">
        <f>IF($B159="Day",_xlfn.XLOOKUP(CLEAN($C159),效率表!$B$4:$B$500,效率表!X$4:X$500,""),_xlfn.XLOOKUP($C159,效率表!$B$4:$B$500,效率表!X$4:X$500,"",,-1))</f>
        <v xml:space="preserve">Attach-ны чиглүлэгч </v>
      </c>
    </row>
    <row r="160" spans="1:69">
      <c r="A160" s="29">
        <f t="shared" si="50"/>
        <v>46244</v>
      </c>
      <c r="B160" s="22" t="s">
        <v>241</v>
      </c>
      <c r="C160" s="22" t="s">
        <v>49</v>
      </c>
      <c r="D160" s="23" t="str">
        <f>_xlfn.XLOOKUP(C160,辅助表Auxiliary!$A$3:$A$192,辅助表Auxiliary!$C$3:$C$192)</f>
        <v>挖掘机/Excavator</v>
      </c>
      <c r="E160" s="22" t="str">
        <f>_xlfn.XLOOKUP(C160,辅助表Auxiliary!$A$3:$A$192,辅助表Auxiliary!$D$3:$D$192)</f>
        <v>EX5600-6</v>
      </c>
      <c r="F160" s="22" t="str">
        <f>_xlfn.XLOOKUP(C160,辅助表Auxiliary!$A$3:$A$192,辅助表Auxiliary!$E$3:$E$192)</f>
        <v>EX5600</v>
      </c>
      <c r="G160" s="22" t="s">
        <v>285</v>
      </c>
      <c r="H160" s="22" t="b">
        <f t="shared" si="34"/>
        <v>1</v>
      </c>
      <c r="I160" s="22">
        <f t="shared" si="35"/>
        <v>1</v>
      </c>
      <c r="J160" s="22"/>
      <c r="K160" s="22">
        <f>_xlfn.AGGREGATE(9,4,表1[[#This Row],[Хө]:[Б.н]])+_xlfn.AGGREGATE(9,4,表1[[#This Row],[Хө土壤]:[Б.н 脏煤]],表1[[#This Row],[Ш.х 沃土]])</f>
        <v>7820</v>
      </c>
      <c r="L160" s="22">
        <f>_xlfn.AGGREGATE(9,4,表1[[#This Row],[Нү]],表1[[#This Row],[Нү 煤炭]])</f>
        <v>0</v>
      </c>
      <c r="M160" s="22">
        <f>_xlfn.AGGREGATE(9,4,表1[[#This Row],[oxid]],表1[[#This Row],[oxid 氧化]])</f>
        <v>0</v>
      </c>
      <c r="N160" s="22">
        <f>_xlfn.AGGREGATE(9,4,表1[[#This Row],[И.А]],表1[[#This Row],[И.А 
工程工作]])</f>
        <v>0</v>
      </c>
      <c r="O160" s="22">
        <f>表1[[#This Row],[产量（M3）
Production(M3)]]-表1[[#This Row],[焦煤（M3）
Coking coal
Нү]]-表1[[#This Row],[动力煤（M3）
Thermal coal
oxid]]</f>
        <v>7820</v>
      </c>
      <c r="P160" s="22" cm="1">
        <f t="array" ref="P160">_xlfn.LET(
_xlpm.hCond,$H160,
_xlpm.dType,$D160,
_xlpm.res_type_1,P$1,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7820</v>
      </c>
      <c r="Q160" s="22" cm="1">
        <f t="array" ref="Q160">_xlfn.LET(
_xlpm.hCond,$H160,
_xlpm.dType,$D160,
_xlpm.res_type_1,Q$1,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0" s="22" cm="1">
        <f t="array" ref="R160">_xlfn.LET(
_xlpm.hCond,$H160,
_xlpm.dType,$D160,
_xlpm.res_type_1,R$1,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0" s="22" cm="1">
        <f t="array" ref="S160">_xlfn.LET(
_xlpm.hCond,$H160,
_xlpm.dType,$D160,
_xlpm.res_type_1,S$1,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0" s="22" cm="1">
        <f t="array" ref="T160">_xlfn.LET(
_xlpm.hCond,$H160,
_xlpm.dType,$D160,
_xlpm.res_type_1,T$1,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0" s="22" cm="1">
        <f t="array" ref="U160">_xlfn.LET(
_xlpm.hCond,$H160,
_xlpm.dType,$D160,
_xlpm.res_type_1,U$1,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0" s="22" cm="1">
        <f t="array" ref="V160">_xlfn.LET(
_xlpm.hCond,$H160,
_xlpm.dType,$D160,
_xlpm.res_type_1,V$1,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0" s="22" t="str" cm="1">
        <f t="array" ref="W160">_xlfn.LET(
_xlpm.hCond,$H160,
_xlpm.dType,$D160,
_xlpm.res_type_1,W$1,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0" s="22" t="str" cm="1">
        <f t="array" ref="X160">_xlfn.LET(
_xlpm.hCond,$H160,
_xlpm.dType,$D160,
_xlpm.res_type_1,X$1,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0" s="22" t="str" cm="1">
        <f t="array" ref="Y160">_xlfn.LET(
_xlpm.hCond,$H160,
_xlpm.dType,$D160,
_xlpm.res_type_1,Y$1,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0" s="22" t="str" cm="1">
        <f t="array" ref="Z160">_xlfn.LET(
_xlpm.hCond,$H160,
_xlpm.dType,$D160,
_xlpm.res_type_1,Z$1,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0" s="22" t="str" cm="1">
        <f t="array" ref="AA160">_xlfn.LET(
_xlpm.hCond,$H160,
_xlpm.dType,$D160,
_xlpm.res_type_1,AA$1,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0" s="22" t="str" cm="1">
        <f t="array" ref="AB160">_xlfn.LET(
_xlpm.hCond,$H160,
_xlpm.dType,$D160,
_xlpm.res_type_1,AB$1,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0" s="22" t="str" cm="1">
        <f t="array" ref="AC160">_xlfn.LET(
_xlpm.hCond,$H160,
_xlpm.dType,$D160,
_xlpm.res_type_1,AC$1,
_xlpm.num,--_xlfn.TEXTAFTER($C160,{"#","/","-"},-1),
_xlpm.isDay,$B160="DAY",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0" s="22" cm="1">
        <f t="array" ref="AD160">_xlfn.LET(
    _xlpm.result,
    IF(
        $H160,
        _xlfn.IFS(
            $B160 = "DAY",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$B160 = "Night",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25158.3</v>
      </c>
      <c r="AE160" s="22" cm="1">
        <f t="array" ref="AE160">_xlfn.LET(
    _xlpm.result,
    IF(
        $H160,
        _xlfn.IFS(
            $B160 = "DAY",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$B160 = "Night",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25167.3</v>
      </c>
      <c r="AF160" s="22">
        <f t="shared" si="48"/>
        <v>9</v>
      </c>
      <c r="AG160" s="22" t="str" cm="1">
        <f t="array" ref="AG160">_xlfn.LET(
    _xlpm.result,
    IF(
        $H160,
        _xlfn.IFS(
            $B160 = "DAY",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$B160 = "Night",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0" s="22" t="str" cm="1">
        <f t="array" ref="AH160">_xlfn.LET(
    _xlpm.result,
    IF(
        $H160,
        _xlfn.IFS(
            $B160 = "DAY",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$B160 = "Night",
            _xlfn.IFS(
                $D160 = "挖掘机/Excavator",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$D160 = "矿用卡车/Dump Truck",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$D160 = "辅助设备/Auxiliary Equipment",
                _xlfn.XLOOKUP(
                     --
                        _xlfn.TEXTAFTER(
                            $C160,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0" s="22" t="str">
        <f t="shared" si="49"/>
        <v/>
      </c>
      <c r="AJ16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0" s="22" t="str">
        <f t="shared" si="36"/>
        <v/>
      </c>
      <c r="AO160" s="24" t="str">
        <f t="shared" si="37"/>
        <v/>
      </c>
      <c r="AP160" s="25" cm="1">
        <f t="array" ref="AP16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B160="Night", IF(
            (F160="EX5600")+(F160="EX3600"),
            _xlfn.XLOOKUP(--_xlfn.TEXTAFTER($C160,{"#","/","-"},-1), --_xlfn.TEXTAFTER('Electrical Excavator'!$A$4:$A$23,{"#","/","-"},-1), _xlfn.XLOOKUP(A160,'Electrical Excavator'!$E$3:$AI$3,'Electrical Excavator'!$E$4:$AI$23)),
            _xlfn.XLOOKUP(--_xlfn.TEXTAFTER($C160,{"#","/","-"},-1), --_xlfn.REGEXEXTRACT(_xlpm.c_rng,"\d+"), _xlfn.XLOOKUP(A160, _xlpm.header_rng, _xlpm.data_rng))
        ),
        B160="Day", ""
    ),
    IFERROR(_xlpm.result, "")
)</f>
        <v>0</v>
      </c>
      <c r="AQ160" s="26">
        <f t="shared" si="38"/>
        <v>1</v>
      </c>
      <c r="AR160" s="26">
        <f t="shared" si="39"/>
        <v>0.75</v>
      </c>
      <c r="AS160" s="26">
        <f t="shared" si="40"/>
        <v>0.72361111111111109</v>
      </c>
      <c r="AT160" s="24">
        <f t="shared" si="41"/>
        <v>18.999999999999986</v>
      </c>
      <c r="AU160" s="22">
        <v>720</v>
      </c>
      <c r="AV160" s="22">
        <f t="shared" si="42"/>
        <v>12</v>
      </c>
      <c r="AW160" s="22">
        <f>IF($B160="Day",_xlfn.XLOOKUP(CLEAN($C160),效率表!$B$4:$B$500,效率表!G$4:G$500,""),_xlfn.XLOOKUP(CLEAN($C160),效率表!$B$4:$B$500,效率表!G$4:G$500,"",,-1))</f>
        <v>80</v>
      </c>
      <c r="AX160" s="22">
        <f>IF($B160="Day",_xlfn.XLOOKUP(CLEAN($C160),效率表!$B$4:$B$500,效率表!H$4:H$500,""),_xlfn.XLOOKUP(CLEAN($C160),效率表!$B$4:$B$500,效率表!H$4:H$500,"",,-1))</f>
        <v>15</v>
      </c>
      <c r="AY160" s="22">
        <f>IF($B160="Day",_xlfn.XLOOKUP(CLEAN($C160),效率表!$B$4:$B$500,效率表!I$4:I$500,""),_xlfn.XLOOKUP(CLEAN($C160),效率表!$B$4:$B$500,效率表!I$4:I$500,"",,-1))</f>
        <v>0</v>
      </c>
      <c r="AZ160" s="22">
        <f>IF($B160="Day",_xlfn.XLOOKUP(CLEAN($C160),效率表!$B$4:$B$500,效率表!J$4:J$500,""),_xlfn.XLOOKUP(CLEAN($C160),效率表!$B$4:$B$500,效率表!J$4:J$500,"",,-1))</f>
        <v>4</v>
      </c>
      <c r="BA160" s="22">
        <f>IF($B160="Day",_xlfn.XLOOKUP(CLEAN($C160),效率表!$B$4:$B$500,效率表!K$4:K$500,""),_xlfn.XLOOKUP(CLEAN($C160),效率表!$B$4:$B$500,效率表!K$4:K$500,"",,-1))</f>
        <v>0</v>
      </c>
      <c r="BB160" s="22">
        <f>IF($B160="Day",_xlfn.XLOOKUP(CLEAN($C160),效率表!$B$4:$B$500,效率表!L$4:L$500,""),_xlfn.XLOOKUP(CLEAN($C160),效率表!$B$4:$B$500,效率表!L$4:L$500,"",,-1))</f>
        <v>100</v>
      </c>
      <c r="BC160" s="22">
        <f>IF($B160="Day",_xlfn.XLOOKUP(CLEAN($C160),效率表!$B$4:$B$500,效率表!M$4:M$500,""),_xlfn.XLOOKUP(CLEAN($C160),效率表!$B$4:$B$500,效率表!M$4:M$500,"",,-1))</f>
        <v>0</v>
      </c>
      <c r="BD160" s="22">
        <f>IF($B160="Day",_xlfn.XLOOKUP(CLEAN($C160),效率表!$B$4:$B$500,效率表!N$4:N$500,""),_xlfn.XLOOKUP(CLEAN($C160),效率表!$B$4:$B$500,效率表!N$4:N$500,"",,-1))</f>
        <v>0</v>
      </c>
      <c r="BE160" s="22">
        <f>IF($B160="Day",_xlfn.XLOOKUP(CLEAN($C160),效率表!$B$4:$B$500,效率表!O$4:O$500,""),_xlfn.XLOOKUP(CLEAN($C160),效率表!$B$4:$B$500,效率表!O$4:O$500,"",,-1))</f>
        <v>0</v>
      </c>
      <c r="BF160" s="22">
        <f>IF($B160="Day",_xlfn.XLOOKUP(CLEAN($C160),效率表!$B$4:$B$500,效率表!P$4:P$500,""),_xlfn.XLOOKUP(CLEAN($C160),效率表!$B$4:$B$500,效率表!P$4:P$500,"",,-1))</f>
        <v>0</v>
      </c>
      <c r="BG160" s="22">
        <f>IF($B160="Day",_xlfn.XLOOKUP(CLEAN($C160),效率表!$B$4:$B$500,效率表!Q$4:Q$500,""),_xlfn.XLOOKUP(CLEAN($C160),效率表!$B$4:$B$500,效率表!Q$4:Q$500,"",,-1))</f>
        <v>0</v>
      </c>
      <c r="BH160" s="22">
        <f>IF($B160="Day",_xlfn.XLOOKUP(CLEAN($C160),效率表!$B$4:$B$500,效率表!R$4:R$500,""),_xlfn.XLOOKUP(CLEAN($C160),效率表!$B$4:$B$500,效率表!R$4:R$500,"",,-1))</f>
        <v>0</v>
      </c>
      <c r="BI160" s="22">
        <f>IF($B160="Day",_xlfn.XLOOKUP(CLEAN($C160),效率表!$B$4:$B$500,效率表!S$4:S$500,""),_xlfn.XLOOKUP(CLEAN($C160),效率表!$B$4:$B$500,效率表!S$4:S$500,"",,-1))</f>
        <v>0</v>
      </c>
      <c r="BJ160" s="22">
        <f>IF($B160="Day",_xlfn.XLOOKUP(CLEAN($C160),效率表!$B$4:$B$500,效率表!U$4:U$500,""),_xlfn.XLOOKUP(CLEAN($C160),效率表!$B$4:$B$500,效率表!U$4:U$500,"",,-1))</f>
        <v>0</v>
      </c>
      <c r="BK160" s="22">
        <f>IF($B160="Day",_xlfn.XLOOKUP(CLEAN($C160),效率表!$B$4:$B$500,效率表!V$4:V$500,""),_xlfn.XLOOKUP(CLEAN($C160),效率表!$B$4:$B$500,效率表!V$4:V$500,"",,-1))</f>
        <v>0</v>
      </c>
      <c r="BL160" s="22">
        <f t="shared" si="43"/>
        <v>19</v>
      </c>
      <c r="BM160" s="22">
        <f t="shared" si="44"/>
        <v>180</v>
      </c>
      <c r="BN160" s="22">
        <f t="shared" si="45"/>
        <v>0</v>
      </c>
      <c r="BO160" s="27">
        <f t="shared" si="46"/>
        <v>521</v>
      </c>
      <c r="BP160" s="25">
        <f t="shared" si="47"/>
        <v>8.6833333333333336</v>
      </c>
      <c r="BQ160" s="28">
        <f>IF($B160="Day",_xlfn.XLOOKUP(CLEAN($C160),效率表!$B$4:$B$500,效率表!X$4:X$500,""),_xlfn.XLOOKUP($C160,效率表!$B$4:$B$500,效率表!X$4:X$500,"",,-1))</f>
        <v>0</v>
      </c>
    </row>
    <row r="161" spans="1:69">
      <c r="A161" s="29">
        <f t="shared" si="50"/>
        <v>46244</v>
      </c>
      <c r="B161" s="22" t="s">
        <v>241</v>
      </c>
      <c r="C161" s="22" t="s">
        <v>51</v>
      </c>
      <c r="D161" s="23" t="str">
        <f>_xlfn.XLOOKUP(C161,辅助表Auxiliary!$A$3:$A$192,辅助表Auxiliary!$C$3:$C$192)</f>
        <v>挖掘机/Excavator</v>
      </c>
      <c r="E161" s="22" t="str">
        <f>_xlfn.XLOOKUP(C161,辅助表Auxiliary!$A$3:$A$192,辅助表Auxiliary!$D$3:$D$192)</f>
        <v>EX2600-6</v>
      </c>
      <c r="F161" s="22" t="str">
        <f>_xlfn.XLOOKUP(C161,辅助表Auxiliary!$A$3:$A$192,辅助表Auxiliary!$E$3:$E$192)</f>
        <v>EX2600</v>
      </c>
      <c r="G161" s="22" t="s">
        <v>285</v>
      </c>
      <c r="H161" s="22" t="b">
        <f t="shared" si="34"/>
        <v>1</v>
      </c>
      <c r="I161" s="22">
        <f t="shared" si="35"/>
        <v>1</v>
      </c>
      <c r="J161" s="22"/>
      <c r="K161" s="22">
        <f>_xlfn.AGGREGATE(9,4,表1[[#This Row],[Хө]:[Б.н]])+_xlfn.AGGREGATE(9,4,表1[[#This Row],[Хө土壤]:[Б.н 脏煤]],表1[[#This Row],[Ш.х 沃土]])</f>
        <v>3655</v>
      </c>
      <c r="L161" s="22">
        <f>_xlfn.AGGREGATE(9,4,表1[[#This Row],[Нү]],表1[[#This Row],[Нү 煤炭]])</f>
        <v>1190</v>
      </c>
      <c r="M161" s="22">
        <f>_xlfn.AGGREGATE(9,4,表1[[#This Row],[oxid]],表1[[#This Row],[oxid 氧化]])</f>
        <v>0</v>
      </c>
      <c r="N161" s="22">
        <f>_xlfn.AGGREGATE(9,4,表1[[#This Row],[И.А]],表1[[#This Row],[И.А 
工程工作]])</f>
        <v>0</v>
      </c>
      <c r="O161" s="22">
        <f>表1[[#This Row],[产量（M3）
Production(M3)]]-表1[[#This Row],[焦煤（M3）
Coking coal
Нү]]-表1[[#This Row],[动力煤（M3）
Thermal coal
oxid]]</f>
        <v>2465</v>
      </c>
      <c r="P161" s="22" cm="1">
        <f t="array" ref="P161">_xlfn.LET(
_xlpm.hCond,$H161,
_xlpm.dType,$D161,
_xlpm.res_type_1,P$1,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2465</v>
      </c>
      <c r="Q161" s="22" cm="1">
        <f t="array" ref="Q161">_xlfn.LET(
_xlpm.hCond,$H161,
_xlpm.dType,$D161,
_xlpm.res_type_1,Q$1,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1" s="22" cm="1">
        <f t="array" ref="R161">_xlfn.LET(
_xlpm.hCond,$H161,
_xlpm.dType,$D161,
_xlpm.res_type_1,R$1,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1" s="22" cm="1">
        <f t="array" ref="S161">_xlfn.LET(
_xlpm.hCond,$H161,
_xlpm.dType,$D161,
_xlpm.res_type_1,S$1,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1190</v>
      </c>
      <c r="T161" s="22" cm="1">
        <f t="array" ref="T161">_xlfn.LET(
_xlpm.hCond,$H161,
_xlpm.dType,$D161,
_xlpm.res_type_1,T$1,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1" s="22" cm="1">
        <f t="array" ref="U161">_xlfn.LET(
_xlpm.hCond,$H161,
_xlpm.dType,$D161,
_xlpm.res_type_1,U$1,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1" s="22" cm="1">
        <f t="array" ref="V161">_xlfn.LET(
_xlpm.hCond,$H161,
_xlpm.dType,$D161,
_xlpm.res_type_1,V$1,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1" s="22" t="str" cm="1">
        <f t="array" ref="W161">_xlfn.LET(
_xlpm.hCond,$H161,
_xlpm.dType,$D161,
_xlpm.res_type_1,W$1,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1" s="22" t="str" cm="1">
        <f t="array" ref="X161">_xlfn.LET(
_xlpm.hCond,$H161,
_xlpm.dType,$D161,
_xlpm.res_type_1,X$1,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1" s="22" t="str" cm="1">
        <f t="array" ref="Y161">_xlfn.LET(
_xlpm.hCond,$H161,
_xlpm.dType,$D161,
_xlpm.res_type_1,Y$1,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1" s="22" t="str" cm="1">
        <f t="array" ref="Z161">_xlfn.LET(
_xlpm.hCond,$H161,
_xlpm.dType,$D161,
_xlpm.res_type_1,Z$1,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1" s="22" t="str" cm="1">
        <f t="array" ref="AA161">_xlfn.LET(
_xlpm.hCond,$H161,
_xlpm.dType,$D161,
_xlpm.res_type_1,AA$1,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1" s="22" t="str" cm="1">
        <f t="array" ref="AB161">_xlfn.LET(
_xlpm.hCond,$H161,
_xlpm.dType,$D161,
_xlpm.res_type_1,AB$1,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1" s="22" t="str" cm="1">
        <f t="array" ref="AC161">_xlfn.LET(
_xlpm.hCond,$H161,
_xlpm.dType,$D161,
_xlpm.res_type_1,AC$1,
_xlpm.num,--_xlfn.TEXTAFTER($C161,{"#","/","-"},-1),
_xlpm.isDay,$B161="DAY",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1" s="22" cm="1">
        <f t="array" ref="AD161">_xlfn.LET(
    _xlpm.result,
    IF(
        $H161,
        _xlfn.IFS(
            $B161 = "DAY",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$B161 = "Night",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33707</v>
      </c>
      <c r="AE161" s="22" cm="1">
        <f t="array" ref="AE161">_xlfn.LET(
    _xlpm.result,
    IF(
        $H161,
        _xlfn.IFS(
            $B161 = "DAY",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$B161 = "Night",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33717</v>
      </c>
      <c r="AF161" s="22">
        <f t="shared" si="48"/>
        <v>10</v>
      </c>
      <c r="AG161" s="22" t="str" cm="1">
        <f t="array" ref="AG161">_xlfn.LET(
    _xlpm.result,
    IF(
        $H161,
        _xlfn.IFS(
            $B161 = "DAY",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$B161 = "Night",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1" s="22" t="str" cm="1">
        <f t="array" ref="AH161">_xlfn.LET(
    _xlpm.result,
    IF(
        $H161,
        _xlfn.IFS(
            $B161 = "DAY",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$B161 = "Night",
            _xlfn.IFS(
                $D161 = "挖掘机/Excavator",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$D161 = "矿用卡车/Dump Truck",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$D161 = "辅助设备/Auxiliary Equipment",
                _xlfn.XLOOKUP(
                     --
                        _xlfn.TEXTAFTER(
                            $C161,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1" s="22" t="str">
        <f t="shared" si="49"/>
        <v/>
      </c>
      <c r="AJ16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1" s="22" t="str">
        <f t="shared" si="36"/>
        <v/>
      </c>
      <c r="AO161" s="24" t="str">
        <f t="shared" si="37"/>
        <v/>
      </c>
      <c r="AP161" s="25" cm="1">
        <f t="array" ref="AP16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B161="Night", IF(
            (F161="EX5600")+(F161="EX3600"),
            _xlfn.XLOOKUP(--_xlfn.TEXTAFTER($C161,{"#","/","-"},-1), --_xlfn.TEXTAFTER('Electrical Excavator'!$A$4:$A$23,{"#","/","-"},-1), _xlfn.XLOOKUP(A161,'Electrical Excavator'!$E$3:$AI$3,'Electrical Excavator'!$E$4:$AI$23)),
            _xlfn.XLOOKUP(--_xlfn.TEXTAFTER($C161,{"#","/","-"},-1), --_xlfn.REGEXEXTRACT(_xlpm.c_rng,"\d+"), _xlfn.XLOOKUP(A161, _xlpm.header_rng, _xlpm.data_rng))
        ),
        B161="Day", ""
    ),
    IFERROR(_xlpm.result, "")
)</f>
        <v>3286</v>
      </c>
      <c r="AQ161" s="26">
        <f t="shared" si="38"/>
        <v>1</v>
      </c>
      <c r="AR161" s="26">
        <f t="shared" si="39"/>
        <v>0.73611111111111116</v>
      </c>
      <c r="AS161" s="26">
        <f t="shared" si="40"/>
        <v>0.66666666666666663</v>
      </c>
      <c r="AT161" s="24">
        <f t="shared" si="41"/>
        <v>120</v>
      </c>
      <c r="AU161" s="22">
        <v>720</v>
      </c>
      <c r="AV161" s="22">
        <f t="shared" si="42"/>
        <v>12</v>
      </c>
      <c r="AW161" s="22">
        <f>IF($B161="Day",_xlfn.XLOOKUP(CLEAN($C161),效率表!$B$4:$B$500,效率表!G$4:G$500,""),_xlfn.XLOOKUP(CLEAN($C161),效率表!$B$4:$B$500,效率表!G$4:G$500,"",,-1))</f>
        <v>100</v>
      </c>
      <c r="AX161" s="22">
        <f>IF($B161="Day",_xlfn.XLOOKUP(CLEAN($C161),效率表!$B$4:$B$500,效率表!H$4:H$500,""),_xlfn.XLOOKUP(CLEAN($C161),效率表!$B$4:$B$500,效率表!H$4:H$500,"",,-1))</f>
        <v>0</v>
      </c>
      <c r="AY161" s="22">
        <f>IF($B161="Day",_xlfn.XLOOKUP(CLEAN($C161),效率表!$B$4:$B$500,效率表!I$4:I$500,""),_xlfn.XLOOKUP(CLEAN($C161),效率表!$B$4:$B$500,效率表!I$4:I$500,"",,-1))</f>
        <v>50</v>
      </c>
      <c r="AZ161" s="22">
        <f>IF($B161="Day",_xlfn.XLOOKUP(CLEAN($C161),效率表!$B$4:$B$500,效率表!J$4:J$500,""),_xlfn.XLOOKUP(CLEAN($C161),效率表!$B$4:$B$500,效率表!J$4:J$500,"",,-1))</f>
        <v>0</v>
      </c>
      <c r="BA161" s="22">
        <f>IF($B161="Day",_xlfn.XLOOKUP(CLEAN($C161),效率表!$B$4:$B$500,效率表!K$4:K$500,""),_xlfn.XLOOKUP(CLEAN($C161),效率表!$B$4:$B$500,效率表!K$4:K$500,"",,-1))</f>
        <v>0</v>
      </c>
      <c r="BB161" s="22">
        <f>IF($B161="Day",_xlfn.XLOOKUP(CLEAN($C161),效率表!$B$4:$B$500,效率表!L$4:L$500,""),_xlfn.XLOOKUP(CLEAN($C161),效率表!$B$4:$B$500,效率表!L$4:L$500,"",,-1))</f>
        <v>90</v>
      </c>
      <c r="BC161" s="22">
        <f>IF($B161="Day",_xlfn.XLOOKUP(CLEAN($C161),效率表!$B$4:$B$500,效率表!M$4:M$500,""),_xlfn.XLOOKUP(CLEAN($C161),效率表!$B$4:$B$500,效率表!M$4:M$500,"",,-1))</f>
        <v>0</v>
      </c>
      <c r="BD161" s="22">
        <f>IF($B161="Day",_xlfn.XLOOKUP(CLEAN($C161),效率表!$B$4:$B$500,效率表!N$4:N$500,""),_xlfn.XLOOKUP(CLEAN($C161),效率表!$B$4:$B$500,效率表!N$4:N$500,"",,-1))</f>
        <v>0</v>
      </c>
      <c r="BE161" s="22">
        <f>IF($B161="Day",_xlfn.XLOOKUP(CLEAN($C161),效率表!$B$4:$B$500,效率表!O$4:O$500,""),_xlfn.XLOOKUP(CLEAN($C161),效率表!$B$4:$B$500,效率表!O$4:O$500,"",,-1))</f>
        <v>0</v>
      </c>
      <c r="BF161" s="22">
        <f>IF($B161="Day",_xlfn.XLOOKUP(CLEAN($C161),效率表!$B$4:$B$500,效率表!P$4:P$500,""),_xlfn.XLOOKUP(CLEAN($C161),效率表!$B$4:$B$500,效率表!P$4:P$500,"",,-1))</f>
        <v>0</v>
      </c>
      <c r="BG161" s="22">
        <f>IF($B161="Day",_xlfn.XLOOKUP(CLEAN($C161),效率表!$B$4:$B$500,效率表!Q$4:Q$500,""),_xlfn.XLOOKUP(CLEAN($C161),效率表!$B$4:$B$500,效率表!Q$4:Q$500,"",,-1))</f>
        <v>0</v>
      </c>
      <c r="BH161" s="22">
        <f>IF($B161="Day",_xlfn.XLOOKUP(CLEAN($C161),效率表!$B$4:$B$500,效率表!R$4:R$500,""),_xlfn.XLOOKUP(CLEAN($C161),效率表!$B$4:$B$500,效率表!R$4:R$500,"",,-1))</f>
        <v>0</v>
      </c>
      <c r="BI161" s="22">
        <f>IF($B161="Day",_xlfn.XLOOKUP(CLEAN($C161),效率表!$B$4:$B$500,效率表!S$4:S$500,""),_xlfn.XLOOKUP(CLEAN($C161),效率表!$B$4:$B$500,效率表!S$4:S$500,"",,-1))</f>
        <v>0</v>
      </c>
      <c r="BJ161" s="22">
        <f>IF($B161="Day",_xlfn.XLOOKUP(CLEAN($C161),效率表!$B$4:$B$500,效率表!U$4:U$500,""),_xlfn.XLOOKUP(CLEAN($C161),效率表!$B$4:$B$500,效率表!U$4:U$500,"",,-1))</f>
        <v>0</v>
      </c>
      <c r="BK161" s="22">
        <f>IF($B161="Day",_xlfn.XLOOKUP(CLEAN($C161),效率表!$B$4:$B$500,效率表!V$4:V$500,""),_xlfn.XLOOKUP(CLEAN($C161),效率表!$B$4:$B$500,效率表!V$4:V$500,"",,-1))</f>
        <v>0</v>
      </c>
      <c r="BL161" s="22">
        <f t="shared" si="43"/>
        <v>50</v>
      </c>
      <c r="BM161" s="22">
        <f t="shared" si="44"/>
        <v>190</v>
      </c>
      <c r="BN161" s="22">
        <f t="shared" si="45"/>
        <v>0</v>
      </c>
      <c r="BO161" s="27">
        <f t="shared" si="46"/>
        <v>480</v>
      </c>
      <c r="BP161" s="25">
        <f t="shared" si="47"/>
        <v>8</v>
      </c>
      <c r="BQ161" s="28">
        <f>IF($B161="Day",_xlfn.XLOOKUP(CLEAN($C161),效率表!$B$4:$B$500,效率表!X$4:X$500,""),_xlfn.XLOOKUP($C161,效率表!$B$4:$B$500,效率表!X$4:X$500,"",,-1))</f>
        <v>0</v>
      </c>
    </row>
    <row r="162" spans="1:69">
      <c r="A162" s="29">
        <f t="shared" si="50"/>
        <v>46244</v>
      </c>
      <c r="B162" s="22" t="s">
        <v>241</v>
      </c>
      <c r="C162" s="22" t="s">
        <v>53</v>
      </c>
      <c r="D162" s="23" t="str">
        <f>_xlfn.XLOOKUP(C162,辅助表Auxiliary!$A$3:$A$192,辅助表Auxiliary!$C$3:$C$192)</f>
        <v>挖掘机/Excavator</v>
      </c>
      <c r="E162" s="22" t="str">
        <f>_xlfn.XLOOKUP(C162,辅助表Auxiliary!$A$3:$A$192,辅助表Auxiliary!$D$3:$D$192)</f>
        <v>EX2600-6</v>
      </c>
      <c r="F162" s="22" t="str">
        <f>_xlfn.XLOOKUP(C162,辅助表Auxiliary!$A$3:$A$192,辅助表Auxiliary!$E$3:$E$192)</f>
        <v>EX2600</v>
      </c>
      <c r="G162" s="22" t="s">
        <v>285</v>
      </c>
      <c r="H162" s="22" t="b">
        <f t="shared" si="34"/>
        <v>1</v>
      </c>
      <c r="I162" s="22">
        <f t="shared" si="35"/>
        <v>0</v>
      </c>
      <c r="J162" s="22"/>
      <c r="K162" s="22">
        <f>_xlfn.AGGREGATE(9,4,表1[[#This Row],[Хө]:[Б.н]])+_xlfn.AGGREGATE(9,4,表1[[#This Row],[Хө土壤]:[Б.н 脏煤]],表1[[#This Row],[Ш.х 沃土]])</f>
        <v>0</v>
      </c>
      <c r="L162" s="22">
        <f>_xlfn.AGGREGATE(9,4,表1[[#This Row],[Нү]],表1[[#This Row],[Нү 煤炭]])</f>
        <v>0</v>
      </c>
      <c r="M162" s="22">
        <f>_xlfn.AGGREGATE(9,4,表1[[#This Row],[oxid]],表1[[#This Row],[oxid 氧化]])</f>
        <v>0</v>
      </c>
      <c r="N162" s="22">
        <f>_xlfn.AGGREGATE(9,4,表1[[#This Row],[И.А]],表1[[#This Row],[И.А 
工程工作]])</f>
        <v>0</v>
      </c>
      <c r="O162" s="22">
        <f>表1[[#This Row],[产量（M3）
Production(M3)]]-表1[[#This Row],[焦煤（M3）
Coking coal
Нү]]-表1[[#This Row],[动力煤（M3）
Thermal coal
oxid]]</f>
        <v>0</v>
      </c>
      <c r="P162" s="22" cm="1">
        <f t="array" ref="P162">_xlfn.LET(
_xlpm.hCond,$H162,
_xlpm.dType,$D162,
_xlpm.res_type_1,P$1,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Q162" s="22" cm="1">
        <f t="array" ref="Q162">_xlfn.LET(
_xlpm.hCond,$H162,
_xlpm.dType,$D162,
_xlpm.res_type_1,Q$1,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2" s="22" cm="1">
        <f t="array" ref="R162">_xlfn.LET(
_xlpm.hCond,$H162,
_xlpm.dType,$D162,
_xlpm.res_type_1,R$1,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2" s="22" cm="1">
        <f t="array" ref="S162">_xlfn.LET(
_xlpm.hCond,$H162,
_xlpm.dType,$D162,
_xlpm.res_type_1,S$1,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2" s="22" cm="1">
        <f t="array" ref="T162">_xlfn.LET(
_xlpm.hCond,$H162,
_xlpm.dType,$D162,
_xlpm.res_type_1,T$1,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2" s="22" cm="1">
        <f t="array" ref="U162">_xlfn.LET(
_xlpm.hCond,$H162,
_xlpm.dType,$D162,
_xlpm.res_type_1,U$1,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2" s="22" cm="1">
        <f t="array" ref="V162">_xlfn.LET(
_xlpm.hCond,$H162,
_xlpm.dType,$D162,
_xlpm.res_type_1,V$1,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2" s="22" t="str" cm="1">
        <f t="array" ref="W162">_xlfn.LET(
_xlpm.hCond,$H162,
_xlpm.dType,$D162,
_xlpm.res_type_1,W$1,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2" s="22" t="str" cm="1">
        <f t="array" ref="X162">_xlfn.LET(
_xlpm.hCond,$H162,
_xlpm.dType,$D162,
_xlpm.res_type_1,X$1,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2" s="22" t="str" cm="1">
        <f t="array" ref="Y162">_xlfn.LET(
_xlpm.hCond,$H162,
_xlpm.dType,$D162,
_xlpm.res_type_1,Y$1,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2" s="22" t="str" cm="1">
        <f t="array" ref="Z162">_xlfn.LET(
_xlpm.hCond,$H162,
_xlpm.dType,$D162,
_xlpm.res_type_1,Z$1,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2" s="22" t="str" cm="1">
        <f t="array" ref="AA162">_xlfn.LET(
_xlpm.hCond,$H162,
_xlpm.dType,$D162,
_xlpm.res_type_1,AA$1,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2" s="22" t="str" cm="1">
        <f t="array" ref="AB162">_xlfn.LET(
_xlpm.hCond,$H162,
_xlpm.dType,$D162,
_xlpm.res_type_1,AB$1,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2" s="22" t="str" cm="1">
        <f t="array" ref="AC162">_xlfn.LET(
_xlpm.hCond,$H162,
_xlpm.dType,$D162,
_xlpm.res_type_1,AC$1,
_xlpm.num,--_xlfn.TEXTAFTER($C162,{"#","/","-"},-1),
_xlpm.isDay,$B162="DAY",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2" s="22" cm="1">
        <f t="array" ref="AD162">_xlfn.LET(
    _xlpm.result,
    IF(
        $H162,
        _xlfn.IFS(
            $B162 = "DAY",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$B162 = "Night",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29500.2</v>
      </c>
      <c r="AE162" s="22" cm="1">
        <f t="array" ref="AE162">_xlfn.LET(
    _xlpm.result,
    IF(
        $H162,
        _xlfn.IFS(
            $B162 = "DAY",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$B162 = "Night",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29500.2</v>
      </c>
      <c r="AF162" s="22">
        <f t="shared" si="48"/>
        <v>0</v>
      </c>
      <c r="AG162" s="22" t="str" cm="1">
        <f t="array" ref="AG162">_xlfn.LET(
    _xlpm.result,
    IF(
        $H162,
        _xlfn.IFS(
            $B162 = "DAY",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$B162 = "Night",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2" s="22" t="str" cm="1">
        <f t="array" ref="AH162">_xlfn.LET(
    _xlpm.result,
    IF(
        $H162,
        _xlfn.IFS(
            $B162 = "DAY",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$B162 = "Night",
            _xlfn.IFS(
                $D162 = "挖掘机/Excavator",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$D162 = "矿用卡车/Dump Truck",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$D162 = "辅助设备/Auxiliary Equipment",
                _xlfn.XLOOKUP(
                     --
                        _xlfn.TEXTAFTER(
                            $C162,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2" s="22" t="str">
        <f t="shared" si="49"/>
        <v/>
      </c>
      <c r="AJ16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2" s="22" t="str">
        <f t="shared" si="36"/>
        <v/>
      </c>
      <c r="AO162" s="24" t="str">
        <f t="shared" si="37"/>
        <v/>
      </c>
      <c r="AP162" s="25" cm="1">
        <f t="array" ref="AP16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B162="Night", IF(
            (F162="EX5600")+(F162="EX3600"),
            _xlfn.XLOOKUP(--_xlfn.TEXTAFTER($C162,{"#","/","-"},-1), --_xlfn.TEXTAFTER('Electrical Excavator'!$A$4:$A$23,{"#","/","-"},-1), _xlfn.XLOOKUP(A162,'Electrical Excavator'!$E$3:$AI$3,'Electrical Excavator'!$E$4:$AI$23)),
            _xlfn.XLOOKUP(--_xlfn.TEXTAFTER($C162,{"#","/","-"},-1), --_xlfn.REGEXEXTRACT(_xlpm.c_rng,"\d+"), _xlfn.XLOOKUP(A162, _xlpm.header_rng, _xlpm.data_rng))
        ),
        B162="Day", ""
    ),
    IFERROR(_xlpm.result, "")
)</f>
        <v>0</v>
      </c>
      <c r="AQ162" s="26">
        <f t="shared" si="38"/>
        <v>0</v>
      </c>
      <c r="AR162" s="26">
        <f t="shared" si="39"/>
        <v>0</v>
      </c>
      <c r="AS162" s="26" t="str">
        <f t="shared" si="40"/>
        <v/>
      </c>
      <c r="AT162" s="24" t="str">
        <f t="shared" si="41"/>
        <v/>
      </c>
      <c r="AU162" s="22">
        <v>720</v>
      </c>
      <c r="AV162" s="22">
        <f t="shared" si="42"/>
        <v>12</v>
      </c>
      <c r="AW162" s="22">
        <f>IF($B162="Day",_xlfn.XLOOKUP(CLEAN($C162),效率表!$B$4:$B$500,效率表!G$4:G$500,""),_xlfn.XLOOKUP(CLEAN($C162),效率表!$B$4:$B$500,效率表!G$4:G$500,"",,-1))</f>
        <v>0</v>
      </c>
      <c r="AX162" s="22">
        <f>IF($B162="Day",_xlfn.XLOOKUP(CLEAN($C162),效率表!$B$4:$B$500,效率表!H$4:H$500,""),_xlfn.XLOOKUP(CLEAN($C162),效率表!$B$4:$B$500,效率表!H$4:H$500,"",,-1))</f>
        <v>0</v>
      </c>
      <c r="AY162" s="22">
        <f>IF($B162="Day",_xlfn.XLOOKUP(CLEAN($C162),效率表!$B$4:$B$500,效率表!I$4:I$500,""),_xlfn.XLOOKUP(CLEAN($C162),效率表!$B$4:$B$500,效率表!I$4:I$500,"",,-1))</f>
        <v>0</v>
      </c>
      <c r="AZ162" s="22">
        <f>IF($B162="Day",_xlfn.XLOOKUP(CLEAN($C162),效率表!$B$4:$B$500,效率表!J$4:J$500,""),_xlfn.XLOOKUP(CLEAN($C162),效率表!$B$4:$B$500,效率表!J$4:J$500,"",,-1))</f>
        <v>0</v>
      </c>
      <c r="BA162" s="22">
        <f>IF($B162="Day",_xlfn.XLOOKUP(CLEAN($C162),效率表!$B$4:$B$500,效率表!K$4:K$500,""),_xlfn.XLOOKUP(CLEAN($C162),效率表!$B$4:$B$500,效率表!K$4:K$500,"",,-1))</f>
        <v>0</v>
      </c>
      <c r="BB162" s="22">
        <f>IF($B162="Day",_xlfn.XLOOKUP(CLEAN($C162),效率表!$B$4:$B$500,效率表!L$4:L$500,""),_xlfn.XLOOKUP(CLEAN($C162),效率表!$B$4:$B$500,效率表!L$4:L$500,"",,-1))</f>
        <v>0</v>
      </c>
      <c r="BC162" s="22">
        <f>IF($B162="Day",_xlfn.XLOOKUP(CLEAN($C162),效率表!$B$4:$B$500,效率表!M$4:M$500,""),_xlfn.XLOOKUP(CLEAN($C162),效率表!$B$4:$B$500,效率表!M$4:M$500,"",,-1))</f>
        <v>0</v>
      </c>
      <c r="BD162" s="22">
        <f>IF($B162="Day",_xlfn.XLOOKUP(CLEAN($C162),效率表!$B$4:$B$500,效率表!N$4:N$500,""),_xlfn.XLOOKUP(CLEAN($C162),效率表!$B$4:$B$500,效率表!N$4:N$500,"",,-1))</f>
        <v>0</v>
      </c>
      <c r="BE162" s="22">
        <f>IF($B162="Day",_xlfn.XLOOKUP(CLEAN($C162),效率表!$B$4:$B$500,效率表!O$4:O$500,""),_xlfn.XLOOKUP(CLEAN($C162),效率表!$B$4:$B$500,效率表!O$4:O$500,"",,-1))</f>
        <v>720</v>
      </c>
      <c r="BF162" s="22">
        <f>IF($B162="Day",_xlfn.XLOOKUP(CLEAN($C162),效率表!$B$4:$B$500,效率表!P$4:P$500,""),_xlfn.XLOOKUP(CLEAN($C162),效率表!$B$4:$B$500,效率表!P$4:P$500,"",,-1))</f>
        <v>0</v>
      </c>
      <c r="BG162" s="22">
        <f>IF($B162="Day",_xlfn.XLOOKUP(CLEAN($C162),效率表!$B$4:$B$500,效率表!Q$4:Q$500,""),_xlfn.XLOOKUP(CLEAN($C162),效率表!$B$4:$B$500,效率表!Q$4:Q$500,"",,-1))</f>
        <v>0</v>
      </c>
      <c r="BH162" s="22">
        <f>IF($B162="Day",_xlfn.XLOOKUP(CLEAN($C162),效率表!$B$4:$B$500,效率表!R$4:R$500,""),_xlfn.XLOOKUP(CLEAN($C162),效率表!$B$4:$B$500,效率表!R$4:R$500,"",,-1))</f>
        <v>0</v>
      </c>
      <c r="BI162" s="22">
        <f>IF($B162="Day",_xlfn.XLOOKUP(CLEAN($C162),效率表!$B$4:$B$500,效率表!S$4:S$500,""),_xlfn.XLOOKUP(CLEAN($C162),效率表!$B$4:$B$500,效率表!S$4:S$500,"",,-1))</f>
        <v>0</v>
      </c>
      <c r="BJ162" s="22">
        <f>IF($B162="Day",_xlfn.XLOOKUP(CLEAN($C162),效率表!$B$4:$B$500,效率表!U$4:U$500,""),_xlfn.XLOOKUP(CLEAN($C162),效率表!$B$4:$B$500,效率表!U$4:U$500,"",,-1))</f>
        <v>0</v>
      </c>
      <c r="BK162" s="22">
        <f>IF($B162="Day",_xlfn.XLOOKUP(CLEAN($C162),效率表!$B$4:$B$500,效率表!V$4:V$500,""),_xlfn.XLOOKUP(CLEAN($C162),效率表!$B$4:$B$500,效率表!V$4:V$500,"",,-1))</f>
        <v>0</v>
      </c>
      <c r="BL162" s="22">
        <f t="shared" si="43"/>
        <v>0</v>
      </c>
      <c r="BM162" s="22">
        <f t="shared" si="44"/>
        <v>0</v>
      </c>
      <c r="BN162" s="22">
        <f t="shared" si="45"/>
        <v>0</v>
      </c>
      <c r="BO162" s="27">
        <f t="shared" si="46"/>
        <v>0</v>
      </c>
      <c r="BP162" s="25">
        <f t="shared" si="47"/>
        <v>0</v>
      </c>
      <c r="BQ162" s="28" t="str">
        <f>IF($B162="Day",_xlfn.XLOOKUP(CLEAN($C162),效率表!$B$4:$B$500,效率表!X$4:X$500,""),_xlfn.XLOOKUP($C162,效率表!$B$4:$B$500,效率表!X$4:X$500,"",,-1))</f>
        <v>Их засвар хийх</v>
      </c>
    </row>
    <row r="163" spans="1:69">
      <c r="A163" s="29">
        <f t="shared" si="50"/>
        <v>46244</v>
      </c>
      <c r="B163" s="22" t="s">
        <v>241</v>
      </c>
      <c r="C163" s="22" t="s">
        <v>55</v>
      </c>
      <c r="D163" s="23" t="str">
        <f>_xlfn.XLOOKUP(C163,辅助表Auxiliary!$A$3:$A$192,辅助表Auxiliary!$C$3:$C$192)</f>
        <v>挖掘机/Excavator</v>
      </c>
      <c r="E163" s="22" t="str">
        <f>_xlfn.XLOOKUP(C163,辅助表Auxiliary!$A$3:$A$192,辅助表Auxiliary!$D$3:$D$192)</f>
        <v>EX2600-6</v>
      </c>
      <c r="F163" s="22" t="str">
        <f>_xlfn.XLOOKUP(C163,辅助表Auxiliary!$A$3:$A$192,辅助表Auxiliary!$E$3:$E$192)</f>
        <v>EX2600</v>
      </c>
      <c r="G163" s="22" t="s">
        <v>285</v>
      </c>
      <c r="H163" s="22" t="b">
        <f t="shared" si="34"/>
        <v>1</v>
      </c>
      <c r="I163" s="22">
        <f t="shared" si="35"/>
        <v>1</v>
      </c>
      <c r="J163" s="22"/>
      <c r="K163" s="22">
        <f>_xlfn.AGGREGATE(9,4,表1[[#This Row],[Хө]:[Б.н]])+_xlfn.AGGREGATE(9,4,表1[[#This Row],[Хө土壤]:[Б.н 脏煤]],表1[[#This Row],[Ш.х 沃土]])</f>
        <v>3060</v>
      </c>
      <c r="L163" s="22">
        <f>_xlfn.AGGREGATE(9,4,表1[[#This Row],[Нү]],表1[[#This Row],[Нү 煤炭]])</f>
        <v>850</v>
      </c>
      <c r="M163" s="22">
        <f>_xlfn.AGGREGATE(9,4,表1[[#This Row],[oxid]],表1[[#This Row],[oxid 氧化]])</f>
        <v>0</v>
      </c>
      <c r="N163" s="22">
        <f>_xlfn.AGGREGATE(9,4,表1[[#This Row],[И.А]],表1[[#This Row],[И.А 
工程工作]])</f>
        <v>0</v>
      </c>
      <c r="O163" s="22">
        <f>表1[[#This Row],[产量（M3）
Production(M3)]]-表1[[#This Row],[焦煤（M3）
Coking coal
Нү]]-表1[[#This Row],[动力煤（M3）
Thermal coal
oxid]]</f>
        <v>2210</v>
      </c>
      <c r="P163" s="22" cm="1">
        <f t="array" ref="P163">_xlfn.LET(
_xlpm.hCond,$H163,
_xlpm.dType,$D163,
_xlpm.res_type_1,P$1,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2210</v>
      </c>
      <c r="Q163" s="22" cm="1">
        <f t="array" ref="Q163">_xlfn.LET(
_xlpm.hCond,$H163,
_xlpm.dType,$D163,
_xlpm.res_type_1,Q$1,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3" s="22" cm="1">
        <f t="array" ref="R163">_xlfn.LET(
_xlpm.hCond,$H163,
_xlpm.dType,$D163,
_xlpm.res_type_1,R$1,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3" s="22" cm="1">
        <f t="array" ref="S163">_xlfn.LET(
_xlpm.hCond,$H163,
_xlpm.dType,$D163,
_xlpm.res_type_1,S$1,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T163" s="22" cm="1">
        <f t="array" ref="T163">_xlfn.LET(
_xlpm.hCond,$H163,
_xlpm.dType,$D163,
_xlpm.res_type_1,T$1,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3" s="22" cm="1">
        <f t="array" ref="U163">_xlfn.LET(
_xlpm.hCond,$H163,
_xlpm.dType,$D163,
_xlpm.res_type_1,U$1,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3" s="22" cm="1">
        <f t="array" ref="V163">_xlfn.LET(
_xlpm.hCond,$H163,
_xlpm.dType,$D163,
_xlpm.res_type_1,V$1,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3" s="22" t="str" cm="1">
        <f t="array" ref="W163">_xlfn.LET(
_xlpm.hCond,$H163,
_xlpm.dType,$D163,
_xlpm.res_type_1,W$1,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3" s="22" t="str" cm="1">
        <f t="array" ref="X163">_xlfn.LET(
_xlpm.hCond,$H163,
_xlpm.dType,$D163,
_xlpm.res_type_1,X$1,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3" s="22" t="str" cm="1">
        <f t="array" ref="Y163">_xlfn.LET(
_xlpm.hCond,$H163,
_xlpm.dType,$D163,
_xlpm.res_type_1,Y$1,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3" s="22" t="str" cm="1">
        <f t="array" ref="Z163">_xlfn.LET(
_xlpm.hCond,$H163,
_xlpm.dType,$D163,
_xlpm.res_type_1,Z$1,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3" s="22" t="str" cm="1">
        <f t="array" ref="AA163">_xlfn.LET(
_xlpm.hCond,$H163,
_xlpm.dType,$D163,
_xlpm.res_type_1,AA$1,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3" s="22" t="str" cm="1">
        <f t="array" ref="AB163">_xlfn.LET(
_xlpm.hCond,$H163,
_xlpm.dType,$D163,
_xlpm.res_type_1,AB$1,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3" s="22" t="str" cm="1">
        <f t="array" ref="AC163">_xlfn.LET(
_xlpm.hCond,$H163,
_xlpm.dType,$D163,
_xlpm.res_type_1,AC$1,
_xlpm.num,--_xlfn.TEXTAFTER($C163,{"#","/","-"},-1),
_xlpm.isDay,$B163="DAY",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3" s="22" cm="1">
        <f t="array" ref="AD163">_xlfn.LET(
    _xlpm.result,
    IF(
        $H163,
        _xlfn.IFS(
            $B163 = "DAY",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$B163 = "Night",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29770</v>
      </c>
      <c r="AE163" s="22" cm="1">
        <f t="array" ref="AE163">_xlfn.LET(
    _xlpm.result,
    IF(
        $H163,
        _xlfn.IFS(
            $B163 = "DAY",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$B163 = "Night",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29780.5</v>
      </c>
      <c r="AF163" s="22">
        <f t="shared" si="48"/>
        <v>10.5</v>
      </c>
      <c r="AG163" s="22" t="str" cm="1">
        <f t="array" ref="AG163">_xlfn.LET(
    _xlpm.result,
    IF(
        $H163,
        _xlfn.IFS(
            $B163 = "DAY",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$B163 = "Night",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3" s="22" t="str" cm="1">
        <f t="array" ref="AH163">_xlfn.LET(
    _xlpm.result,
    IF(
        $H163,
        _xlfn.IFS(
            $B163 = "DAY",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$B163 = "Night",
            _xlfn.IFS(
                $D163 = "挖掘机/Excavator",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$D163 = "矿用卡车/Dump Truck",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$D163 = "辅助设备/Auxiliary Equipment",
                _xlfn.XLOOKUP(
                     --
                        _xlfn.TEXTAFTER(
                            $C163,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3" s="22" t="str">
        <f t="shared" si="49"/>
        <v/>
      </c>
      <c r="AJ16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3" s="22" t="str">
        <f t="shared" si="36"/>
        <v/>
      </c>
      <c r="AO163" s="24" t="str">
        <f t="shared" si="37"/>
        <v/>
      </c>
      <c r="AP163" s="25" cm="1">
        <f t="array" ref="AP16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B163="Night", IF(
            (F163="EX5600")+(F163="EX3600"),
            _xlfn.XLOOKUP(--_xlfn.TEXTAFTER($C163,{"#","/","-"},-1), --_xlfn.TEXTAFTER('Electrical Excavator'!$A$4:$A$23,{"#","/","-"},-1), _xlfn.XLOOKUP(A163,'Electrical Excavator'!$E$3:$AI$3,'Electrical Excavator'!$E$4:$AI$23)),
            _xlfn.XLOOKUP(--_xlfn.TEXTAFTER($C163,{"#","/","-"},-1), --_xlfn.REGEXEXTRACT(_xlpm.c_rng,"\d+"), _xlfn.XLOOKUP(A163, _xlpm.header_rng, _xlpm.data_rng))
        ),
        B163="Day", ""
    ),
    IFERROR(_xlpm.result, "")
)</f>
        <v>4080</v>
      </c>
      <c r="AQ163" s="26">
        <f t="shared" si="38"/>
        <v>1</v>
      </c>
      <c r="AR163" s="26">
        <f t="shared" si="39"/>
        <v>0.77777777777777779</v>
      </c>
      <c r="AS163" s="26">
        <f t="shared" si="40"/>
        <v>0.74722222222222223</v>
      </c>
      <c r="AT163" s="24">
        <f t="shared" si="41"/>
        <v>92</v>
      </c>
      <c r="AU163" s="22">
        <v>720</v>
      </c>
      <c r="AV163" s="22">
        <f t="shared" si="42"/>
        <v>12</v>
      </c>
      <c r="AW163" s="22">
        <f>IF($B163="Day",_xlfn.XLOOKUP(CLEAN($C163),效率表!$B$4:$B$500,效率表!G$4:G$500,""),_xlfn.XLOOKUP(CLEAN($C163),效率表!$B$4:$B$500,效率表!G$4:G$500,"",,-1))</f>
        <v>70</v>
      </c>
      <c r="AX163" s="22">
        <f>IF($B163="Day",_xlfn.XLOOKUP(CLEAN($C163),效率表!$B$4:$B$500,效率表!H$4:H$500,""),_xlfn.XLOOKUP(CLEAN($C163),效率表!$B$4:$B$500,效率表!H$4:H$500,"",,-1))</f>
        <v>0</v>
      </c>
      <c r="AY163" s="22">
        <f>IF($B163="Day",_xlfn.XLOOKUP(CLEAN($C163),效率表!$B$4:$B$500,效率表!I$4:I$500,""),_xlfn.XLOOKUP(CLEAN($C163),效率表!$B$4:$B$500,效率表!I$4:I$500,"",,-1))</f>
        <v>22</v>
      </c>
      <c r="AZ163" s="22">
        <f>IF($B163="Day",_xlfn.XLOOKUP(CLEAN($C163),效率表!$B$4:$B$500,效率表!J$4:J$500,""),_xlfn.XLOOKUP(CLEAN($C163),效率表!$B$4:$B$500,效率表!J$4:J$500,"",,-1))</f>
        <v>0</v>
      </c>
      <c r="BA163" s="22">
        <f>IF($B163="Day",_xlfn.XLOOKUP(CLEAN($C163),效率表!$B$4:$B$500,效率表!K$4:K$500,""),_xlfn.XLOOKUP(CLEAN($C163),效率表!$B$4:$B$500,效率表!K$4:K$500,"",,-1))</f>
        <v>0</v>
      </c>
      <c r="BB163" s="22">
        <f>IF($B163="Day",_xlfn.XLOOKUP(CLEAN($C163),效率表!$B$4:$B$500,效率表!L$4:L$500,""),_xlfn.XLOOKUP(CLEAN($C163),效率表!$B$4:$B$500,效率表!L$4:L$500,"",,-1))</f>
        <v>90</v>
      </c>
      <c r="BC163" s="22">
        <f>IF($B163="Day",_xlfn.XLOOKUP(CLEAN($C163),效率表!$B$4:$B$500,效率表!M$4:M$500,""),_xlfn.XLOOKUP(CLEAN($C163),效率表!$B$4:$B$500,效率表!M$4:M$500,"",,-1))</f>
        <v>0</v>
      </c>
      <c r="BD163" s="22">
        <f>IF($B163="Day",_xlfn.XLOOKUP(CLEAN($C163),效率表!$B$4:$B$500,效率表!N$4:N$500,""),_xlfn.XLOOKUP(CLEAN($C163),效率表!$B$4:$B$500,效率表!N$4:N$500,"",,-1))</f>
        <v>0</v>
      </c>
      <c r="BE163" s="22">
        <f>IF($B163="Day",_xlfn.XLOOKUP(CLEAN($C163),效率表!$B$4:$B$500,效率表!O$4:O$500,""),_xlfn.XLOOKUP(CLEAN($C163),效率表!$B$4:$B$500,效率表!O$4:O$500,"",,-1))</f>
        <v>0</v>
      </c>
      <c r="BF163" s="22">
        <f>IF($B163="Day",_xlfn.XLOOKUP(CLEAN($C163),效率表!$B$4:$B$500,效率表!P$4:P$500,""),_xlfn.XLOOKUP(CLEAN($C163),效率表!$B$4:$B$500,效率表!P$4:P$500,"",,-1))</f>
        <v>0</v>
      </c>
      <c r="BG163" s="22">
        <f>IF($B163="Day",_xlfn.XLOOKUP(CLEAN($C163),效率表!$B$4:$B$500,效率表!Q$4:Q$500,""),_xlfn.XLOOKUP(CLEAN($C163),效率表!$B$4:$B$500,效率表!Q$4:Q$500,"",,-1))</f>
        <v>0</v>
      </c>
      <c r="BH163" s="22">
        <f>IF($B163="Day",_xlfn.XLOOKUP(CLEAN($C163),效率表!$B$4:$B$500,效率表!R$4:R$500,""),_xlfn.XLOOKUP(CLEAN($C163),效率表!$B$4:$B$500,效率表!R$4:R$500,"",,-1))</f>
        <v>0</v>
      </c>
      <c r="BI163" s="22">
        <f>IF($B163="Day",_xlfn.XLOOKUP(CLEAN($C163),效率表!$B$4:$B$500,效率表!S$4:S$500,""),_xlfn.XLOOKUP(CLEAN($C163),效率表!$B$4:$B$500,效率表!S$4:S$500,"",,-1))</f>
        <v>0</v>
      </c>
      <c r="BJ163" s="22">
        <f>IF($B163="Day",_xlfn.XLOOKUP(CLEAN($C163),效率表!$B$4:$B$500,效率表!U$4:U$500,""),_xlfn.XLOOKUP(CLEAN($C163),效率表!$B$4:$B$500,效率表!U$4:U$500,"",,-1))</f>
        <v>0</v>
      </c>
      <c r="BK163" s="22">
        <f>IF($B163="Day",_xlfn.XLOOKUP(CLEAN($C163),效率表!$B$4:$B$500,效率表!V$4:V$500,""),_xlfn.XLOOKUP(CLEAN($C163),效率表!$B$4:$B$500,效率表!V$4:V$500,"",,-1))</f>
        <v>0</v>
      </c>
      <c r="BL163" s="22">
        <f t="shared" si="43"/>
        <v>22</v>
      </c>
      <c r="BM163" s="22">
        <f t="shared" si="44"/>
        <v>160</v>
      </c>
      <c r="BN163" s="22">
        <f t="shared" si="45"/>
        <v>0</v>
      </c>
      <c r="BO163" s="27">
        <f t="shared" si="46"/>
        <v>538</v>
      </c>
      <c r="BP163" s="25">
        <f t="shared" si="47"/>
        <v>8.9666666666666668</v>
      </c>
      <c r="BQ163" s="28">
        <f>IF($B163="Day",_xlfn.XLOOKUP(CLEAN($C163),效率表!$B$4:$B$500,效率表!X$4:X$500,""),_xlfn.XLOOKUP($C163,效率表!$B$4:$B$500,效率表!X$4:X$500,"",,-1))</f>
        <v>0</v>
      </c>
    </row>
    <row r="164" spans="1:69">
      <c r="A164" s="29">
        <f t="shared" si="50"/>
        <v>46244</v>
      </c>
      <c r="B164" s="22" t="s">
        <v>241</v>
      </c>
      <c r="C164" s="22" t="s">
        <v>58</v>
      </c>
      <c r="D164" s="23" t="str">
        <f>_xlfn.XLOOKUP(C164,辅助表Auxiliary!$A$3:$A$192,辅助表Auxiliary!$C$3:$C$192)</f>
        <v>挖掘机/Excavator</v>
      </c>
      <c r="E164" s="22" t="str">
        <f>_xlfn.XLOOKUP(C164,辅助表Auxiliary!$A$3:$A$192,辅助表Auxiliary!$D$3:$D$192)</f>
        <v>EX5600-6</v>
      </c>
      <c r="F164" s="22" t="str">
        <f>_xlfn.XLOOKUP(C164,辅助表Auxiliary!$A$3:$A$192,辅助表Auxiliary!$E$3:$E$192)</f>
        <v>EX5600</v>
      </c>
      <c r="G164" s="22" t="s">
        <v>285</v>
      </c>
      <c r="H164" s="22" t="b">
        <f t="shared" si="34"/>
        <v>1</v>
      </c>
      <c r="I164" s="22">
        <f t="shared" si="35"/>
        <v>1</v>
      </c>
      <c r="J164" s="22"/>
      <c r="K164" s="22">
        <f>_xlfn.AGGREGATE(9,4,表1[[#This Row],[Хө]:[Б.н]])+_xlfn.AGGREGATE(9,4,表1[[#This Row],[Хө土壤]:[Б.н 脏煤]],表1[[#This Row],[Ш.х 沃土]])</f>
        <v>3825</v>
      </c>
      <c r="L164" s="22">
        <f>_xlfn.AGGREGATE(9,4,表1[[#This Row],[Нү]],表1[[#This Row],[Нү 煤炭]])</f>
        <v>0</v>
      </c>
      <c r="M164" s="22">
        <f>_xlfn.AGGREGATE(9,4,表1[[#This Row],[oxid]],表1[[#This Row],[oxid 氧化]])</f>
        <v>0</v>
      </c>
      <c r="N164" s="22">
        <f>_xlfn.AGGREGATE(9,4,表1[[#This Row],[И.А]],表1[[#This Row],[И.А 
工程工作]])</f>
        <v>0</v>
      </c>
      <c r="O164" s="22">
        <f>表1[[#This Row],[产量（M3）
Production(M3)]]-表1[[#This Row],[焦煤（M3）
Coking coal
Нү]]-表1[[#This Row],[动力煤（M3）
Thermal coal
oxid]]</f>
        <v>3825</v>
      </c>
      <c r="P164" s="22" cm="1">
        <f t="array" ref="P164">_xlfn.LET(
_xlpm.hCond,$H164,
_xlpm.dType,$D164,
_xlpm.res_type_1,P$1,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3825</v>
      </c>
      <c r="Q164" s="22" cm="1">
        <f t="array" ref="Q164">_xlfn.LET(
_xlpm.hCond,$H164,
_xlpm.dType,$D164,
_xlpm.res_type_1,Q$1,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4" s="22" cm="1">
        <f t="array" ref="R164">_xlfn.LET(
_xlpm.hCond,$H164,
_xlpm.dType,$D164,
_xlpm.res_type_1,R$1,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4" s="22" cm="1">
        <f t="array" ref="S164">_xlfn.LET(
_xlpm.hCond,$H164,
_xlpm.dType,$D164,
_xlpm.res_type_1,S$1,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4" s="22" cm="1">
        <f t="array" ref="T164">_xlfn.LET(
_xlpm.hCond,$H164,
_xlpm.dType,$D164,
_xlpm.res_type_1,T$1,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4" s="22" cm="1">
        <f t="array" ref="U164">_xlfn.LET(
_xlpm.hCond,$H164,
_xlpm.dType,$D164,
_xlpm.res_type_1,U$1,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4" s="22" cm="1">
        <f t="array" ref="V164">_xlfn.LET(
_xlpm.hCond,$H164,
_xlpm.dType,$D164,
_xlpm.res_type_1,V$1,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4" s="22" t="str" cm="1">
        <f t="array" ref="W164">_xlfn.LET(
_xlpm.hCond,$H164,
_xlpm.dType,$D164,
_xlpm.res_type_1,W$1,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4" s="22" t="str" cm="1">
        <f t="array" ref="X164">_xlfn.LET(
_xlpm.hCond,$H164,
_xlpm.dType,$D164,
_xlpm.res_type_1,X$1,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4" s="22" t="str" cm="1">
        <f t="array" ref="Y164">_xlfn.LET(
_xlpm.hCond,$H164,
_xlpm.dType,$D164,
_xlpm.res_type_1,Y$1,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4" s="22" t="str" cm="1">
        <f t="array" ref="Z164">_xlfn.LET(
_xlpm.hCond,$H164,
_xlpm.dType,$D164,
_xlpm.res_type_1,Z$1,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4" s="22" t="str" cm="1">
        <f t="array" ref="AA164">_xlfn.LET(
_xlpm.hCond,$H164,
_xlpm.dType,$D164,
_xlpm.res_type_1,AA$1,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4" s="22" t="str" cm="1">
        <f t="array" ref="AB164">_xlfn.LET(
_xlpm.hCond,$H164,
_xlpm.dType,$D164,
_xlpm.res_type_1,AB$1,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4" s="22" t="str" cm="1">
        <f t="array" ref="AC164">_xlfn.LET(
_xlpm.hCond,$H164,
_xlpm.dType,$D164,
_xlpm.res_type_1,AC$1,
_xlpm.num,--_xlfn.TEXTAFTER($C164,{"#","/","-"},-1),
_xlpm.isDay,$B164="DAY",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4" s="22" cm="1">
        <f t="array" ref="AD164">_xlfn.LET(
    _xlpm.result,
    IF(
        $H164,
        _xlfn.IFS(
            $B164 = "DAY",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$B164 = "Night",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21084.1</v>
      </c>
      <c r="AE164" s="22" cm="1">
        <f t="array" ref="AE164">_xlfn.LET(
    _xlpm.result,
    IF(
        $H164,
        _xlfn.IFS(
            $B164 = "DAY",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$B164 = "Night",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21090.2</v>
      </c>
      <c r="AF164" s="22">
        <f t="shared" si="48"/>
        <v>6.1000000000021828</v>
      </c>
      <c r="AG164" s="22" t="str" cm="1">
        <f t="array" ref="AG164">_xlfn.LET(
    _xlpm.result,
    IF(
        $H164,
        _xlfn.IFS(
            $B164 = "DAY",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$B164 = "Night",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4" s="22" t="str" cm="1">
        <f t="array" ref="AH164">_xlfn.LET(
    _xlpm.result,
    IF(
        $H164,
        _xlfn.IFS(
            $B164 = "DAY",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$B164 = "Night",
            _xlfn.IFS(
                $D164 = "挖掘机/Excavator",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$D164 = "矿用卡车/Dump Truck",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$D164 = "辅助设备/Auxiliary Equipment",
                _xlfn.XLOOKUP(
                     --
                        _xlfn.TEXTAFTER(
                            $C164,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4" s="22" t="str">
        <f t="shared" si="49"/>
        <v/>
      </c>
      <c r="AJ16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4" s="22" t="str">
        <f t="shared" si="36"/>
        <v/>
      </c>
      <c r="AO164" s="24" t="str">
        <f t="shared" si="37"/>
        <v/>
      </c>
      <c r="AP164" s="25" cm="1">
        <f t="array" ref="AP16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B164="Night", IF(
            (F164="EX5600")+(F164="EX3600"),
            _xlfn.XLOOKUP(--_xlfn.TEXTAFTER($C164,{"#","/","-"},-1), --_xlfn.TEXTAFTER('Electrical Excavator'!$A$4:$A$23,{"#","/","-"},-1), _xlfn.XLOOKUP(A164,'Electrical Excavator'!$E$3:$AI$3,'Electrical Excavator'!$E$4:$AI$23)),
            _xlfn.XLOOKUP(--_xlfn.TEXTAFTER($C164,{"#","/","-"},-1), --_xlfn.REGEXEXTRACT(_xlpm.c_rng,"\d+"), _xlfn.XLOOKUP(A164, _xlpm.header_rng, _xlpm.data_rng))
        ),
        B164="Day", ""
    ),
    IFERROR(_xlpm.result, "")
)</f>
        <v>0</v>
      </c>
      <c r="AQ164" s="26">
        <f t="shared" si="38"/>
        <v>0.76388888888888884</v>
      </c>
      <c r="AR164" s="26">
        <f t="shared" si="39"/>
        <v>0.67272727272727273</v>
      </c>
      <c r="AS164" s="26">
        <f t="shared" si="40"/>
        <v>0.63636363636363635</v>
      </c>
      <c r="AT164" s="24">
        <f t="shared" si="41"/>
        <v>16.000000000130985</v>
      </c>
      <c r="AU164" s="22">
        <v>720</v>
      </c>
      <c r="AV164" s="22">
        <f t="shared" si="42"/>
        <v>12</v>
      </c>
      <c r="AW164" s="22">
        <f>IF($B164="Day",_xlfn.XLOOKUP(CLEAN($C164),效率表!$B$4:$B$500,效率表!G$4:G$500,""),_xlfn.XLOOKUP(CLEAN($C164),效率表!$B$4:$B$500,效率表!G$4:G$500,"",,-1))</f>
        <v>70</v>
      </c>
      <c r="AX164" s="22">
        <f>IF($B164="Day",_xlfn.XLOOKUP(CLEAN($C164),效率表!$B$4:$B$500,效率表!H$4:H$500,""),_xlfn.XLOOKUP(CLEAN($C164),效率表!$B$4:$B$500,效率表!H$4:H$500,"",,-1))</f>
        <v>0</v>
      </c>
      <c r="AY164" s="22">
        <f>IF($B164="Day",_xlfn.XLOOKUP(CLEAN($C164),效率表!$B$4:$B$500,效率表!I$4:I$500,""),_xlfn.XLOOKUP(CLEAN($C164),效率表!$B$4:$B$500,效率表!I$4:I$500,"",,-1))</f>
        <v>20</v>
      </c>
      <c r="AZ164" s="22">
        <f>IF($B164="Day",_xlfn.XLOOKUP(CLEAN($C164),效率表!$B$4:$B$500,效率表!J$4:J$500,""),_xlfn.XLOOKUP(CLEAN($C164),效率表!$B$4:$B$500,效率表!J$4:J$500,"",,-1))</f>
        <v>0</v>
      </c>
      <c r="BA164" s="22">
        <f>IF($B164="Day",_xlfn.XLOOKUP(CLEAN($C164),效率表!$B$4:$B$500,效率表!K$4:K$500,""),_xlfn.XLOOKUP(CLEAN($C164),效率表!$B$4:$B$500,效率表!K$4:K$500,"",,-1))</f>
        <v>0</v>
      </c>
      <c r="BB164" s="22">
        <f>IF($B164="Day",_xlfn.XLOOKUP(CLEAN($C164),效率表!$B$4:$B$500,效率表!L$4:L$500,""),_xlfn.XLOOKUP(CLEAN($C164),效率表!$B$4:$B$500,效率表!L$4:L$500,"",,-1))</f>
        <v>110</v>
      </c>
      <c r="BC164" s="22">
        <f>IF($B164="Day",_xlfn.XLOOKUP(CLEAN($C164),效率表!$B$4:$B$500,效率表!M$4:M$500,""),_xlfn.XLOOKUP(CLEAN($C164),效率表!$B$4:$B$500,效率表!M$4:M$500,"",,-1))</f>
        <v>0</v>
      </c>
      <c r="BD164" s="22">
        <f>IF($B164="Day",_xlfn.XLOOKUP(CLEAN($C164),效率表!$B$4:$B$500,效率表!N$4:N$500,""),_xlfn.XLOOKUP(CLEAN($C164),效率表!$B$4:$B$500,效率表!N$4:N$500,"",,-1))</f>
        <v>0</v>
      </c>
      <c r="BE164" s="22">
        <f>IF($B164="Day",_xlfn.XLOOKUP(CLEAN($C164),效率表!$B$4:$B$500,效率表!O$4:O$500,""),_xlfn.XLOOKUP(CLEAN($C164),效率表!$B$4:$B$500,效率表!O$4:O$500,"",,-1))</f>
        <v>170</v>
      </c>
      <c r="BF164" s="22">
        <f>IF($B164="Day",_xlfn.XLOOKUP(CLEAN($C164),效率表!$B$4:$B$500,效率表!P$4:P$500,""),_xlfn.XLOOKUP(CLEAN($C164),效率表!$B$4:$B$500,效率表!P$4:P$500,"",,-1))</f>
        <v>0</v>
      </c>
      <c r="BG164" s="22">
        <f>IF($B164="Day",_xlfn.XLOOKUP(CLEAN($C164),效率表!$B$4:$B$500,效率表!Q$4:Q$500,""),_xlfn.XLOOKUP(CLEAN($C164),效率表!$B$4:$B$500,效率表!Q$4:Q$500,"",,-1))</f>
        <v>0</v>
      </c>
      <c r="BH164" s="22">
        <f>IF($B164="Day",_xlfn.XLOOKUP(CLEAN($C164),效率表!$B$4:$B$500,效率表!R$4:R$500,""),_xlfn.XLOOKUP(CLEAN($C164),效率表!$B$4:$B$500,效率表!R$4:R$500,"",,-1))</f>
        <v>0</v>
      </c>
      <c r="BI164" s="22">
        <f>IF($B164="Day",_xlfn.XLOOKUP(CLEAN($C164),效率表!$B$4:$B$500,效率表!S$4:S$500,""),_xlfn.XLOOKUP(CLEAN($C164),效率表!$B$4:$B$500,效率表!S$4:S$500,"",,-1))</f>
        <v>0</v>
      </c>
      <c r="BJ164" s="22">
        <f>IF($B164="Day",_xlfn.XLOOKUP(CLEAN($C164),效率表!$B$4:$B$500,效率表!U$4:U$500,""),_xlfn.XLOOKUP(CLEAN($C164),效率表!$B$4:$B$500,效率表!U$4:U$500,"",,-1))</f>
        <v>0</v>
      </c>
      <c r="BK164" s="22">
        <f>IF($B164="Day",_xlfn.XLOOKUP(CLEAN($C164),效率表!$B$4:$B$500,效率表!V$4:V$500,""),_xlfn.XLOOKUP(CLEAN($C164),效率表!$B$4:$B$500,效率表!V$4:V$500,"",,-1))</f>
        <v>0</v>
      </c>
      <c r="BL164" s="22">
        <f t="shared" si="43"/>
        <v>20</v>
      </c>
      <c r="BM164" s="22">
        <f t="shared" si="44"/>
        <v>180</v>
      </c>
      <c r="BN164" s="22">
        <f t="shared" si="45"/>
        <v>0</v>
      </c>
      <c r="BO164" s="27">
        <f t="shared" si="46"/>
        <v>350</v>
      </c>
      <c r="BP164" s="25">
        <f t="shared" si="47"/>
        <v>5.833333333333333</v>
      </c>
      <c r="BQ164" s="28" t="str">
        <f>IF($B164="Day",_xlfn.XLOOKUP(CLEAN($C164),效率表!$B$4:$B$500,效率表!X$4:X$500,""),_xlfn.XLOOKUP($C164,效率表!$B$4:$B$500,效率表!X$4:X$500,"",,-1))</f>
        <v xml:space="preserve">Нурууны шланг задарсан </v>
      </c>
    </row>
    <row r="165" spans="1:69">
      <c r="A165" s="29">
        <f t="shared" si="50"/>
        <v>46244</v>
      </c>
      <c r="B165" s="22" t="s">
        <v>241</v>
      </c>
      <c r="C165" s="22" t="s">
        <v>62</v>
      </c>
      <c r="D165" s="23" t="str">
        <f>_xlfn.XLOOKUP(C165,辅助表Auxiliary!$A$3:$A$192,辅助表Auxiliary!$C$3:$C$192)</f>
        <v>挖掘机/Excavator</v>
      </c>
      <c r="E165" s="22" t="str">
        <f>_xlfn.XLOOKUP(C165,辅助表Auxiliary!$A$3:$A$192,辅助表Auxiliary!$D$3:$D$192)</f>
        <v>EX5600-6</v>
      </c>
      <c r="F165" s="22" t="str">
        <f>_xlfn.XLOOKUP(C165,辅助表Auxiliary!$A$3:$A$192,辅助表Auxiliary!$E$3:$E$192)</f>
        <v>EX5600</v>
      </c>
      <c r="G165" s="22" t="s">
        <v>285</v>
      </c>
      <c r="H165" s="22" t="b">
        <f t="shared" si="34"/>
        <v>1</v>
      </c>
      <c r="I165" s="22">
        <f t="shared" si="35"/>
        <v>1</v>
      </c>
      <c r="J165" s="22"/>
      <c r="K165" s="22">
        <f>_xlfn.AGGREGATE(9,4,表1[[#This Row],[Хө]:[Б.н]])+_xlfn.AGGREGATE(9,4,表1[[#This Row],[Хө土壤]:[Б.н 脏煤]],表1[[#This Row],[Ш.х 沃土]])</f>
        <v>8500</v>
      </c>
      <c r="L165" s="22">
        <f>_xlfn.AGGREGATE(9,4,表1[[#This Row],[Нү]],表1[[#This Row],[Нү 煤炭]])</f>
        <v>0</v>
      </c>
      <c r="M165" s="22">
        <f>_xlfn.AGGREGATE(9,4,表1[[#This Row],[oxid]],表1[[#This Row],[oxid 氧化]])</f>
        <v>0</v>
      </c>
      <c r="N165" s="22">
        <f>_xlfn.AGGREGATE(9,4,表1[[#This Row],[И.А]],表1[[#This Row],[И.А 
工程工作]])</f>
        <v>0</v>
      </c>
      <c r="O165" s="22">
        <f>表1[[#This Row],[产量（M3）
Production(M3)]]-表1[[#This Row],[焦煤（M3）
Coking coal
Нү]]-表1[[#This Row],[动力煤（M3）
Thermal coal
oxid]]</f>
        <v>8500</v>
      </c>
      <c r="P165" s="22" cm="1">
        <f t="array" ref="P165">_xlfn.LET(
_xlpm.hCond,$H165,
_xlpm.dType,$D165,
_xlpm.res_type_1,P$1,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8500</v>
      </c>
      <c r="Q165" s="22" cm="1">
        <f t="array" ref="Q165">_xlfn.LET(
_xlpm.hCond,$H165,
_xlpm.dType,$D165,
_xlpm.res_type_1,Q$1,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5" s="22" cm="1">
        <f t="array" ref="R165">_xlfn.LET(
_xlpm.hCond,$H165,
_xlpm.dType,$D165,
_xlpm.res_type_1,R$1,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5" s="22" cm="1">
        <f t="array" ref="S165">_xlfn.LET(
_xlpm.hCond,$H165,
_xlpm.dType,$D165,
_xlpm.res_type_1,S$1,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5" s="22" cm="1">
        <f t="array" ref="T165">_xlfn.LET(
_xlpm.hCond,$H165,
_xlpm.dType,$D165,
_xlpm.res_type_1,T$1,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5" s="22" cm="1">
        <f t="array" ref="U165">_xlfn.LET(
_xlpm.hCond,$H165,
_xlpm.dType,$D165,
_xlpm.res_type_1,U$1,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5" s="22" cm="1">
        <f t="array" ref="V165">_xlfn.LET(
_xlpm.hCond,$H165,
_xlpm.dType,$D165,
_xlpm.res_type_1,V$1,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5" s="22" t="str" cm="1">
        <f t="array" ref="W165">_xlfn.LET(
_xlpm.hCond,$H165,
_xlpm.dType,$D165,
_xlpm.res_type_1,W$1,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5" s="22" t="str" cm="1">
        <f t="array" ref="X165">_xlfn.LET(
_xlpm.hCond,$H165,
_xlpm.dType,$D165,
_xlpm.res_type_1,X$1,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5" s="22" t="str" cm="1">
        <f t="array" ref="Y165">_xlfn.LET(
_xlpm.hCond,$H165,
_xlpm.dType,$D165,
_xlpm.res_type_1,Y$1,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5" s="22" t="str" cm="1">
        <f t="array" ref="Z165">_xlfn.LET(
_xlpm.hCond,$H165,
_xlpm.dType,$D165,
_xlpm.res_type_1,Z$1,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5" s="22" t="str" cm="1">
        <f t="array" ref="AA165">_xlfn.LET(
_xlpm.hCond,$H165,
_xlpm.dType,$D165,
_xlpm.res_type_1,AA$1,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5" s="22" t="str" cm="1">
        <f t="array" ref="AB165">_xlfn.LET(
_xlpm.hCond,$H165,
_xlpm.dType,$D165,
_xlpm.res_type_1,AB$1,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5" s="22" t="str" cm="1">
        <f t="array" ref="AC165">_xlfn.LET(
_xlpm.hCond,$H165,
_xlpm.dType,$D165,
_xlpm.res_type_1,AC$1,
_xlpm.num,--_xlfn.TEXTAFTER($C165,{"#","/","-"},-1),
_xlpm.isDay,$B165="DAY",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5" s="22" cm="1">
        <f t="array" ref="AD165">_xlfn.LET(
    _xlpm.result,
    IF(
        $H165,
        _xlfn.IFS(
            $B165 = "DAY",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$B165 = "Night",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18729</v>
      </c>
      <c r="AE165" s="22" cm="1">
        <f t="array" ref="AE165">_xlfn.LET(
    _xlpm.result,
    IF(
        $H165,
        _xlfn.IFS(
            $B165 = "DAY",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$B165 = "Night",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18737.8</v>
      </c>
      <c r="AF165" s="22">
        <f t="shared" si="48"/>
        <v>8.7999999999992724</v>
      </c>
      <c r="AG165" s="22" t="str" cm="1">
        <f t="array" ref="AG165">_xlfn.LET(
    _xlpm.result,
    IF(
        $H165,
        _xlfn.IFS(
            $B165 = "DAY",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$B165 = "Night",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5" s="22" t="str" cm="1">
        <f t="array" ref="AH165">_xlfn.LET(
    _xlpm.result,
    IF(
        $H165,
        _xlfn.IFS(
            $B165 = "DAY",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$B165 = "Night",
            _xlfn.IFS(
                $D165 = "挖掘机/Excavator",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$D165 = "矿用卡车/Dump Truck",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$D165 = "辅助设备/Auxiliary Equipment",
                _xlfn.XLOOKUP(
                     --
                        _xlfn.TEXTAFTER(
                            $C165,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5" s="22" t="str">
        <f t="shared" si="49"/>
        <v/>
      </c>
      <c r="AJ16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5" s="22" t="str">
        <f t="shared" si="36"/>
        <v/>
      </c>
      <c r="AO165" s="24" t="str">
        <f t="shared" si="37"/>
        <v/>
      </c>
      <c r="AP165" s="25" cm="1">
        <f t="array" ref="AP16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B165="Night", IF(
            (F165="EX5600")+(F165="EX3600"),
            _xlfn.XLOOKUP(--_xlfn.TEXTAFTER($C165,{"#","/","-"},-1), --_xlfn.TEXTAFTER('Electrical Excavator'!$A$4:$A$23,{"#","/","-"},-1), _xlfn.XLOOKUP(A165,'Electrical Excavator'!$E$3:$AI$3,'Electrical Excavator'!$E$4:$AI$23)),
            _xlfn.XLOOKUP(--_xlfn.TEXTAFTER($C165,{"#","/","-"},-1), --_xlfn.REGEXEXTRACT(_xlpm.c_rng,"\d+"), _xlfn.XLOOKUP(A165, _xlpm.header_rng, _xlpm.data_rng))
        ),
        B165="Day", ""
    ),
    IFERROR(_xlpm.result, "")
)</f>
        <v>0</v>
      </c>
      <c r="AQ165" s="26">
        <f t="shared" si="38"/>
        <v>0.97083333333333333</v>
      </c>
      <c r="AR165" s="26">
        <f t="shared" si="39"/>
        <v>0.72818311874105868</v>
      </c>
      <c r="AS165" s="26">
        <f t="shared" si="40"/>
        <v>0.698140200286123</v>
      </c>
      <c r="AT165" s="24">
        <f t="shared" si="41"/>
        <v>39.999999999956373</v>
      </c>
      <c r="AU165" s="22">
        <v>720</v>
      </c>
      <c r="AV165" s="22">
        <f t="shared" si="42"/>
        <v>12</v>
      </c>
      <c r="AW165" s="22">
        <f>IF($B165="Day",_xlfn.XLOOKUP(CLEAN($C165),效率表!$B$4:$B$500,效率表!G$4:G$500,""),_xlfn.XLOOKUP(CLEAN($C165),效率表!$B$4:$B$500,效率表!G$4:G$500,"",,-1))</f>
        <v>70</v>
      </c>
      <c r="AX165" s="22">
        <f>IF($B165="Day",_xlfn.XLOOKUP(CLEAN($C165),效率表!$B$4:$B$500,效率表!H$4:H$500,""),_xlfn.XLOOKUP(CLEAN($C165),效率表!$B$4:$B$500,效率表!H$4:H$500,"",,-1))</f>
        <v>10</v>
      </c>
      <c r="AY165" s="22">
        <f>IF($B165="Day",_xlfn.XLOOKUP(CLEAN($C165),效率表!$B$4:$B$500,效率表!I$4:I$500,""),_xlfn.XLOOKUP(CLEAN($C165),效率表!$B$4:$B$500,效率表!I$4:I$500,"",,-1))</f>
        <v>0</v>
      </c>
      <c r="AZ165" s="22">
        <f>IF($B165="Day",_xlfn.XLOOKUP(CLEAN($C165),效率表!$B$4:$B$500,效率表!J$4:J$500,""),_xlfn.XLOOKUP(CLEAN($C165),效率表!$B$4:$B$500,效率表!J$4:J$500,"",,-1))</f>
        <v>11</v>
      </c>
      <c r="BA165" s="22">
        <f>IF($B165="Day",_xlfn.XLOOKUP(CLEAN($C165),效率表!$B$4:$B$500,效率表!K$4:K$500,""),_xlfn.XLOOKUP(CLEAN($C165),效率表!$B$4:$B$500,效率表!K$4:K$500,"",,-1))</f>
        <v>0</v>
      </c>
      <c r="BB165" s="22">
        <f>IF($B165="Day",_xlfn.XLOOKUP(CLEAN($C165),效率表!$B$4:$B$500,效率表!L$4:L$500,""),_xlfn.XLOOKUP(CLEAN($C165),效率表!$B$4:$B$500,效率表!L$4:L$500,"",,-1))</f>
        <v>120</v>
      </c>
      <c r="BC165" s="22">
        <f>IF($B165="Day",_xlfn.XLOOKUP(CLEAN($C165),效率表!$B$4:$B$500,效率表!M$4:M$500,""),_xlfn.XLOOKUP(CLEAN($C165),效率表!$B$4:$B$500,效率表!M$4:M$500,"",,-1))</f>
        <v>0</v>
      </c>
      <c r="BD165" s="22">
        <f>IF($B165="Day",_xlfn.XLOOKUP(CLEAN($C165),效率表!$B$4:$B$500,效率表!N$4:N$500,""),_xlfn.XLOOKUP(CLEAN($C165),效率表!$B$4:$B$500,效率表!N$4:N$500,"",,-1))</f>
        <v>0</v>
      </c>
      <c r="BE165" s="22">
        <f>IF($B165="Day",_xlfn.XLOOKUP(CLEAN($C165),效率表!$B$4:$B$500,效率表!O$4:O$500,""),_xlfn.XLOOKUP(CLEAN($C165),效率表!$B$4:$B$500,效率表!O$4:O$500,"",,-1))</f>
        <v>21</v>
      </c>
      <c r="BF165" s="22">
        <f>IF($B165="Day",_xlfn.XLOOKUP(CLEAN($C165),效率表!$B$4:$B$500,效率表!P$4:P$500,""),_xlfn.XLOOKUP(CLEAN($C165),效率表!$B$4:$B$500,效率表!P$4:P$500,"",,-1))</f>
        <v>0</v>
      </c>
      <c r="BG165" s="22">
        <f>IF($B165="Day",_xlfn.XLOOKUP(CLEAN($C165),效率表!$B$4:$B$500,效率表!Q$4:Q$500,""),_xlfn.XLOOKUP(CLEAN($C165),效率表!$B$4:$B$500,效率表!Q$4:Q$500,"",,-1))</f>
        <v>0</v>
      </c>
      <c r="BH165" s="22">
        <f>IF($B165="Day",_xlfn.XLOOKUP(CLEAN($C165),效率表!$B$4:$B$500,效率表!R$4:R$500,""),_xlfn.XLOOKUP(CLEAN($C165),效率表!$B$4:$B$500,效率表!R$4:R$500,"",,-1))</f>
        <v>0</v>
      </c>
      <c r="BI165" s="22">
        <f>IF($B165="Day",_xlfn.XLOOKUP(CLEAN($C165),效率表!$B$4:$B$500,效率表!S$4:S$500,""),_xlfn.XLOOKUP(CLEAN($C165),效率表!$B$4:$B$500,效率表!S$4:S$500,"",,-1))</f>
        <v>0</v>
      </c>
      <c r="BJ165" s="22">
        <f>IF($B165="Day",_xlfn.XLOOKUP(CLEAN($C165),效率表!$B$4:$B$500,效率表!U$4:U$500,""),_xlfn.XLOOKUP(CLEAN($C165),效率表!$B$4:$B$500,效率表!U$4:U$500,"",,-1))</f>
        <v>0</v>
      </c>
      <c r="BK165" s="22">
        <f>IF($B165="Day",_xlfn.XLOOKUP(CLEAN($C165),效率表!$B$4:$B$500,效率表!V$4:V$500,""),_xlfn.XLOOKUP(CLEAN($C165),效率表!$B$4:$B$500,效率表!V$4:V$500,"",,-1))</f>
        <v>0</v>
      </c>
      <c r="BL165" s="22">
        <f t="shared" si="43"/>
        <v>21</v>
      </c>
      <c r="BM165" s="22">
        <f t="shared" si="44"/>
        <v>190</v>
      </c>
      <c r="BN165" s="22">
        <f t="shared" si="45"/>
        <v>0</v>
      </c>
      <c r="BO165" s="27">
        <f t="shared" si="46"/>
        <v>488</v>
      </c>
      <c r="BP165" s="25">
        <f t="shared" si="47"/>
        <v>8.1333333333333329</v>
      </c>
      <c r="BQ165" s="28" t="str">
        <f>IF($B165="Day",_xlfn.XLOOKUP(CLEAN($C165),效率表!$B$4:$B$500,效率表!X$4:X$500,""),_xlfn.XLOOKUP($C165,效率表!$B$4:$B$500,效率表!X$4:X$500,"",,-1))</f>
        <v xml:space="preserve">Boom-ны пайлц дуугарсан </v>
      </c>
    </row>
    <row r="166" spans="1:69">
      <c r="A166" s="29">
        <f t="shared" si="50"/>
        <v>46244</v>
      </c>
      <c r="B166" s="22" t="s">
        <v>241</v>
      </c>
      <c r="C166" s="22" t="s">
        <v>65</v>
      </c>
      <c r="D166" s="23" t="str">
        <f>_xlfn.XLOOKUP(C166,辅助表Auxiliary!$A$3:$A$192,辅助表Auxiliary!$C$3:$C$192)</f>
        <v>辅助设备/Auxiliary Equipment</v>
      </c>
      <c r="E166" s="22" t="str">
        <f>_xlfn.XLOOKUP(C166,辅助表Auxiliary!$A$3:$A$192,辅助表Auxiliary!$D$3:$D$192)</f>
        <v>XE490DK</v>
      </c>
      <c r="F166" s="22" t="str">
        <f>_xlfn.XLOOKUP(C166,辅助表Auxiliary!$A$3:$A$192,辅助表Auxiliary!$E$3:$E$192)</f>
        <v>自有辅助</v>
      </c>
      <c r="G166" s="22" t="s">
        <v>285</v>
      </c>
      <c r="H166" s="22" t="b">
        <f t="shared" si="34"/>
        <v>1</v>
      </c>
      <c r="I166" s="22">
        <f t="shared" si="35"/>
        <v>1</v>
      </c>
      <c r="J166" s="22"/>
      <c r="K166" s="22">
        <f>_xlfn.AGGREGATE(9,4,表1[[#This Row],[Хө]:[Б.н]])+_xlfn.AGGREGATE(9,4,表1[[#This Row],[Хө土壤]:[Б.н 脏煤]],表1[[#This Row],[Ш.х 沃土]])</f>
        <v>0</v>
      </c>
      <c r="L166" s="22">
        <f>_xlfn.AGGREGATE(9,4,表1[[#This Row],[Нү]],表1[[#This Row],[Нү 煤炭]])</f>
        <v>0</v>
      </c>
      <c r="M166" s="22">
        <f>_xlfn.AGGREGATE(9,4,表1[[#This Row],[oxid]],表1[[#This Row],[oxid 氧化]])</f>
        <v>0</v>
      </c>
      <c r="N166" s="22">
        <f>_xlfn.AGGREGATE(9,4,表1[[#This Row],[И.А]],表1[[#This Row],[И.А 
工程工作]])</f>
        <v>0</v>
      </c>
      <c r="O166" s="22">
        <f>表1[[#This Row],[产量（M3）
Production(M3)]]-表1[[#This Row],[焦煤（M3）
Coking coal
Нү]]-表1[[#This Row],[动力煤（M3）
Thermal coal
oxid]]</f>
        <v>0</v>
      </c>
      <c r="P166" s="22" t="str" cm="1">
        <f t="array" ref="P166">_xlfn.LET(
_xlpm.hCond,$H166,
_xlpm.dType,$D166,
_xlpm.res_type_1,P$1,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66" s="22" t="str" cm="1">
        <f t="array" ref="Q166">_xlfn.LET(
_xlpm.hCond,$H166,
_xlpm.dType,$D166,
_xlpm.res_type_1,Q$1,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66" s="22" t="str" cm="1">
        <f t="array" ref="R166">_xlfn.LET(
_xlpm.hCond,$H166,
_xlpm.dType,$D166,
_xlpm.res_type_1,R$1,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66" s="22" t="str" cm="1">
        <f t="array" ref="S166">_xlfn.LET(
_xlpm.hCond,$H166,
_xlpm.dType,$D166,
_xlpm.res_type_1,S$1,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66" s="22" t="str" cm="1">
        <f t="array" ref="T166">_xlfn.LET(
_xlpm.hCond,$H166,
_xlpm.dType,$D166,
_xlpm.res_type_1,T$1,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66" s="22" t="str" cm="1">
        <f t="array" ref="U166">_xlfn.LET(
_xlpm.hCond,$H166,
_xlpm.dType,$D166,
_xlpm.res_type_1,U$1,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66" s="22" t="str" cm="1">
        <f t="array" ref="V166">_xlfn.LET(
_xlpm.hCond,$H166,
_xlpm.dType,$D166,
_xlpm.res_type_1,V$1,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66" s="22" t="str" cm="1">
        <f t="array" ref="W166">_xlfn.LET(
_xlpm.hCond,$H166,
_xlpm.dType,$D166,
_xlpm.res_type_1,W$1,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6" s="22" t="str" cm="1">
        <f t="array" ref="X166">_xlfn.LET(
_xlpm.hCond,$H166,
_xlpm.dType,$D166,
_xlpm.res_type_1,X$1,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6" s="22" t="str" cm="1">
        <f t="array" ref="Y166">_xlfn.LET(
_xlpm.hCond,$H166,
_xlpm.dType,$D166,
_xlpm.res_type_1,Y$1,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6" s="22" t="str" cm="1">
        <f t="array" ref="Z166">_xlfn.LET(
_xlpm.hCond,$H166,
_xlpm.dType,$D166,
_xlpm.res_type_1,Z$1,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6" s="22" t="str" cm="1">
        <f t="array" ref="AA166">_xlfn.LET(
_xlpm.hCond,$H166,
_xlpm.dType,$D166,
_xlpm.res_type_1,AA$1,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6" s="22" t="str" cm="1">
        <f t="array" ref="AB166">_xlfn.LET(
_xlpm.hCond,$H166,
_xlpm.dType,$D166,
_xlpm.res_type_1,AB$1,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6" s="22" t="str" cm="1">
        <f t="array" ref="AC166">_xlfn.LET(
_xlpm.hCond,$H166,
_xlpm.dType,$D166,
_xlpm.res_type_1,AC$1,
_xlpm.num,--_xlfn.TEXTAFTER($C166,{"#","/","-"},-1),
_xlpm.isDay,$B166="DAY",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6" s="22" cm="1">
        <f t="array" ref="AD166">_xlfn.LET(
    _xlpm.result,
    IF(
        $H166,
        _xlfn.IFS(
            $B166 = "DAY",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$B166 = "Night",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10472</v>
      </c>
      <c r="AE166" s="22" cm="1">
        <f t="array" ref="AE166">_xlfn.LET(
    _xlpm.result,
    IF(
        $H166,
        _xlfn.IFS(
            $B166 = "DAY",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$B166 = "Night",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10479.299999999999</v>
      </c>
      <c r="AF166" s="22">
        <f t="shared" si="48"/>
        <v>7.2999999999992724</v>
      </c>
      <c r="AG166" s="22" t="str" cm="1">
        <f t="array" ref="AG166">_xlfn.LET(
    _xlpm.result,
    IF(
        $H166,
        _xlfn.IFS(
            $B166 = "DAY",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$B166 = "Night",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6" s="22" t="str" cm="1">
        <f t="array" ref="AH166">_xlfn.LET(
    _xlpm.result,
    IF(
        $H166,
        _xlfn.IFS(
            $B166 = "DAY",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$B166 = "Night",
            _xlfn.IFS(
                $D166 = "挖掘机/Excavator",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$D166 = "矿用卡车/Dump Truck",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$D166 = "辅助设备/Auxiliary Equipment",
                _xlfn.XLOOKUP(
                     --
                        _xlfn.TEXTAFTER(
                            $C166,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6" s="22" t="str">
        <f t="shared" si="49"/>
        <v/>
      </c>
      <c r="AJ16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6" s="22" t="str">
        <f t="shared" si="36"/>
        <v/>
      </c>
      <c r="AO166" s="24" t="str">
        <f t="shared" si="37"/>
        <v/>
      </c>
      <c r="AP166" s="25" cm="1">
        <f t="array" ref="AP16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B166="Night", IF(
            (F166="EX5600")+(F166="EX3600"),
            _xlfn.XLOOKUP(--_xlfn.TEXTAFTER($C166,{"#","/","-"},-1), --_xlfn.TEXTAFTER('Electrical Excavator'!$A$4:$A$23,{"#","/","-"},-1), _xlfn.XLOOKUP(A166,'Electrical Excavator'!$E$3:$AI$3,'Electrical Excavator'!$E$4:$AI$23)),
            _xlfn.XLOOKUP(--_xlfn.TEXTAFTER($C166,{"#","/","-"},-1), --_xlfn.REGEXEXTRACT(_xlpm.c_rng,"\d+"), _xlfn.XLOOKUP(A166, _xlpm.header_rng, _xlpm.data_rng))
        ),
        B166="Day", ""
    ),
    IFERROR(_xlpm.result, "")
)</f>
        <v>173</v>
      </c>
      <c r="AQ166" s="26">
        <f t="shared" si="38"/>
        <v>1</v>
      </c>
      <c r="AR166" s="26">
        <f t="shared" si="39"/>
        <v>0.59722222222222221</v>
      </c>
      <c r="AS166" s="26">
        <f t="shared" si="40"/>
        <v>0.55555555555555558</v>
      </c>
      <c r="AT166" s="24">
        <f t="shared" si="41"/>
        <v>37.99999999995633</v>
      </c>
      <c r="AU166" s="22">
        <v>720</v>
      </c>
      <c r="AV166" s="22">
        <f t="shared" si="42"/>
        <v>12</v>
      </c>
      <c r="AW166" s="22">
        <f>IF($B166="Day",_xlfn.XLOOKUP(CLEAN($C166),效率表!$B$4:$B$500,效率表!G$4:G$500,""),_xlfn.XLOOKUP(CLEAN($C166),效率表!$B$4:$B$500,效率表!G$4:G$500,"",,-1))</f>
        <v>40</v>
      </c>
      <c r="AX166" s="22">
        <f>IF($B166="Day",_xlfn.XLOOKUP(CLEAN($C166),效率表!$B$4:$B$500,效率表!H$4:H$500,""),_xlfn.XLOOKUP(CLEAN($C166),效率表!$B$4:$B$500,效率表!H$4:H$500,"",,-1))</f>
        <v>30</v>
      </c>
      <c r="AY166" s="22">
        <f>IF($B166="Day",_xlfn.XLOOKUP(CLEAN($C166),效率表!$B$4:$B$500,效率表!I$4:I$500,""),_xlfn.XLOOKUP(CLEAN($C166),效率表!$B$4:$B$500,效率表!I$4:I$500,"",,-1))</f>
        <v>0</v>
      </c>
      <c r="AZ166" s="22">
        <f>IF($B166="Day",_xlfn.XLOOKUP(CLEAN($C166),效率表!$B$4:$B$500,效率表!J$4:J$500,""),_xlfn.XLOOKUP(CLEAN($C166),效率表!$B$4:$B$500,效率表!J$4:J$500,"",,-1))</f>
        <v>0</v>
      </c>
      <c r="BA166" s="22">
        <f>IF($B166="Day",_xlfn.XLOOKUP(CLEAN($C166),效率表!$B$4:$B$500,效率表!K$4:K$500,""),_xlfn.XLOOKUP(CLEAN($C166),效率表!$B$4:$B$500,效率表!K$4:K$500,"",,-1))</f>
        <v>0</v>
      </c>
      <c r="BB166" s="22">
        <f>IF($B166="Day",_xlfn.XLOOKUP(CLEAN($C166),效率表!$B$4:$B$500,效率表!L$4:L$500,""),_xlfn.XLOOKUP(CLEAN($C166),效率表!$B$4:$B$500,效率表!L$4:L$500,"",,-1))</f>
        <v>100</v>
      </c>
      <c r="BC166" s="22">
        <f>IF($B166="Day",_xlfn.XLOOKUP(CLEAN($C166),效率表!$B$4:$B$500,效率表!M$4:M$500,""),_xlfn.XLOOKUP(CLEAN($C166),效率表!$B$4:$B$500,效率表!M$4:M$500,"",,-1))</f>
        <v>0</v>
      </c>
      <c r="BD166" s="22">
        <f>IF($B166="Day",_xlfn.XLOOKUP(CLEAN($C166),效率表!$B$4:$B$500,效率表!N$4:N$500,""),_xlfn.XLOOKUP(CLEAN($C166),效率表!$B$4:$B$500,效率表!N$4:N$500,"",,-1))</f>
        <v>0</v>
      </c>
      <c r="BE166" s="22">
        <f>IF($B166="Day",_xlfn.XLOOKUP(CLEAN($C166),效率表!$B$4:$B$500,效率表!O$4:O$500,""),_xlfn.XLOOKUP(CLEAN($C166),效率表!$B$4:$B$500,效率表!O$4:O$500,"",,-1))</f>
        <v>0</v>
      </c>
      <c r="BF166" s="22">
        <f>IF($B166="Day",_xlfn.XLOOKUP(CLEAN($C166),效率表!$B$4:$B$500,效率表!P$4:P$500,""),_xlfn.XLOOKUP(CLEAN($C166),效率表!$B$4:$B$500,效率表!P$4:P$500,"",,-1))</f>
        <v>150</v>
      </c>
      <c r="BG166" s="22">
        <f>IF($B166="Day",_xlfn.XLOOKUP(CLEAN($C166),效率表!$B$4:$B$500,效率表!Q$4:Q$500,""),_xlfn.XLOOKUP(CLEAN($C166),效率表!$B$4:$B$500,效率表!Q$4:Q$500,"",,-1))</f>
        <v>0</v>
      </c>
      <c r="BH166" s="22">
        <f>IF($B166="Day",_xlfn.XLOOKUP(CLEAN($C166),效率表!$B$4:$B$500,效率表!R$4:R$500,""),_xlfn.XLOOKUP(CLEAN($C166),效率表!$B$4:$B$500,效率表!R$4:R$500,"",,-1))</f>
        <v>0</v>
      </c>
      <c r="BI166" s="22">
        <f>IF($B166="Day",_xlfn.XLOOKUP(CLEAN($C166),效率表!$B$4:$B$500,效率表!S$4:S$500,""),_xlfn.XLOOKUP(CLEAN($C166),效率表!$B$4:$B$500,效率表!S$4:S$500,"",,-1))</f>
        <v>0</v>
      </c>
      <c r="BJ166" s="22">
        <f>IF($B166="Day",_xlfn.XLOOKUP(CLEAN($C166),效率表!$B$4:$B$500,效率表!U$4:U$500,""),_xlfn.XLOOKUP(CLEAN($C166),效率表!$B$4:$B$500,效率表!U$4:U$500,"",,-1))</f>
        <v>0</v>
      </c>
      <c r="BK166" s="22">
        <f>IF($B166="Day",_xlfn.XLOOKUP(CLEAN($C166),效率表!$B$4:$B$500,效率表!V$4:V$500,""),_xlfn.XLOOKUP(CLEAN($C166),效率表!$B$4:$B$500,效率表!V$4:V$500,"",,-1))</f>
        <v>0</v>
      </c>
      <c r="BL166" s="22">
        <f t="shared" si="43"/>
        <v>30</v>
      </c>
      <c r="BM166" s="22">
        <f t="shared" si="44"/>
        <v>290</v>
      </c>
      <c r="BN166" s="22">
        <f t="shared" si="45"/>
        <v>150</v>
      </c>
      <c r="BO166" s="27">
        <f t="shared" si="46"/>
        <v>400</v>
      </c>
      <c r="BP166" s="25">
        <f t="shared" si="47"/>
        <v>6.666666666666667</v>
      </c>
      <c r="BQ166" s="28">
        <f>IF($B166="Day",_xlfn.XLOOKUP(CLEAN($C166),效率表!$B$4:$B$500,效率表!X$4:X$500,""),_xlfn.XLOOKUP($C166,效率表!$B$4:$B$500,效率表!X$4:X$500,"",,-1))</f>
        <v>0</v>
      </c>
    </row>
    <row r="167" spans="1:69">
      <c r="A167" s="29">
        <f t="shared" si="50"/>
        <v>46244</v>
      </c>
      <c r="B167" s="22" t="s">
        <v>241</v>
      </c>
      <c r="C167" s="22" t="s">
        <v>68</v>
      </c>
      <c r="D167" s="23" t="str">
        <f>_xlfn.XLOOKUP(C167,辅助表Auxiliary!$A$3:$A$192,辅助表Auxiliary!$C$3:$C$192)</f>
        <v>挖掘机/Excavator</v>
      </c>
      <c r="E167" s="22" t="str">
        <f>_xlfn.XLOOKUP(C167,辅助表Auxiliary!$A$3:$A$192,辅助表Auxiliary!$D$3:$D$192)</f>
        <v>CAT395 EX</v>
      </c>
      <c r="F167" s="22" t="str">
        <f>_xlfn.XLOOKUP(C167,辅助表Auxiliary!$A$3:$A$192,辅助表Auxiliary!$E$3:$E$192)</f>
        <v>其它挖机</v>
      </c>
      <c r="G167" s="22" t="s">
        <v>285</v>
      </c>
      <c r="H167" s="22" t="b">
        <f t="shared" si="34"/>
        <v>1</v>
      </c>
      <c r="I167" s="22">
        <f t="shared" si="35"/>
        <v>1</v>
      </c>
      <c r="J167" s="22"/>
      <c r="K167" s="22">
        <f>_xlfn.AGGREGATE(9,4,表1[[#This Row],[Хө]:[Б.н]])+_xlfn.AGGREGATE(9,4,表1[[#This Row],[Хө土壤]:[Б.н 脏煤]],表1[[#This Row],[Ш.х 沃土]])</f>
        <v>1960</v>
      </c>
      <c r="L167" s="22">
        <f>_xlfn.AGGREGATE(9,4,表1[[#This Row],[Нү]],表1[[#This Row],[Нү 煤炭]])</f>
        <v>0</v>
      </c>
      <c r="M167" s="22">
        <f>_xlfn.AGGREGATE(9,4,表1[[#This Row],[oxid]],表1[[#This Row],[oxid 氧化]])</f>
        <v>560</v>
      </c>
      <c r="N167" s="22">
        <f>_xlfn.AGGREGATE(9,4,表1[[#This Row],[И.А]],表1[[#This Row],[И.А 
工程工作]])</f>
        <v>0</v>
      </c>
      <c r="O167" s="22">
        <f>表1[[#This Row],[产量（M3）
Production(M3)]]-表1[[#This Row],[焦煤（M3）
Coking coal
Нү]]-表1[[#This Row],[动力煤（M3）
Thermal coal
oxid]]</f>
        <v>1400</v>
      </c>
      <c r="P167" s="22" cm="1">
        <f t="array" ref="P167">_xlfn.LET(
_xlpm.hCond,$H167,
_xlpm.dType,$D167,
_xlpm.res_type_1,P$1,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1400</v>
      </c>
      <c r="Q167" s="22" cm="1">
        <f t="array" ref="Q167">_xlfn.LET(
_xlpm.hCond,$H167,
_xlpm.dType,$D167,
_xlpm.res_type_1,Q$1,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7" s="22" cm="1">
        <f t="array" ref="R167">_xlfn.LET(
_xlpm.hCond,$H167,
_xlpm.dType,$D167,
_xlpm.res_type_1,R$1,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7" s="22" cm="1">
        <f t="array" ref="S167">_xlfn.LET(
_xlpm.hCond,$H167,
_xlpm.dType,$D167,
_xlpm.res_type_1,S$1,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7" s="22" cm="1">
        <f t="array" ref="T167">_xlfn.LET(
_xlpm.hCond,$H167,
_xlpm.dType,$D167,
_xlpm.res_type_1,T$1,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560</v>
      </c>
      <c r="U167" s="22" cm="1">
        <f t="array" ref="U167">_xlfn.LET(
_xlpm.hCond,$H167,
_xlpm.dType,$D167,
_xlpm.res_type_1,U$1,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7" s="22" cm="1">
        <f t="array" ref="V167">_xlfn.LET(
_xlpm.hCond,$H167,
_xlpm.dType,$D167,
_xlpm.res_type_1,V$1,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7" s="22" t="str" cm="1">
        <f t="array" ref="W167">_xlfn.LET(
_xlpm.hCond,$H167,
_xlpm.dType,$D167,
_xlpm.res_type_1,W$1,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7" s="22" t="str" cm="1">
        <f t="array" ref="X167">_xlfn.LET(
_xlpm.hCond,$H167,
_xlpm.dType,$D167,
_xlpm.res_type_1,X$1,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7" s="22" t="str" cm="1">
        <f t="array" ref="Y167">_xlfn.LET(
_xlpm.hCond,$H167,
_xlpm.dType,$D167,
_xlpm.res_type_1,Y$1,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7" s="22" t="str" cm="1">
        <f t="array" ref="Z167">_xlfn.LET(
_xlpm.hCond,$H167,
_xlpm.dType,$D167,
_xlpm.res_type_1,Z$1,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7" s="22" t="str" cm="1">
        <f t="array" ref="AA167">_xlfn.LET(
_xlpm.hCond,$H167,
_xlpm.dType,$D167,
_xlpm.res_type_1,AA$1,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7" s="22" t="str" cm="1">
        <f t="array" ref="AB167">_xlfn.LET(
_xlpm.hCond,$H167,
_xlpm.dType,$D167,
_xlpm.res_type_1,AB$1,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7" s="22" t="str" cm="1">
        <f t="array" ref="AC167">_xlfn.LET(
_xlpm.hCond,$H167,
_xlpm.dType,$D167,
_xlpm.res_type_1,AC$1,
_xlpm.num,--_xlfn.TEXTAFTER($C167,{"#","/","-"},-1),
_xlpm.isDay,$B167="DAY",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7" s="22" cm="1">
        <f t="array" ref="AD167">_xlfn.LET(
    _xlpm.result,
    IF(
        $H167,
        _xlfn.IFS(
            $B167 = "DAY",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$B167 = "Night",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18104.599999999999</v>
      </c>
      <c r="AE167" s="22" cm="1">
        <f t="array" ref="AE167">_xlfn.LET(
    _xlpm.result,
    IF(
        $H167,
        _xlfn.IFS(
            $B167 = "DAY",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$B167 = "Night",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18113.8</v>
      </c>
      <c r="AF167" s="22">
        <f t="shared" si="48"/>
        <v>9.2000000000007276</v>
      </c>
      <c r="AG167" s="22" t="str" cm="1">
        <f t="array" ref="AG167">_xlfn.LET(
    _xlpm.result,
    IF(
        $H167,
        _xlfn.IFS(
            $B167 = "DAY",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$B167 = "Night",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7" s="22" t="str" cm="1">
        <f t="array" ref="AH167">_xlfn.LET(
    _xlpm.result,
    IF(
        $H167,
        _xlfn.IFS(
            $B167 = "DAY",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$B167 = "Night",
            _xlfn.IFS(
                $D167 = "挖掘机/Excavator",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$D167 = "矿用卡车/Dump Truck",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$D167 = "辅助设备/Auxiliary Equipment",
                _xlfn.XLOOKUP(
                     --
                        _xlfn.TEXTAFTER(
                            $C167,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7" s="22" t="str">
        <f t="shared" si="49"/>
        <v/>
      </c>
      <c r="AJ16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7" s="22" t="str">
        <f t="shared" si="36"/>
        <v/>
      </c>
      <c r="AO167" s="24" t="str">
        <f t="shared" si="37"/>
        <v/>
      </c>
      <c r="AP167" s="25" cm="1">
        <f t="array" ref="AP16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B167="Night", IF(
            (F167="EX5600")+(F167="EX3600"),
            _xlfn.XLOOKUP(--_xlfn.TEXTAFTER($C167,{"#","/","-"},-1), --_xlfn.TEXTAFTER('Electrical Excavator'!$A$4:$A$23,{"#","/","-"},-1), _xlfn.XLOOKUP(A167,'Electrical Excavator'!$E$3:$AI$3,'Electrical Excavator'!$E$4:$AI$23)),
            _xlfn.XLOOKUP(--_xlfn.TEXTAFTER($C167,{"#","/","-"},-1), --_xlfn.REGEXEXTRACT(_xlpm.c_rng,"\d+"), _xlfn.XLOOKUP(A167, _xlpm.header_rng, _xlpm.data_rng))
        ),
        B167="Day", ""
    ),
    IFERROR(_xlpm.result, "")
)</f>
        <v>1094</v>
      </c>
      <c r="AQ167" s="26">
        <f t="shared" si="38"/>
        <v>0.98055555555555551</v>
      </c>
      <c r="AR167" s="26">
        <f t="shared" si="39"/>
        <v>0.77337110481586402</v>
      </c>
      <c r="AS167" s="26">
        <f t="shared" si="40"/>
        <v>0.74504249291784708</v>
      </c>
      <c r="AT167" s="24">
        <f t="shared" si="41"/>
        <v>26.000000000043606</v>
      </c>
      <c r="AU167" s="22">
        <v>720</v>
      </c>
      <c r="AV167" s="22">
        <f t="shared" si="42"/>
        <v>12</v>
      </c>
      <c r="AW167" s="22">
        <f>IF($B167="Day",_xlfn.XLOOKUP(CLEAN($C167),效率表!$B$4:$B$500,效率表!G$4:G$500,""),_xlfn.XLOOKUP(CLEAN($C167),效率表!$B$4:$B$500,效率表!G$4:G$500,"",,-1))</f>
        <v>70</v>
      </c>
      <c r="AX167" s="22">
        <f>IF($B167="Day",_xlfn.XLOOKUP(CLEAN($C167),效率表!$B$4:$B$500,效率表!H$4:H$500,""),_xlfn.XLOOKUP(CLEAN($C167),效率表!$B$4:$B$500,效率表!H$4:H$500,"",,-1))</f>
        <v>0</v>
      </c>
      <c r="AY167" s="22">
        <f>IF($B167="Day",_xlfn.XLOOKUP(CLEAN($C167),效率表!$B$4:$B$500,效率表!I$4:I$500,""),_xlfn.XLOOKUP(CLEAN($C167),效率表!$B$4:$B$500,效率表!I$4:I$500,"",,-1))</f>
        <v>0</v>
      </c>
      <c r="AZ167" s="22">
        <f>IF($B167="Day",_xlfn.XLOOKUP(CLEAN($C167),效率表!$B$4:$B$500,效率表!J$4:J$500,""),_xlfn.XLOOKUP(CLEAN($C167),效率表!$B$4:$B$500,效率表!J$4:J$500,"",,-1))</f>
        <v>20</v>
      </c>
      <c r="BA167" s="22">
        <f>IF($B167="Day",_xlfn.XLOOKUP(CLEAN($C167),效率表!$B$4:$B$500,效率表!K$4:K$500,""),_xlfn.XLOOKUP(CLEAN($C167),效率表!$B$4:$B$500,效率表!K$4:K$500,"",,-1))</f>
        <v>0</v>
      </c>
      <c r="BB167" s="22">
        <f>IF($B167="Day",_xlfn.XLOOKUP(CLEAN($C167),效率表!$B$4:$B$500,效率表!L$4:L$500,""),_xlfn.XLOOKUP(CLEAN($C167),效率表!$B$4:$B$500,效率表!L$4:L$500,"",,-1))</f>
        <v>90</v>
      </c>
      <c r="BC167" s="22">
        <f>IF($B167="Day",_xlfn.XLOOKUP(CLEAN($C167),效率表!$B$4:$B$500,效率表!M$4:M$500,""),_xlfn.XLOOKUP(CLEAN($C167),效率表!$B$4:$B$500,效率表!M$4:M$500,"",,-1))</f>
        <v>0</v>
      </c>
      <c r="BD167" s="22">
        <f>IF($B167="Day",_xlfn.XLOOKUP(CLEAN($C167),效率表!$B$4:$B$500,效率表!N$4:N$500,""),_xlfn.XLOOKUP(CLEAN($C167),效率表!$B$4:$B$500,效率表!N$4:N$500,"",,-1))</f>
        <v>0</v>
      </c>
      <c r="BE167" s="22">
        <f>IF($B167="Day",_xlfn.XLOOKUP(CLEAN($C167),效率表!$B$4:$B$500,效率表!O$4:O$500,""),_xlfn.XLOOKUP(CLEAN($C167),效率表!$B$4:$B$500,效率表!O$4:O$500,"",,-1))</f>
        <v>14</v>
      </c>
      <c r="BF167" s="22">
        <f>IF($B167="Day",_xlfn.XLOOKUP(CLEAN($C167),效率表!$B$4:$B$500,效率表!P$4:P$500,""),_xlfn.XLOOKUP(CLEAN($C167),效率表!$B$4:$B$500,效率表!P$4:P$500,"",,-1))</f>
        <v>0</v>
      </c>
      <c r="BG167" s="22">
        <f>IF($B167="Day",_xlfn.XLOOKUP(CLEAN($C167),效率表!$B$4:$B$500,效率表!Q$4:Q$500,""),_xlfn.XLOOKUP(CLEAN($C167),效率表!$B$4:$B$500,效率表!Q$4:Q$500,"",,-1))</f>
        <v>0</v>
      </c>
      <c r="BH167" s="22">
        <f>IF($B167="Day",_xlfn.XLOOKUP(CLEAN($C167),效率表!$B$4:$B$500,效率表!R$4:R$500,""),_xlfn.XLOOKUP(CLEAN($C167),效率表!$B$4:$B$500,效率表!R$4:R$500,"",,-1))</f>
        <v>0</v>
      </c>
      <c r="BI167" s="22">
        <f>IF($B167="Day",_xlfn.XLOOKUP(CLEAN($C167),效率表!$B$4:$B$500,效率表!S$4:S$500,""),_xlfn.XLOOKUP(CLEAN($C167),效率表!$B$4:$B$500,效率表!S$4:S$500,"",,-1))</f>
        <v>0</v>
      </c>
      <c r="BJ167" s="22">
        <f>IF($B167="Day",_xlfn.XLOOKUP(CLEAN($C167),效率表!$B$4:$B$500,效率表!U$4:U$500,""),_xlfn.XLOOKUP(CLEAN($C167),效率表!$B$4:$B$500,效率表!U$4:U$500,"",,-1))</f>
        <v>0</v>
      </c>
      <c r="BK167" s="22">
        <f>IF($B167="Day",_xlfn.XLOOKUP(CLEAN($C167),效率表!$B$4:$B$500,效率表!V$4:V$500,""),_xlfn.XLOOKUP(CLEAN($C167),效率表!$B$4:$B$500,效率表!V$4:V$500,"",,-1))</f>
        <v>0</v>
      </c>
      <c r="BL167" s="22">
        <f t="shared" si="43"/>
        <v>20</v>
      </c>
      <c r="BM167" s="22">
        <f t="shared" si="44"/>
        <v>160</v>
      </c>
      <c r="BN167" s="22">
        <f t="shared" si="45"/>
        <v>0</v>
      </c>
      <c r="BO167" s="27">
        <f t="shared" si="46"/>
        <v>526</v>
      </c>
      <c r="BP167" s="25">
        <f t="shared" si="47"/>
        <v>8.7666666666666675</v>
      </c>
      <c r="BQ167" s="28" t="str">
        <f>IF($B167="Day",_xlfn.XLOOKUP(CLEAN($C167),效率表!$B$4:$B$500,效率表!X$4:X$500,""),_xlfn.XLOOKUP($C167,效率表!$B$4:$B$500,效率表!X$4:X$500,"",,-1))</f>
        <v xml:space="preserve">Босоо цлиндр дуугарсан </v>
      </c>
    </row>
    <row r="168" spans="1:69">
      <c r="A168" s="29">
        <f t="shared" si="50"/>
        <v>46244</v>
      </c>
      <c r="B168" s="22" t="s">
        <v>241</v>
      </c>
      <c r="C168" s="22" t="s">
        <v>71</v>
      </c>
      <c r="D168" s="23" t="str">
        <f>_xlfn.XLOOKUP(C168,辅助表Auxiliary!$A$3:$A$192,辅助表Auxiliary!$C$3:$C$192)</f>
        <v>挖掘机/Excavator</v>
      </c>
      <c r="E168" s="22" t="str">
        <f>_xlfn.XLOOKUP(C168,辅助表Auxiliary!$A$3:$A$192,辅助表Auxiliary!$D$3:$D$192)</f>
        <v>CAT395 EX</v>
      </c>
      <c r="F168" s="22" t="str">
        <f>_xlfn.XLOOKUP(C168,辅助表Auxiliary!$A$3:$A$192,辅助表Auxiliary!$E$3:$E$192)</f>
        <v>其它挖机</v>
      </c>
      <c r="G168" s="22" t="s">
        <v>285</v>
      </c>
      <c r="H168" s="22" t="b">
        <f t="shared" si="34"/>
        <v>1</v>
      </c>
      <c r="I168" s="22">
        <f t="shared" si="35"/>
        <v>0</v>
      </c>
      <c r="J168" s="22"/>
      <c r="K168" s="22">
        <f>_xlfn.AGGREGATE(9,4,表1[[#This Row],[Хө]:[Б.н]])+_xlfn.AGGREGATE(9,4,表1[[#This Row],[Хө土壤]:[Б.н 脏煤]],表1[[#This Row],[Ш.х 沃土]])</f>
        <v>0</v>
      </c>
      <c r="L168" s="22">
        <f>_xlfn.AGGREGATE(9,4,表1[[#This Row],[Нү]],表1[[#This Row],[Нү 煤炭]])</f>
        <v>0</v>
      </c>
      <c r="M168" s="22">
        <f>_xlfn.AGGREGATE(9,4,表1[[#This Row],[oxid]],表1[[#This Row],[oxid 氧化]])</f>
        <v>0</v>
      </c>
      <c r="N168" s="22">
        <f>_xlfn.AGGREGATE(9,4,表1[[#This Row],[И.А]],表1[[#This Row],[И.А 
工程工作]])</f>
        <v>0</v>
      </c>
      <c r="O168" s="22">
        <f>表1[[#This Row],[产量（M3）
Production(M3)]]-表1[[#This Row],[焦煤（M3）
Coking coal
Нү]]-表1[[#This Row],[动力煤（M3）
Thermal coal
oxid]]</f>
        <v>0</v>
      </c>
      <c r="P168" s="22" cm="1">
        <f t="array" ref="P168">_xlfn.LET(
_xlpm.hCond,$H168,
_xlpm.dType,$D168,
_xlpm.res_type_1,P$1,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Q168" s="22" cm="1">
        <f t="array" ref="Q168">_xlfn.LET(
_xlpm.hCond,$H168,
_xlpm.dType,$D168,
_xlpm.res_type_1,Q$1,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8" s="22" cm="1">
        <f t="array" ref="R168">_xlfn.LET(
_xlpm.hCond,$H168,
_xlpm.dType,$D168,
_xlpm.res_type_1,R$1,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8" s="22" cm="1">
        <f t="array" ref="S168">_xlfn.LET(
_xlpm.hCond,$H168,
_xlpm.dType,$D168,
_xlpm.res_type_1,S$1,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68" s="22" cm="1">
        <f t="array" ref="T168">_xlfn.LET(
_xlpm.hCond,$H168,
_xlpm.dType,$D168,
_xlpm.res_type_1,T$1,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68" s="22" cm="1">
        <f t="array" ref="U168">_xlfn.LET(
_xlpm.hCond,$H168,
_xlpm.dType,$D168,
_xlpm.res_type_1,U$1,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8" s="22" cm="1">
        <f t="array" ref="V168">_xlfn.LET(
_xlpm.hCond,$H168,
_xlpm.dType,$D168,
_xlpm.res_type_1,V$1,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8" s="22" t="str" cm="1">
        <f t="array" ref="W168">_xlfn.LET(
_xlpm.hCond,$H168,
_xlpm.dType,$D168,
_xlpm.res_type_1,W$1,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8" s="22" t="str" cm="1">
        <f t="array" ref="X168">_xlfn.LET(
_xlpm.hCond,$H168,
_xlpm.dType,$D168,
_xlpm.res_type_1,X$1,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8" s="22" t="str" cm="1">
        <f t="array" ref="Y168">_xlfn.LET(
_xlpm.hCond,$H168,
_xlpm.dType,$D168,
_xlpm.res_type_1,Y$1,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8" s="22" t="str" cm="1">
        <f t="array" ref="Z168">_xlfn.LET(
_xlpm.hCond,$H168,
_xlpm.dType,$D168,
_xlpm.res_type_1,Z$1,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8" s="22" t="str" cm="1">
        <f t="array" ref="AA168">_xlfn.LET(
_xlpm.hCond,$H168,
_xlpm.dType,$D168,
_xlpm.res_type_1,AA$1,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8" s="22" t="str" cm="1">
        <f t="array" ref="AB168">_xlfn.LET(
_xlpm.hCond,$H168,
_xlpm.dType,$D168,
_xlpm.res_type_1,AB$1,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8" s="22" t="str" cm="1">
        <f t="array" ref="AC168">_xlfn.LET(
_xlpm.hCond,$H168,
_xlpm.dType,$D168,
_xlpm.res_type_1,AC$1,
_xlpm.num,--_xlfn.TEXTAFTER($C168,{"#","/","-"},-1),
_xlpm.isDay,$B168="DAY",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8" s="22" cm="1">
        <f t="array" ref="AD168">_xlfn.LET(
    _xlpm.result,
    IF(
        $H168,
        _xlfn.IFS(
            $B168 = "DAY",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$B168 = "Night",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15451.4</v>
      </c>
      <c r="AE168" s="22" cm="1">
        <f t="array" ref="AE168">_xlfn.LET(
    _xlpm.result,
    IF(
        $H168,
        _xlfn.IFS(
            $B168 = "DAY",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$B168 = "Night",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15451.4</v>
      </c>
      <c r="AF168" s="22">
        <f t="shared" si="48"/>
        <v>0</v>
      </c>
      <c r="AG168" s="22" t="str" cm="1">
        <f t="array" ref="AG168">_xlfn.LET(
    _xlpm.result,
    IF(
        $H168,
        _xlfn.IFS(
            $B168 = "DAY",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$B168 = "Night",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8" s="22" t="str" cm="1">
        <f t="array" ref="AH168">_xlfn.LET(
    _xlpm.result,
    IF(
        $H168,
        _xlfn.IFS(
            $B168 = "DAY",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$B168 = "Night",
            _xlfn.IFS(
                $D168 = "挖掘机/Excavator",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$D168 = "矿用卡车/Dump Truck",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$D168 = "辅助设备/Auxiliary Equipment",
                _xlfn.XLOOKUP(
                     --
                        _xlfn.TEXTAFTER(
                            $C168,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8" s="22" t="str">
        <f t="shared" si="49"/>
        <v/>
      </c>
      <c r="AJ16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8" s="22" t="str">
        <f t="shared" si="36"/>
        <v/>
      </c>
      <c r="AO168" s="24" t="str">
        <f t="shared" si="37"/>
        <v/>
      </c>
      <c r="AP168" s="25" cm="1">
        <f t="array" ref="AP16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B168="Night", IF(
            (F168="EX5600")+(F168="EX3600"),
            _xlfn.XLOOKUP(--_xlfn.TEXTAFTER($C168,{"#","/","-"},-1), --_xlfn.TEXTAFTER('Electrical Excavator'!$A$4:$A$23,{"#","/","-"},-1), _xlfn.XLOOKUP(A168,'Electrical Excavator'!$E$3:$AI$3,'Electrical Excavator'!$E$4:$AI$23)),
            _xlfn.XLOOKUP(--_xlfn.TEXTAFTER($C168,{"#","/","-"},-1), --_xlfn.REGEXEXTRACT(_xlpm.c_rng,"\d+"), _xlfn.XLOOKUP(A168, _xlpm.header_rng, _xlpm.data_rng))
        ),
        B168="Day", ""
    ),
    IFERROR(_xlpm.result, "")
)</f>
        <v>0</v>
      </c>
      <c r="AQ168" s="26">
        <f t="shared" si="38"/>
        <v>0</v>
      </c>
      <c r="AR168" s="26">
        <f t="shared" si="39"/>
        <v>0</v>
      </c>
      <c r="AS168" s="26" t="str">
        <f t="shared" si="40"/>
        <v/>
      </c>
      <c r="AT168" s="24" t="str">
        <f t="shared" si="41"/>
        <v/>
      </c>
      <c r="AU168" s="22">
        <v>720</v>
      </c>
      <c r="AV168" s="22">
        <f t="shared" si="42"/>
        <v>12</v>
      </c>
      <c r="AW168" s="22">
        <f>IF($B168="Day",_xlfn.XLOOKUP(CLEAN($C168),效率表!$B$4:$B$500,效率表!G$4:G$500,""),_xlfn.XLOOKUP(CLEAN($C168),效率表!$B$4:$B$500,效率表!G$4:G$500,"",,-1))</f>
        <v>0</v>
      </c>
      <c r="AX168" s="22">
        <f>IF($B168="Day",_xlfn.XLOOKUP(CLEAN($C168),效率表!$B$4:$B$500,效率表!H$4:H$500,""),_xlfn.XLOOKUP(CLEAN($C168),效率表!$B$4:$B$500,效率表!H$4:H$500,"",,-1))</f>
        <v>0</v>
      </c>
      <c r="AY168" s="22">
        <f>IF($B168="Day",_xlfn.XLOOKUP(CLEAN($C168),效率表!$B$4:$B$500,效率表!I$4:I$500,""),_xlfn.XLOOKUP(CLEAN($C168),效率表!$B$4:$B$500,效率表!I$4:I$500,"",,-1))</f>
        <v>0</v>
      </c>
      <c r="AZ168" s="22">
        <f>IF($B168="Day",_xlfn.XLOOKUP(CLEAN($C168),效率表!$B$4:$B$500,效率表!J$4:J$500,""),_xlfn.XLOOKUP(CLEAN($C168),效率表!$B$4:$B$500,效率表!J$4:J$500,"",,-1))</f>
        <v>0</v>
      </c>
      <c r="BA168" s="22">
        <f>IF($B168="Day",_xlfn.XLOOKUP(CLEAN($C168),效率表!$B$4:$B$500,效率表!K$4:K$500,""),_xlfn.XLOOKUP(CLEAN($C168),效率表!$B$4:$B$500,效率表!K$4:K$500,"",,-1))</f>
        <v>0</v>
      </c>
      <c r="BB168" s="22">
        <f>IF($B168="Day",_xlfn.XLOOKUP(CLEAN($C168),效率表!$B$4:$B$500,效率表!L$4:L$500,""),_xlfn.XLOOKUP(CLEAN($C168),效率表!$B$4:$B$500,效率表!L$4:L$500,"",,-1))</f>
        <v>0</v>
      </c>
      <c r="BC168" s="22">
        <f>IF($B168="Day",_xlfn.XLOOKUP(CLEAN($C168),效率表!$B$4:$B$500,效率表!M$4:M$500,""),_xlfn.XLOOKUP(CLEAN($C168),效率表!$B$4:$B$500,效率表!M$4:M$500,"",,-1))</f>
        <v>0</v>
      </c>
      <c r="BD168" s="22">
        <f>IF($B168="Day",_xlfn.XLOOKUP(CLEAN($C168),效率表!$B$4:$B$500,效率表!N$4:N$500,""),_xlfn.XLOOKUP(CLEAN($C168),效率表!$B$4:$B$500,效率表!N$4:N$500,"",,-1))</f>
        <v>0</v>
      </c>
      <c r="BE168" s="22">
        <f>IF($B168="Day",_xlfn.XLOOKUP(CLEAN($C168),效率表!$B$4:$B$500,效率表!O$4:O$500,""),_xlfn.XLOOKUP(CLEAN($C168),效率表!$B$4:$B$500,效率表!O$4:O$500,"",,-1))</f>
        <v>720</v>
      </c>
      <c r="BF168" s="22">
        <f>IF($B168="Day",_xlfn.XLOOKUP(CLEAN($C168),效率表!$B$4:$B$500,效率表!P$4:P$500,""),_xlfn.XLOOKUP(CLEAN($C168),效率表!$B$4:$B$500,效率表!P$4:P$500,"",,-1))</f>
        <v>0</v>
      </c>
      <c r="BG168" s="22">
        <f>IF($B168="Day",_xlfn.XLOOKUP(CLEAN($C168),效率表!$B$4:$B$500,效率表!Q$4:Q$500,""),_xlfn.XLOOKUP(CLEAN($C168),效率表!$B$4:$B$500,效率表!Q$4:Q$500,"",,-1))</f>
        <v>0</v>
      </c>
      <c r="BH168" s="22">
        <f>IF($B168="Day",_xlfn.XLOOKUP(CLEAN($C168),效率表!$B$4:$B$500,效率表!R$4:R$500,""),_xlfn.XLOOKUP(CLEAN($C168),效率表!$B$4:$B$500,效率表!R$4:R$500,"",,-1))</f>
        <v>0</v>
      </c>
      <c r="BI168" s="22">
        <f>IF($B168="Day",_xlfn.XLOOKUP(CLEAN($C168),效率表!$B$4:$B$500,效率表!S$4:S$500,""),_xlfn.XLOOKUP(CLEAN($C168),效率表!$B$4:$B$500,效率表!S$4:S$500,"",,-1))</f>
        <v>0</v>
      </c>
      <c r="BJ168" s="22">
        <f>IF($B168="Day",_xlfn.XLOOKUP(CLEAN($C168),效率表!$B$4:$B$500,效率表!U$4:U$500,""),_xlfn.XLOOKUP(CLEAN($C168),效率表!$B$4:$B$500,效率表!U$4:U$500,"",,-1))</f>
        <v>0</v>
      </c>
      <c r="BK168" s="22">
        <f>IF($B168="Day",_xlfn.XLOOKUP(CLEAN($C168),效率表!$B$4:$B$500,效率表!V$4:V$500,""),_xlfn.XLOOKUP(CLEAN($C168),效率表!$B$4:$B$500,效率表!V$4:V$500,"",,-1))</f>
        <v>0</v>
      </c>
      <c r="BL168" s="22">
        <f t="shared" si="43"/>
        <v>0</v>
      </c>
      <c r="BM168" s="22">
        <f t="shared" si="44"/>
        <v>0</v>
      </c>
      <c r="BN168" s="22">
        <f t="shared" si="45"/>
        <v>0</v>
      </c>
      <c r="BO168" s="27">
        <f t="shared" si="46"/>
        <v>0</v>
      </c>
      <c r="BP168" s="25">
        <f t="shared" si="47"/>
        <v>0</v>
      </c>
      <c r="BQ168" s="28" t="str">
        <f>IF($B168="Day",_xlfn.XLOOKUP(CLEAN($C168),效率表!$B$4:$B$500,效率表!X$4:X$500,""),_xlfn.XLOOKUP($C168,效率表!$B$4:$B$500,效率表!X$4:X$500,"",,-1))</f>
        <v xml:space="preserve">Хүрдний хойд swing reductor засвартай </v>
      </c>
    </row>
    <row r="169" spans="1:69">
      <c r="A169" s="29">
        <f t="shared" si="50"/>
        <v>46244</v>
      </c>
      <c r="B169" s="22" t="s">
        <v>241</v>
      </c>
      <c r="C169" s="22" t="s">
        <v>73</v>
      </c>
      <c r="D169" s="23" t="str">
        <f>_xlfn.XLOOKUP(C169,辅助表Auxiliary!$A$3:$A$192,辅助表Auxiliary!$C$3:$C$192)</f>
        <v>挖掘机/Excavator</v>
      </c>
      <c r="E169" s="22" t="str">
        <f>_xlfn.XLOOKUP(C169,辅助表Auxiliary!$A$3:$A$192,辅助表Auxiliary!$D$3:$D$192)</f>
        <v>EX2600-6BH</v>
      </c>
      <c r="F169" s="22" t="str">
        <f>_xlfn.XLOOKUP(C169,辅助表Auxiliary!$A$3:$A$192,辅助表Auxiliary!$E$3:$E$192)</f>
        <v>EX2600</v>
      </c>
      <c r="G169" s="22" t="s">
        <v>285</v>
      </c>
      <c r="H169" s="22" t="b">
        <f t="shared" si="34"/>
        <v>1</v>
      </c>
      <c r="I169" s="22">
        <f t="shared" si="35"/>
        <v>1</v>
      </c>
      <c r="J169" s="22"/>
      <c r="K169" s="22">
        <f>_xlfn.AGGREGATE(9,4,表1[[#This Row],[Хө]:[Б.н]])+_xlfn.AGGREGATE(9,4,表1[[#This Row],[Хө土壤]:[Б.н 脏煤]],表1[[#This Row],[Ш.х 沃土]])</f>
        <v>5780</v>
      </c>
      <c r="L169" s="22">
        <f>_xlfn.AGGREGATE(9,4,表1[[#This Row],[Нү]],表1[[#This Row],[Нү 煤炭]])</f>
        <v>85</v>
      </c>
      <c r="M169" s="22">
        <f>_xlfn.AGGREGATE(9,4,表1[[#This Row],[oxid]],表1[[#This Row],[oxid 氧化]])</f>
        <v>255</v>
      </c>
      <c r="N169" s="22">
        <f>_xlfn.AGGREGATE(9,4,表1[[#This Row],[И.А]],表1[[#This Row],[И.А 
工程工作]])</f>
        <v>0</v>
      </c>
      <c r="O169" s="22">
        <f>表1[[#This Row],[产量（M3）
Production(M3)]]-表1[[#This Row],[焦煤（M3）
Coking coal
Нү]]-表1[[#This Row],[动力煤（M3）
Thermal coal
oxid]]</f>
        <v>5440</v>
      </c>
      <c r="P169" s="22" cm="1">
        <f t="array" ref="P169">_xlfn.LET(
_xlpm.hCond,$H169,
_xlpm.dType,$D169,
_xlpm.res_type_1,P$1,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5440</v>
      </c>
      <c r="Q169" s="22" cm="1">
        <f t="array" ref="Q169">_xlfn.LET(
_xlpm.hCond,$H169,
_xlpm.dType,$D169,
_xlpm.res_type_1,Q$1,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69" s="22" cm="1">
        <f t="array" ref="R169">_xlfn.LET(
_xlpm.hCond,$H169,
_xlpm.dType,$D169,
_xlpm.res_type_1,R$1,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69" s="22" cm="1">
        <f t="array" ref="S169">_xlfn.LET(
_xlpm.hCond,$H169,
_xlpm.dType,$D169,
_xlpm.res_type_1,S$1,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T169" s="22" cm="1">
        <f t="array" ref="T169">_xlfn.LET(
_xlpm.hCond,$H169,
_xlpm.dType,$D169,
_xlpm.res_type_1,T$1,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U169" s="22" cm="1">
        <f t="array" ref="U169">_xlfn.LET(
_xlpm.hCond,$H169,
_xlpm.dType,$D169,
_xlpm.res_type_1,U$1,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69" s="22" cm="1">
        <f t="array" ref="V169">_xlfn.LET(
_xlpm.hCond,$H169,
_xlpm.dType,$D169,
_xlpm.res_type_1,V$1,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69" s="22" t="str" cm="1">
        <f t="array" ref="W169">_xlfn.LET(
_xlpm.hCond,$H169,
_xlpm.dType,$D169,
_xlpm.res_type_1,W$1,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69" s="22" t="str" cm="1">
        <f t="array" ref="X169">_xlfn.LET(
_xlpm.hCond,$H169,
_xlpm.dType,$D169,
_xlpm.res_type_1,X$1,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69" s="22" t="str" cm="1">
        <f t="array" ref="Y169">_xlfn.LET(
_xlpm.hCond,$H169,
_xlpm.dType,$D169,
_xlpm.res_type_1,Y$1,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69" s="22" t="str" cm="1">
        <f t="array" ref="Z169">_xlfn.LET(
_xlpm.hCond,$H169,
_xlpm.dType,$D169,
_xlpm.res_type_1,Z$1,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69" s="22" t="str" cm="1">
        <f t="array" ref="AA169">_xlfn.LET(
_xlpm.hCond,$H169,
_xlpm.dType,$D169,
_xlpm.res_type_1,AA$1,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69" s="22" t="str" cm="1">
        <f t="array" ref="AB169">_xlfn.LET(
_xlpm.hCond,$H169,
_xlpm.dType,$D169,
_xlpm.res_type_1,AB$1,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69" s="22" t="str" cm="1">
        <f t="array" ref="AC169">_xlfn.LET(
_xlpm.hCond,$H169,
_xlpm.dType,$D169,
_xlpm.res_type_1,AC$1,
_xlpm.num,--_xlfn.TEXTAFTER($C169,{"#","/","-"},-1),
_xlpm.isDay,$B169="DAY",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69" s="22" cm="1">
        <f t="array" ref="AD169">_xlfn.LET(
    _xlpm.result,
    IF(
        $H169,
        _xlfn.IFS(
            $B169 = "DAY",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$B169 = "Night",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7140.5</v>
      </c>
      <c r="AE169" s="22" cm="1">
        <f t="array" ref="AE169">_xlfn.LET(
    _xlpm.result,
    IF(
        $H169,
        _xlfn.IFS(
            $B169 = "DAY",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$B169 = "Night",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7149.7</v>
      </c>
      <c r="AF169" s="22">
        <f t="shared" si="48"/>
        <v>9.1999999999998181</v>
      </c>
      <c r="AG169" s="22" t="str" cm="1">
        <f t="array" ref="AG169">_xlfn.LET(
    _xlpm.result,
    IF(
        $H169,
        _xlfn.IFS(
            $B169 = "DAY",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$B169 = "Night",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69" s="22" t="str" cm="1">
        <f t="array" ref="AH169">_xlfn.LET(
    _xlpm.result,
    IF(
        $H169,
        _xlfn.IFS(
            $B169 = "DAY",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$B169 = "Night",
            _xlfn.IFS(
                $D169 = "挖掘机/Excavator",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$D169 = "矿用卡车/Dump Truck",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$D169 = "辅助设备/Auxiliary Equipment",
                _xlfn.XLOOKUP(
                     --
                        _xlfn.TEXTAFTER(
                            $C169,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69" s="22" t="str">
        <f t="shared" si="49"/>
        <v/>
      </c>
      <c r="AJ16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6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6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6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69" s="22" t="str">
        <f t="shared" si="36"/>
        <v/>
      </c>
      <c r="AO169" s="24" t="str">
        <f t="shared" si="37"/>
        <v/>
      </c>
      <c r="AP169" s="25" cm="1">
        <f t="array" ref="AP16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B169="Night", IF(
            (F169="EX5600")+(F169="EX3600"),
            _xlfn.XLOOKUP(--_xlfn.TEXTAFTER($C169,{"#","/","-"},-1), --_xlfn.TEXTAFTER('Electrical Excavator'!$A$4:$A$23,{"#","/","-"},-1), _xlfn.XLOOKUP(A169,'Electrical Excavator'!$E$3:$AI$3,'Electrical Excavator'!$E$4:$AI$23)),
            _xlfn.XLOOKUP(--_xlfn.TEXTAFTER($C169,{"#","/","-"},-1), --_xlfn.REGEXEXTRACT(_xlpm.c_rng,"\d+"), _xlfn.XLOOKUP(A169, _xlpm.header_rng, _xlpm.data_rng))
        ),
        B169="Day", ""
    ),
    IFERROR(_xlpm.result, "")
)</f>
        <v>3105</v>
      </c>
      <c r="AQ169" s="26">
        <f t="shared" si="38"/>
        <v>1</v>
      </c>
      <c r="AR169" s="26">
        <f t="shared" si="39"/>
        <v>0.76388888888888884</v>
      </c>
      <c r="AS169" s="26">
        <f t="shared" si="40"/>
        <v>0.6875</v>
      </c>
      <c r="AT169" s="24">
        <f t="shared" si="41"/>
        <v>56.999999999989086</v>
      </c>
      <c r="AU169" s="22">
        <v>720</v>
      </c>
      <c r="AV169" s="22">
        <f t="shared" si="42"/>
        <v>12</v>
      </c>
      <c r="AW169" s="22">
        <f>IF($B169="Day",_xlfn.XLOOKUP(CLEAN($C169),效率表!$B$4:$B$500,效率表!G$4:G$500,""),_xlfn.XLOOKUP(CLEAN($C169),效率表!$B$4:$B$500,效率表!G$4:G$500,"",,-1))</f>
        <v>70</v>
      </c>
      <c r="AX169" s="22">
        <f>IF($B169="Day",_xlfn.XLOOKUP(CLEAN($C169),效率表!$B$4:$B$500,效率表!H$4:H$500,""),_xlfn.XLOOKUP(CLEAN($C169),效率表!$B$4:$B$500,效率表!H$4:H$500,"",,-1))</f>
        <v>0</v>
      </c>
      <c r="AY169" s="22">
        <f>IF($B169="Day",_xlfn.XLOOKUP(CLEAN($C169),效率表!$B$4:$B$500,效率表!I$4:I$500,""),_xlfn.XLOOKUP(CLEAN($C169),效率表!$B$4:$B$500,效率表!I$4:I$500,"",,-1))</f>
        <v>10</v>
      </c>
      <c r="AZ169" s="22">
        <f>IF($B169="Day",_xlfn.XLOOKUP(CLEAN($C169),效率表!$B$4:$B$500,效率表!J$4:J$500,""),_xlfn.XLOOKUP(CLEAN($C169),效率表!$B$4:$B$500,效率表!J$4:J$500,"",,-1))</f>
        <v>45</v>
      </c>
      <c r="BA169" s="22">
        <f>IF($B169="Day",_xlfn.XLOOKUP(CLEAN($C169),效率表!$B$4:$B$500,效率表!K$4:K$500,""),_xlfn.XLOOKUP(CLEAN($C169),效率表!$B$4:$B$500,效率表!K$4:K$500,"",,-1))</f>
        <v>0</v>
      </c>
      <c r="BB169" s="22">
        <f>IF($B169="Day",_xlfn.XLOOKUP(CLEAN($C169),效率表!$B$4:$B$500,效率表!L$4:L$500,""),_xlfn.XLOOKUP(CLEAN($C169),效率表!$B$4:$B$500,效率表!L$4:L$500,"",,-1))</f>
        <v>100</v>
      </c>
      <c r="BC169" s="22">
        <f>IF($B169="Day",_xlfn.XLOOKUP(CLEAN($C169),效率表!$B$4:$B$500,效率表!M$4:M$500,""),_xlfn.XLOOKUP(CLEAN($C169),效率表!$B$4:$B$500,效率表!M$4:M$500,"",,-1))</f>
        <v>0</v>
      </c>
      <c r="BD169" s="22">
        <f>IF($B169="Day",_xlfn.XLOOKUP(CLEAN($C169),效率表!$B$4:$B$500,效率表!N$4:N$500,""),_xlfn.XLOOKUP(CLEAN($C169),效率表!$B$4:$B$500,效率表!N$4:N$500,"",,-1))</f>
        <v>0</v>
      </c>
      <c r="BE169" s="22">
        <f>IF($B169="Day",_xlfn.XLOOKUP(CLEAN($C169),效率表!$B$4:$B$500,效率表!O$4:O$500,""),_xlfn.XLOOKUP(CLEAN($C169),效率表!$B$4:$B$500,效率表!O$4:O$500,"",,-1))</f>
        <v>0</v>
      </c>
      <c r="BF169" s="22">
        <f>IF($B169="Day",_xlfn.XLOOKUP(CLEAN($C169),效率表!$B$4:$B$500,效率表!P$4:P$500,""),_xlfn.XLOOKUP(CLEAN($C169),效率表!$B$4:$B$500,效率表!P$4:P$500,"",,-1))</f>
        <v>0</v>
      </c>
      <c r="BG169" s="22">
        <f>IF($B169="Day",_xlfn.XLOOKUP(CLEAN($C169),效率表!$B$4:$B$500,效率表!Q$4:Q$500,""),_xlfn.XLOOKUP(CLEAN($C169),效率表!$B$4:$B$500,效率表!Q$4:Q$500,"",,-1))</f>
        <v>0</v>
      </c>
      <c r="BH169" s="22">
        <f>IF($B169="Day",_xlfn.XLOOKUP(CLEAN($C169),效率表!$B$4:$B$500,效率表!R$4:R$500,""),_xlfn.XLOOKUP(CLEAN($C169),效率表!$B$4:$B$500,效率表!R$4:R$500,"",,-1))</f>
        <v>0</v>
      </c>
      <c r="BI169" s="22">
        <f>IF($B169="Day",_xlfn.XLOOKUP(CLEAN($C169),效率表!$B$4:$B$500,效率表!S$4:S$500,""),_xlfn.XLOOKUP(CLEAN($C169),效率表!$B$4:$B$500,效率表!S$4:S$500,"",,-1))</f>
        <v>0</v>
      </c>
      <c r="BJ169" s="22">
        <f>IF($B169="Day",_xlfn.XLOOKUP(CLEAN($C169),效率表!$B$4:$B$500,效率表!U$4:U$500,""),_xlfn.XLOOKUP(CLEAN($C169),效率表!$B$4:$B$500,效率表!U$4:U$500,"",,-1))</f>
        <v>0</v>
      </c>
      <c r="BK169" s="22">
        <f>IF($B169="Day",_xlfn.XLOOKUP(CLEAN($C169),效率表!$B$4:$B$500,效率表!V$4:V$500,""),_xlfn.XLOOKUP(CLEAN($C169),效率表!$B$4:$B$500,效率表!V$4:V$500,"",,-1))</f>
        <v>0</v>
      </c>
      <c r="BL169" s="22">
        <f t="shared" si="43"/>
        <v>55</v>
      </c>
      <c r="BM169" s="22">
        <f t="shared" si="44"/>
        <v>170</v>
      </c>
      <c r="BN169" s="22">
        <f t="shared" si="45"/>
        <v>0</v>
      </c>
      <c r="BO169" s="27">
        <f t="shared" si="46"/>
        <v>495</v>
      </c>
      <c r="BP169" s="25">
        <f t="shared" si="47"/>
        <v>8.25</v>
      </c>
      <c r="BQ169" s="28">
        <f>IF($B169="Day",_xlfn.XLOOKUP(CLEAN($C169),效率表!$B$4:$B$500,效率表!X$4:X$500,""),_xlfn.XLOOKUP($C169,效率表!$B$4:$B$500,效率表!X$4:X$500,"",,-1))</f>
        <v>0</v>
      </c>
    </row>
    <row r="170" spans="1:69">
      <c r="A170" s="29">
        <f t="shared" si="50"/>
        <v>46244</v>
      </c>
      <c r="B170" s="22" t="s">
        <v>241</v>
      </c>
      <c r="C170" s="22" t="s">
        <v>75</v>
      </c>
      <c r="D170" s="23" t="str">
        <f>_xlfn.XLOOKUP(C170,辅助表Auxiliary!$A$3:$A$192,辅助表Auxiliary!$C$3:$C$192)</f>
        <v>挖掘机/Excavator</v>
      </c>
      <c r="E170" s="22" t="str">
        <f>_xlfn.XLOOKUP(C170,辅助表Auxiliary!$A$3:$A$192,辅助表Auxiliary!$D$3:$D$192)</f>
        <v>EX2000-7</v>
      </c>
      <c r="F170" s="22" t="str">
        <f>_xlfn.XLOOKUP(C170,辅助表Auxiliary!$A$3:$A$192,辅助表Auxiliary!$E$3:$E$192)</f>
        <v>EX2000</v>
      </c>
      <c r="G170" s="22" t="s">
        <v>285</v>
      </c>
      <c r="H170" s="22" t="b">
        <f t="shared" si="34"/>
        <v>1</v>
      </c>
      <c r="I170" s="22">
        <f t="shared" si="35"/>
        <v>1</v>
      </c>
      <c r="J170" s="22"/>
      <c r="K170" s="22">
        <f>_xlfn.AGGREGATE(9,4,表1[[#This Row],[Хө]:[Б.н]])+_xlfn.AGGREGATE(9,4,表1[[#This Row],[Хө土壤]:[Б.н 脏煤]],表1[[#This Row],[Ш.х 沃土]])</f>
        <v>2925</v>
      </c>
      <c r="L170" s="22">
        <f>_xlfn.AGGREGATE(9,4,表1[[#This Row],[Нү]],表1[[#This Row],[Нү 煤炭]])</f>
        <v>0</v>
      </c>
      <c r="M170" s="22">
        <f>_xlfn.AGGREGATE(9,4,表1[[#This Row],[oxid]],表1[[#This Row],[oxid 氧化]])</f>
        <v>0</v>
      </c>
      <c r="N170" s="22">
        <f>_xlfn.AGGREGATE(9,4,表1[[#This Row],[И.А]],表1[[#This Row],[И.А 
工程工作]])</f>
        <v>0</v>
      </c>
      <c r="O170" s="22">
        <f>表1[[#This Row],[产量（M3）
Production(M3)]]-表1[[#This Row],[焦煤（M3）
Coking coal
Нү]]-表1[[#This Row],[动力煤（M3）
Thermal coal
oxid]]</f>
        <v>2925</v>
      </c>
      <c r="P170" s="22" cm="1">
        <f t="array" ref="P170">_xlfn.LET(
_xlpm.hCond,$H170,
_xlpm.dType,$D170,
_xlpm.res_type_1,P$1,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2925</v>
      </c>
      <c r="Q170" s="22" cm="1">
        <f t="array" ref="Q170">_xlfn.LET(
_xlpm.hCond,$H170,
_xlpm.dType,$D170,
_xlpm.res_type_1,Q$1,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R170" s="22" cm="1">
        <f t="array" ref="R170">_xlfn.LET(
_xlpm.hCond,$H170,
_xlpm.dType,$D170,
_xlpm.res_type_1,R$1,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S170" s="22" cm="1">
        <f t="array" ref="S170">_xlfn.LET(
_xlpm.hCond,$H170,
_xlpm.dType,$D170,
_xlpm.res_type_1,S$1,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T170" s="22" cm="1">
        <f t="array" ref="T170">_xlfn.LET(
_xlpm.hCond,$H170,
_xlpm.dType,$D170,
_xlpm.res_type_1,T$1,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U170" s="22" cm="1">
        <f t="array" ref="U170">_xlfn.LET(
_xlpm.hCond,$H170,
_xlpm.dType,$D170,
_xlpm.res_type_1,U$1,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V170" s="22" cm="1">
        <f t="array" ref="V170">_xlfn.LET(
_xlpm.hCond,$H170,
_xlpm.dType,$D170,
_xlpm.res_type_1,V$1,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W170" s="22" t="str" cm="1">
        <f t="array" ref="W170">_xlfn.LET(
_xlpm.hCond,$H170,
_xlpm.dType,$D170,
_xlpm.res_type_1,W$1,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0" s="22" t="str" cm="1">
        <f t="array" ref="X170">_xlfn.LET(
_xlpm.hCond,$H170,
_xlpm.dType,$D170,
_xlpm.res_type_1,X$1,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0" s="22" t="str" cm="1">
        <f t="array" ref="Y170">_xlfn.LET(
_xlpm.hCond,$H170,
_xlpm.dType,$D170,
_xlpm.res_type_1,Y$1,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0" s="22" t="str" cm="1">
        <f t="array" ref="Z170">_xlfn.LET(
_xlpm.hCond,$H170,
_xlpm.dType,$D170,
_xlpm.res_type_1,Z$1,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0" s="22" t="str" cm="1">
        <f t="array" ref="AA170">_xlfn.LET(
_xlpm.hCond,$H170,
_xlpm.dType,$D170,
_xlpm.res_type_1,AA$1,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0" s="22" t="str" cm="1">
        <f t="array" ref="AB170">_xlfn.LET(
_xlpm.hCond,$H170,
_xlpm.dType,$D170,
_xlpm.res_type_1,AB$1,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0" s="22" t="str" cm="1">
        <f t="array" ref="AC170">_xlfn.LET(
_xlpm.hCond,$H170,
_xlpm.dType,$D170,
_xlpm.res_type_1,AC$1,
_xlpm.num,--_xlfn.TEXTAFTER($C170,{"#","/","-"},-1),
_xlpm.isDay,$B170="DAY",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0" s="22" cm="1">
        <f t="array" ref="AD170">_xlfn.LET(
    _xlpm.result,
    IF(
        $H170,
        _xlfn.IFS(
            $B170 = "DAY",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$B170 = "Night",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5999</v>
      </c>
      <c r="AE170" s="22" cm="1">
        <f t="array" ref="AE170">_xlfn.LET(
    _xlpm.result,
    IF(
        $H170,
        _xlfn.IFS(
            $B170 = "DAY",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$B170 = "Night",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6008.2</v>
      </c>
      <c r="AF170" s="22">
        <f t="shared" si="48"/>
        <v>9.1999999999998181</v>
      </c>
      <c r="AG170" s="22" t="str" cm="1">
        <f t="array" ref="AG170">_xlfn.LET(
    _xlpm.result,
    IF(
        $H170,
        _xlfn.IFS(
            $B170 = "DAY",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$B170 = "Night",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0" s="22" t="str" cm="1">
        <f t="array" ref="AH170">_xlfn.LET(
    _xlpm.result,
    IF(
        $H170,
        _xlfn.IFS(
            $B170 = "DAY",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$B170 = "Night",
            _xlfn.IFS(
                $D170 = "挖掘机/Excavator",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$D170 = "矿用卡车/Dump Truck",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$D170 = "辅助设备/Auxiliary Equipment",
                _xlfn.XLOOKUP(
                     --
                        _xlfn.TEXTAFTER(
                            $C170,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0" s="22" t="str">
        <f t="shared" si="49"/>
        <v/>
      </c>
      <c r="AJ17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0" s="22" t="str">
        <f t="shared" si="36"/>
        <v/>
      </c>
      <c r="AO170" s="24" t="str">
        <f t="shared" si="37"/>
        <v/>
      </c>
      <c r="AP170" s="25" cm="1">
        <f t="array" ref="AP17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B170="Night", IF(
            (F170="EX5600")+(F170="EX3600"),
            _xlfn.XLOOKUP(--_xlfn.TEXTAFTER($C170,{"#","/","-"},-1), --_xlfn.TEXTAFTER('Electrical Excavator'!$A$4:$A$23,{"#","/","-"},-1), _xlfn.XLOOKUP(A170,'Electrical Excavator'!$E$3:$AI$3,'Electrical Excavator'!$E$4:$AI$23)),
            _xlfn.XLOOKUP(--_xlfn.TEXTAFTER($C170,{"#","/","-"},-1), --_xlfn.REGEXEXTRACT(_xlpm.c_rng,"\d+"), _xlfn.XLOOKUP(A170, _xlpm.header_rng, _xlpm.data_rng))
        ),
        B170="Day", ""
    ),
    IFERROR(_xlpm.result, "")
)</f>
        <v>2201</v>
      </c>
      <c r="AQ170" s="26">
        <f t="shared" si="38"/>
        <v>0.9916666666666667</v>
      </c>
      <c r="AR170" s="26">
        <f t="shared" si="39"/>
        <v>0.81792717086834732</v>
      </c>
      <c r="AS170" s="26">
        <f t="shared" si="40"/>
        <v>0.76190476190476186</v>
      </c>
      <c r="AT170" s="24">
        <f t="shared" si="41"/>
        <v>7.9999999999891003</v>
      </c>
      <c r="AU170" s="22">
        <v>720</v>
      </c>
      <c r="AV170" s="22">
        <f t="shared" si="42"/>
        <v>12</v>
      </c>
      <c r="AW170" s="22">
        <f>IF($B170="Day",_xlfn.XLOOKUP(CLEAN($C170),效率表!$B$4:$B$500,效率表!G$4:G$500,""),_xlfn.XLOOKUP(CLEAN($C170),效率表!$B$4:$B$500,效率表!G$4:G$500,"",,-1))</f>
        <v>30</v>
      </c>
      <c r="AX170" s="22">
        <f>IF($B170="Day",_xlfn.XLOOKUP(CLEAN($C170),效率表!$B$4:$B$500,效率表!H$4:H$500,""),_xlfn.XLOOKUP(CLEAN($C170),效率表!$B$4:$B$500,效率表!H$4:H$500,"",,-1))</f>
        <v>0</v>
      </c>
      <c r="AY170" s="22">
        <f>IF($B170="Day",_xlfn.XLOOKUP(CLEAN($C170),效率表!$B$4:$B$500,效率表!I$4:I$500,""),_xlfn.XLOOKUP(CLEAN($C170),效率表!$B$4:$B$500,效率表!I$4:I$500,"",,-1))</f>
        <v>30</v>
      </c>
      <c r="AZ170" s="22">
        <f>IF($B170="Day",_xlfn.XLOOKUP(CLEAN($C170),效率表!$B$4:$B$500,效率表!J$4:J$500,""),_xlfn.XLOOKUP(CLEAN($C170),效率表!$B$4:$B$500,效率表!J$4:J$500,"",,-1))</f>
        <v>10</v>
      </c>
      <c r="BA170" s="22">
        <f>IF($B170="Day",_xlfn.XLOOKUP(CLEAN($C170),效率表!$B$4:$B$500,效率表!K$4:K$500,""),_xlfn.XLOOKUP(CLEAN($C170),效率表!$B$4:$B$500,效率表!K$4:K$500,"",,-1))</f>
        <v>0</v>
      </c>
      <c r="BB170" s="22">
        <f>IF($B170="Day",_xlfn.XLOOKUP(CLEAN($C170),效率表!$B$4:$B$500,效率表!L$4:L$500,""),_xlfn.XLOOKUP(CLEAN($C170),效率表!$B$4:$B$500,效率表!L$4:L$500,"",,-1))</f>
        <v>100</v>
      </c>
      <c r="BC170" s="22">
        <f>IF($B170="Day",_xlfn.XLOOKUP(CLEAN($C170),效率表!$B$4:$B$500,效率表!M$4:M$500,""),_xlfn.XLOOKUP(CLEAN($C170),效率表!$B$4:$B$500,效率表!M$4:M$500,"",,-1))</f>
        <v>0</v>
      </c>
      <c r="BD170" s="22">
        <f>IF($B170="Day",_xlfn.XLOOKUP(CLEAN($C170),效率表!$B$4:$B$500,效率表!N$4:N$500,""),_xlfn.XLOOKUP(CLEAN($C170),效率表!$B$4:$B$500,效率表!N$4:N$500,"",,-1))</f>
        <v>0</v>
      </c>
      <c r="BE170" s="22">
        <f>IF($B170="Day",_xlfn.XLOOKUP(CLEAN($C170),效率表!$B$4:$B$500,效率表!O$4:O$500,""),_xlfn.XLOOKUP(CLEAN($C170),效率表!$B$4:$B$500,效率表!O$4:O$500,"",,-1))</f>
        <v>6</v>
      </c>
      <c r="BF170" s="22">
        <f>IF($B170="Day",_xlfn.XLOOKUP(CLEAN($C170),效率表!$B$4:$B$500,效率表!P$4:P$500,""),_xlfn.XLOOKUP(CLEAN($C170),效率表!$B$4:$B$500,效率表!P$4:P$500,"",,-1))</f>
        <v>0</v>
      </c>
      <c r="BG170" s="22">
        <f>IF($B170="Day",_xlfn.XLOOKUP(CLEAN($C170),效率表!$B$4:$B$500,效率表!Q$4:Q$500,""),_xlfn.XLOOKUP(CLEAN($C170),效率表!$B$4:$B$500,效率表!Q$4:Q$500,"",,-1))</f>
        <v>0</v>
      </c>
      <c r="BH170" s="22">
        <f>IF($B170="Day",_xlfn.XLOOKUP(CLEAN($C170),效率表!$B$4:$B$500,效率表!R$4:R$500,""),_xlfn.XLOOKUP(CLEAN($C170),效率表!$B$4:$B$500,效率表!R$4:R$500,"",,-1))</f>
        <v>0</v>
      </c>
      <c r="BI170" s="22">
        <f>IF($B170="Day",_xlfn.XLOOKUP(CLEAN($C170),效率表!$B$4:$B$500,效率表!S$4:S$500,""),_xlfn.XLOOKUP(CLEAN($C170),效率表!$B$4:$B$500,效率表!S$4:S$500,"",,-1))</f>
        <v>0</v>
      </c>
      <c r="BJ170" s="22">
        <f>IF($B170="Day",_xlfn.XLOOKUP(CLEAN($C170),效率表!$B$4:$B$500,效率表!U$4:U$500,""),_xlfn.XLOOKUP(CLEAN($C170),效率表!$B$4:$B$500,效率表!U$4:U$500,"",,-1))</f>
        <v>0</v>
      </c>
      <c r="BK170" s="22">
        <f>IF($B170="Day",_xlfn.XLOOKUP(CLEAN($C170),效率表!$B$4:$B$500,效率表!V$4:V$500,""),_xlfn.XLOOKUP(CLEAN($C170),效率表!$B$4:$B$500,效率表!V$4:V$500,"",,-1))</f>
        <v>0</v>
      </c>
      <c r="BL170" s="22">
        <f t="shared" si="43"/>
        <v>40</v>
      </c>
      <c r="BM170" s="22">
        <f t="shared" si="44"/>
        <v>130</v>
      </c>
      <c r="BN170" s="22">
        <f t="shared" si="45"/>
        <v>0</v>
      </c>
      <c r="BO170" s="27">
        <f t="shared" si="46"/>
        <v>544</v>
      </c>
      <c r="BP170" s="25">
        <f t="shared" si="47"/>
        <v>9.0666666666666664</v>
      </c>
      <c r="BQ170" s="28" t="str">
        <f>IF($B170="Day",_xlfn.XLOOKUP(CLEAN($C170),效率表!$B$4:$B$500,效率表!X$4:X$500,""),_xlfn.XLOOKUP($C170,效率表!$B$4:$B$500,效率表!X$4:X$500,"",,-1))</f>
        <v xml:space="preserve">Ансул сигнал дуугарсан </v>
      </c>
    </row>
    <row r="171" spans="1:69">
      <c r="A171" s="29">
        <f t="shared" si="50"/>
        <v>46244</v>
      </c>
      <c r="B171" s="22" t="s">
        <v>241</v>
      </c>
      <c r="C171" s="22" t="s">
        <v>77</v>
      </c>
      <c r="D171" s="23" t="str">
        <f>_xlfn.XLOOKUP(C171,辅助表Auxiliary!$A$3:$A$192,辅助表Auxiliary!$C$3:$C$192)</f>
        <v>辅助设备/Auxiliary Equipment</v>
      </c>
      <c r="E171" s="22" t="str">
        <f>_xlfn.XLOOKUP(C171,辅助表Auxiliary!$A$3:$A$192,辅助表Auxiliary!$D$3:$D$192)</f>
        <v>CAT 992K</v>
      </c>
      <c r="F171" s="22" t="str">
        <f>_xlfn.XLOOKUP(C171,辅助表Auxiliary!$A$3:$A$192,辅助表Auxiliary!$E$3:$E$192)</f>
        <v>自有辅助</v>
      </c>
      <c r="G171" s="22" t="s">
        <v>285</v>
      </c>
      <c r="H171" s="22" t="b">
        <f t="shared" si="34"/>
        <v>1</v>
      </c>
      <c r="I171" s="22">
        <f t="shared" si="35"/>
        <v>0</v>
      </c>
      <c r="J171" s="22"/>
      <c r="K171" s="22">
        <f>_xlfn.AGGREGATE(9,4,表1[[#This Row],[Хө]:[Б.н]])+_xlfn.AGGREGATE(9,4,表1[[#This Row],[Хө土壤]:[Б.н 脏煤]],表1[[#This Row],[Ш.х 沃土]])</f>
        <v>0</v>
      </c>
      <c r="L171" s="22">
        <f>_xlfn.AGGREGATE(9,4,表1[[#This Row],[Нү]],表1[[#This Row],[Нү 煤炭]])</f>
        <v>0</v>
      </c>
      <c r="M171" s="22">
        <f>_xlfn.AGGREGATE(9,4,表1[[#This Row],[oxid]],表1[[#This Row],[oxid 氧化]])</f>
        <v>0</v>
      </c>
      <c r="N171" s="22">
        <f>_xlfn.AGGREGATE(9,4,表1[[#This Row],[И.А]],表1[[#This Row],[И.А 
工程工作]])</f>
        <v>0</v>
      </c>
      <c r="O171" s="22">
        <f>表1[[#This Row],[产量（M3）
Production(M3)]]-表1[[#This Row],[焦煤（M3）
Coking coal
Нү]]-表1[[#This Row],[动力煤（M3）
Thermal coal
oxid]]</f>
        <v>0</v>
      </c>
      <c r="P171" s="22" t="str" cm="1">
        <f t="array" ref="P171">_xlfn.LET(
_xlpm.hCond,$H171,
_xlpm.dType,$D171,
_xlpm.res_type_1,P$1,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1" s="22" t="str" cm="1">
        <f t="array" ref="Q171">_xlfn.LET(
_xlpm.hCond,$H171,
_xlpm.dType,$D171,
_xlpm.res_type_1,Q$1,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1" s="22" t="str" cm="1">
        <f t="array" ref="R171">_xlfn.LET(
_xlpm.hCond,$H171,
_xlpm.dType,$D171,
_xlpm.res_type_1,R$1,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1" s="22" t="str" cm="1">
        <f t="array" ref="S171">_xlfn.LET(
_xlpm.hCond,$H171,
_xlpm.dType,$D171,
_xlpm.res_type_1,S$1,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1" s="22" t="str" cm="1">
        <f t="array" ref="T171">_xlfn.LET(
_xlpm.hCond,$H171,
_xlpm.dType,$D171,
_xlpm.res_type_1,T$1,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1" s="22" t="str" cm="1">
        <f t="array" ref="U171">_xlfn.LET(
_xlpm.hCond,$H171,
_xlpm.dType,$D171,
_xlpm.res_type_1,U$1,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1" s="22" t="str" cm="1">
        <f t="array" ref="V171">_xlfn.LET(
_xlpm.hCond,$H171,
_xlpm.dType,$D171,
_xlpm.res_type_1,V$1,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1" s="22" t="str" cm="1">
        <f t="array" ref="W171">_xlfn.LET(
_xlpm.hCond,$H171,
_xlpm.dType,$D171,
_xlpm.res_type_1,W$1,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1" s="22" t="str" cm="1">
        <f t="array" ref="X171">_xlfn.LET(
_xlpm.hCond,$H171,
_xlpm.dType,$D171,
_xlpm.res_type_1,X$1,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1" s="22" t="str" cm="1">
        <f t="array" ref="Y171">_xlfn.LET(
_xlpm.hCond,$H171,
_xlpm.dType,$D171,
_xlpm.res_type_1,Y$1,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1" s="22" t="str" cm="1">
        <f t="array" ref="Z171">_xlfn.LET(
_xlpm.hCond,$H171,
_xlpm.dType,$D171,
_xlpm.res_type_1,Z$1,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1" s="22" t="str" cm="1">
        <f t="array" ref="AA171">_xlfn.LET(
_xlpm.hCond,$H171,
_xlpm.dType,$D171,
_xlpm.res_type_1,AA$1,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1" s="22" t="str" cm="1">
        <f t="array" ref="AB171">_xlfn.LET(
_xlpm.hCond,$H171,
_xlpm.dType,$D171,
_xlpm.res_type_1,AB$1,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1" s="22" t="str" cm="1">
        <f t="array" ref="AC171">_xlfn.LET(
_xlpm.hCond,$H171,
_xlpm.dType,$D171,
_xlpm.res_type_1,AC$1,
_xlpm.num,--_xlfn.TEXTAFTER($C171,{"#","/","-"},-1),
_xlpm.isDay,$B171="DAY",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1" s="22" cm="1">
        <f t="array" ref="AD171">_xlfn.LET(
    _xlpm.result,
    IF(
        $H171,
        _xlfn.IFS(
            $B171 = "DAY",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$B171 = "Night",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19372.7</v>
      </c>
      <c r="AE171" s="22" cm="1">
        <f t="array" ref="AE171">_xlfn.LET(
    _xlpm.result,
    IF(
        $H171,
        _xlfn.IFS(
            $B171 = "DAY",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$B171 = "Night",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19372.7</v>
      </c>
      <c r="AF171" s="22">
        <f t="shared" si="48"/>
        <v>0</v>
      </c>
      <c r="AG171" s="22" t="str" cm="1">
        <f t="array" ref="AG171">_xlfn.LET(
    _xlpm.result,
    IF(
        $H171,
        _xlfn.IFS(
            $B171 = "DAY",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$B171 = "Night",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1" s="22" t="str" cm="1">
        <f t="array" ref="AH171">_xlfn.LET(
    _xlpm.result,
    IF(
        $H171,
        _xlfn.IFS(
            $B171 = "DAY",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$B171 = "Night",
            _xlfn.IFS(
                $D171 = "挖掘机/Excavator",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$D171 = "矿用卡车/Dump Truck",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$D171 = "辅助设备/Auxiliary Equipment",
                _xlfn.XLOOKUP(
                     --
                        _xlfn.TEXTAFTER(
                            $C171,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1" s="22" t="str">
        <f t="shared" si="49"/>
        <v/>
      </c>
      <c r="AJ17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1" s="22" t="str">
        <f t="shared" si="36"/>
        <v/>
      </c>
      <c r="AO171" s="24" t="str">
        <f t="shared" si="37"/>
        <v/>
      </c>
      <c r="AP171" s="25" cm="1">
        <f t="array" ref="AP17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B171="Night", IF(
            (F171="EX5600")+(F171="EX3600"),
            _xlfn.XLOOKUP(--_xlfn.TEXTAFTER($C171,{"#","/","-"},-1), --_xlfn.TEXTAFTER('Electrical Excavator'!$A$4:$A$23,{"#","/","-"},-1), _xlfn.XLOOKUP(A171,'Electrical Excavator'!$E$3:$AI$3,'Electrical Excavator'!$E$4:$AI$23)),
            _xlfn.XLOOKUP(--_xlfn.TEXTAFTER($C171,{"#","/","-"},-1), --_xlfn.REGEXEXTRACT(_xlpm.c_rng,"\d+"), _xlfn.XLOOKUP(A171, _xlpm.header_rng, _xlpm.data_rng))
        ),
        B171="Day", ""
    ),
    IFERROR(_xlpm.result, "")
)</f>
        <v>0</v>
      </c>
      <c r="AQ171" s="26">
        <f t="shared" si="38"/>
        <v>0</v>
      </c>
      <c r="AR171" s="26">
        <f t="shared" si="39"/>
        <v>0</v>
      </c>
      <c r="AS171" s="26" t="str">
        <f t="shared" si="40"/>
        <v/>
      </c>
      <c r="AT171" s="24" t="str">
        <f t="shared" si="41"/>
        <v/>
      </c>
      <c r="AU171" s="22">
        <v>720</v>
      </c>
      <c r="AV171" s="22">
        <f t="shared" si="42"/>
        <v>12</v>
      </c>
      <c r="AW171" s="22">
        <f>IF($B171="Day",_xlfn.XLOOKUP(CLEAN($C171),效率表!$B$4:$B$500,效率表!G$4:G$500,""),_xlfn.XLOOKUP(CLEAN($C171),效率表!$B$4:$B$500,效率表!G$4:G$500,"",,-1))</f>
        <v>0</v>
      </c>
      <c r="AX171" s="22">
        <f>IF($B171="Day",_xlfn.XLOOKUP(CLEAN($C171),效率表!$B$4:$B$500,效率表!H$4:H$500,""),_xlfn.XLOOKUP(CLEAN($C171),效率表!$B$4:$B$500,效率表!H$4:H$500,"",,-1))</f>
        <v>0</v>
      </c>
      <c r="AY171" s="22">
        <f>IF($B171="Day",_xlfn.XLOOKUP(CLEAN($C171),效率表!$B$4:$B$500,效率表!I$4:I$500,""),_xlfn.XLOOKUP(CLEAN($C171),效率表!$B$4:$B$500,效率表!I$4:I$500,"",,-1))</f>
        <v>0</v>
      </c>
      <c r="AZ171" s="22">
        <f>IF($B171="Day",_xlfn.XLOOKUP(CLEAN($C171),效率表!$B$4:$B$500,效率表!J$4:J$500,""),_xlfn.XLOOKUP(CLEAN($C171),效率表!$B$4:$B$500,效率表!J$4:J$500,"",,-1))</f>
        <v>0</v>
      </c>
      <c r="BA171" s="22">
        <f>IF($B171="Day",_xlfn.XLOOKUP(CLEAN($C171),效率表!$B$4:$B$500,效率表!K$4:K$500,""),_xlfn.XLOOKUP(CLEAN($C171),效率表!$B$4:$B$500,效率表!K$4:K$500,"",,-1))</f>
        <v>0</v>
      </c>
      <c r="BB171" s="22">
        <f>IF($B171="Day",_xlfn.XLOOKUP(CLEAN($C171),效率表!$B$4:$B$500,效率表!L$4:L$500,""),_xlfn.XLOOKUP(CLEAN($C171),效率表!$B$4:$B$500,效率表!L$4:L$500,"",,-1))</f>
        <v>0</v>
      </c>
      <c r="BC171" s="22">
        <f>IF($B171="Day",_xlfn.XLOOKUP(CLEAN($C171),效率表!$B$4:$B$500,效率表!M$4:M$500,""),_xlfn.XLOOKUP(CLEAN($C171),效率表!$B$4:$B$500,效率表!M$4:M$500,"",,-1))</f>
        <v>0</v>
      </c>
      <c r="BD171" s="22">
        <f>IF($B171="Day",_xlfn.XLOOKUP(CLEAN($C171),效率表!$B$4:$B$500,效率表!N$4:N$500,""),_xlfn.XLOOKUP(CLEAN($C171),效率表!$B$4:$B$500,效率表!N$4:N$500,"",,-1))</f>
        <v>0</v>
      </c>
      <c r="BE171" s="22">
        <f>IF($B171="Day",_xlfn.XLOOKUP(CLEAN($C171),效率表!$B$4:$B$500,效率表!O$4:O$500,""),_xlfn.XLOOKUP(CLEAN($C171),效率表!$B$4:$B$500,效率表!O$4:O$500,"",,-1))</f>
        <v>720</v>
      </c>
      <c r="BF171" s="22">
        <f>IF($B171="Day",_xlfn.XLOOKUP(CLEAN($C171),效率表!$B$4:$B$500,效率表!P$4:P$500,""),_xlfn.XLOOKUP(CLEAN($C171),效率表!$B$4:$B$500,效率表!P$4:P$500,"",,-1))</f>
        <v>0</v>
      </c>
      <c r="BG171" s="22">
        <f>IF($B171="Day",_xlfn.XLOOKUP(CLEAN($C171),效率表!$B$4:$B$500,效率表!Q$4:Q$500,""),_xlfn.XLOOKUP(CLEAN($C171),效率表!$B$4:$B$500,效率表!Q$4:Q$500,"",,-1))</f>
        <v>0</v>
      </c>
      <c r="BH171" s="22">
        <f>IF($B171="Day",_xlfn.XLOOKUP(CLEAN($C171),效率表!$B$4:$B$500,效率表!R$4:R$500,""),_xlfn.XLOOKUP(CLEAN($C171),效率表!$B$4:$B$500,效率表!R$4:R$500,"",,-1))</f>
        <v>0</v>
      </c>
      <c r="BI171" s="22">
        <f>IF($B171="Day",_xlfn.XLOOKUP(CLEAN($C171),效率表!$B$4:$B$500,效率表!S$4:S$500,""),_xlfn.XLOOKUP(CLEAN($C171),效率表!$B$4:$B$500,效率表!S$4:S$500,"",,-1))</f>
        <v>0</v>
      </c>
      <c r="BJ171" s="22">
        <f>IF($B171="Day",_xlfn.XLOOKUP(CLEAN($C171),效率表!$B$4:$B$500,效率表!U$4:U$500,""),_xlfn.XLOOKUP(CLEAN($C171),效率表!$B$4:$B$500,效率表!U$4:U$500,"",,-1))</f>
        <v>0</v>
      </c>
      <c r="BK171" s="22">
        <f>IF($B171="Day",_xlfn.XLOOKUP(CLEAN($C171),效率表!$B$4:$B$500,效率表!V$4:V$500,""),_xlfn.XLOOKUP(CLEAN($C171),效率表!$B$4:$B$500,效率表!V$4:V$500,"",,-1))</f>
        <v>0</v>
      </c>
      <c r="BL171" s="22">
        <f t="shared" si="43"/>
        <v>0</v>
      </c>
      <c r="BM171" s="22">
        <f t="shared" si="44"/>
        <v>0</v>
      </c>
      <c r="BN171" s="22">
        <f t="shared" si="45"/>
        <v>0</v>
      </c>
      <c r="BO171" s="27">
        <f t="shared" si="46"/>
        <v>0</v>
      </c>
      <c r="BP171" s="25">
        <f t="shared" si="47"/>
        <v>0</v>
      </c>
      <c r="BQ171" s="28" t="str">
        <f>IF($B171="Day",_xlfn.XLOOKUP(CLEAN($C171),效率表!$B$4:$B$500,效率表!X$4:X$500,""),_xlfn.XLOOKUP($C171,效率表!$B$4:$B$500,效率表!X$4:X$500,"",,-1))</f>
        <v xml:space="preserve">Support frame засвартай </v>
      </c>
    </row>
    <row r="172" spans="1:69">
      <c r="A172" s="29">
        <f t="shared" si="50"/>
        <v>46244</v>
      </c>
      <c r="B172" s="22" t="s">
        <v>241</v>
      </c>
      <c r="C172" s="22" t="s">
        <v>79</v>
      </c>
      <c r="D172" s="23" t="str">
        <f>_xlfn.XLOOKUP(C172,辅助表Auxiliary!$A$3:$A$192,辅助表Auxiliary!$C$3:$C$192)</f>
        <v>辅助设备/Auxiliary Equipment</v>
      </c>
      <c r="E172" s="22" t="str">
        <f>_xlfn.XLOOKUP(C172,辅助表Auxiliary!$A$3:$A$192,辅助表Auxiliary!$D$3:$D$192)</f>
        <v>XCMG ZL50GN</v>
      </c>
      <c r="F172" s="22" t="str">
        <f>_xlfn.XLOOKUP(C172,辅助表Auxiliary!$A$3:$A$192,辅助表Auxiliary!$E$3:$E$192)</f>
        <v>自有辅助</v>
      </c>
      <c r="G172" s="22" t="s">
        <v>285</v>
      </c>
      <c r="H172" s="22" t="b">
        <f t="shared" si="34"/>
        <v>1</v>
      </c>
      <c r="I172" s="22">
        <f t="shared" si="35"/>
        <v>1</v>
      </c>
      <c r="J172" s="22"/>
      <c r="K172" s="22">
        <f>_xlfn.AGGREGATE(9,4,表1[[#This Row],[Хө]:[Б.н]])+_xlfn.AGGREGATE(9,4,表1[[#This Row],[Хө土壤]:[Б.н 脏煤]],表1[[#This Row],[Ш.х 沃土]])</f>
        <v>0</v>
      </c>
      <c r="L172" s="22">
        <f>_xlfn.AGGREGATE(9,4,表1[[#This Row],[Нү]],表1[[#This Row],[Нү 煤炭]])</f>
        <v>0</v>
      </c>
      <c r="M172" s="22">
        <f>_xlfn.AGGREGATE(9,4,表1[[#This Row],[oxid]],表1[[#This Row],[oxid 氧化]])</f>
        <v>0</v>
      </c>
      <c r="N172" s="22">
        <f>_xlfn.AGGREGATE(9,4,表1[[#This Row],[И.А]],表1[[#This Row],[И.А 
工程工作]])</f>
        <v>0</v>
      </c>
      <c r="O172" s="22">
        <f>表1[[#This Row],[产量（M3）
Production(M3)]]-表1[[#This Row],[焦煤（M3）
Coking coal
Нү]]-表1[[#This Row],[动力煤（M3）
Thermal coal
oxid]]</f>
        <v>0</v>
      </c>
      <c r="P172" s="22" t="str" cm="1">
        <f t="array" ref="P172">_xlfn.LET(
_xlpm.hCond,$H172,
_xlpm.dType,$D172,
_xlpm.res_type_1,P$1,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2" s="22" t="str" cm="1">
        <f t="array" ref="Q172">_xlfn.LET(
_xlpm.hCond,$H172,
_xlpm.dType,$D172,
_xlpm.res_type_1,Q$1,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2" s="22" t="str" cm="1">
        <f t="array" ref="R172">_xlfn.LET(
_xlpm.hCond,$H172,
_xlpm.dType,$D172,
_xlpm.res_type_1,R$1,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2" s="22" t="str" cm="1">
        <f t="array" ref="S172">_xlfn.LET(
_xlpm.hCond,$H172,
_xlpm.dType,$D172,
_xlpm.res_type_1,S$1,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2" s="22" t="str" cm="1">
        <f t="array" ref="T172">_xlfn.LET(
_xlpm.hCond,$H172,
_xlpm.dType,$D172,
_xlpm.res_type_1,T$1,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2" s="22" t="str" cm="1">
        <f t="array" ref="U172">_xlfn.LET(
_xlpm.hCond,$H172,
_xlpm.dType,$D172,
_xlpm.res_type_1,U$1,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2" s="22" t="str" cm="1">
        <f t="array" ref="V172">_xlfn.LET(
_xlpm.hCond,$H172,
_xlpm.dType,$D172,
_xlpm.res_type_1,V$1,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2" s="22" t="str" cm="1">
        <f t="array" ref="W172">_xlfn.LET(
_xlpm.hCond,$H172,
_xlpm.dType,$D172,
_xlpm.res_type_1,W$1,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2" s="22" t="str" cm="1">
        <f t="array" ref="X172">_xlfn.LET(
_xlpm.hCond,$H172,
_xlpm.dType,$D172,
_xlpm.res_type_1,X$1,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2" s="22" t="str" cm="1">
        <f t="array" ref="Y172">_xlfn.LET(
_xlpm.hCond,$H172,
_xlpm.dType,$D172,
_xlpm.res_type_1,Y$1,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2" s="22" t="str" cm="1">
        <f t="array" ref="Z172">_xlfn.LET(
_xlpm.hCond,$H172,
_xlpm.dType,$D172,
_xlpm.res_type_1,Z$1,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2" s="22" t="str" cm="1">
        <f t="array" ref="AA172">_xlfn.LET(
_xlpm.hCond,$H172,
_xlpm.dType,$D172,
_xlpm.res_type_1,AA$1,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2" s="22" t="str" cm="1">
        <f t="array" ref="AB172">_xlfn.LET(
_xlpm.hCond,$H172,
_xlpm.dType,$D172,
_xlpm.res_type_1,AB$1,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2" s="22" t="str" cm="1">
        <f t="array" ref="AC172">_xlfn.LET(
_xlpm.hCond,$H172,
_xlpm.dType,$D172,
_xlpm.res_type_1,AC$1,
_xlpm.num,--_xlfn.TEXTAFTER($C172,{"#","/","-"},-1),
_xlpm.isDay,$B172="DAY",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2" s="22" cm="1">
        <f t="array" ref="AD172">_xlfn.LET(
    _xlpm.result,
    IF(
        $H172,
        _xlfn.IFS(
            $B172 = "DAY",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$B172 = "Night",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16669.5</v>
      </c>
      <c r="AE172" s="22" cm="1">
        <f t="array" ref="AE172">_xlfn.LET(
    _xlpm.result,
    IF(
        $H172,
        _xlfn.IFS(
            $B172 = "DAY",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$B172 = "Night",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16676.7</v>
      </c>
      <c r="AF172" s="22">
        <f t="shared" si="48"/>
        <v>7.2000000000007276</v>
      </c>
      <c r="AG172" s="22" t="str" cm="1">
        <f t="array" ref="AG172">_xlfn.LET(
    _xlpm.result,
    IF(
        $H172,
        _xlfn.IFS(
            $B172 = "DAY",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$B172 = "Night",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2" s="22" t="str" cm="1">
        <f t="array" ref="AH172">_xlfn.LET(
    _xlpm.result,
    IF(
        $H172,
        _xlfn.IFS(
            $B172 = "DAY",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$B172 = "Night",
            _xlfn.IFS(
                $D172 = "挖掘机/Excavator",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$D172 = "矿用卡车/Dump Truck",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$D172 = "辅助设备/Auxiliary Equipment",
                _xlfn.XLOOKUP(
                     --
                        _xlfn.TEXTAFTER(
                            $C172,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2" s="22" t="str">
        <f t="shared" si="49"/>
        <v/>
      </c>
      <c r="AJ17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2" s="22" t="str">
        <f t="shared" si="36"/>
        <v/>
      </c>
      <c r="AO172" s="24" t="str">
        <f t="shared" si="37"/>
        <v/>
      </c>
      <c r="AP172" s="25" cm="1">
        <f t="array" ref="AP17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B172="Night", IF(
            (F172="EX5600")+(F172="EX3600"),
            _xlfn.XLOOKUP(--_xlfn.TEXTAFTER($C172,{"#","/","-"},-1), --_xlfn.TEXTAFTER('Electrical Excavator'!$A$4:$A$23,{"#","/","-"},-1), _xlfn.XLOOKUP(A172,'Electrical Excavator'!$E$3:$AI$3,'Electrical Excavator'!$E$4:$AI$23)),
            _xlfn.XLOOKUP(--_xlfn.TEXTAFTER($C172,{"#","/","-"},-1), --_xlfn.REGEXEXTRACT(_xlpm.c_rng,"\d+"), _xlfn.XLOOKUP(A172, _xlpm.header_rng, _xlpm.data_rng))
        ),
        B172="Day", ""
    ),
    IFERROR(_xlpm.result, "")
)</f>
        <v>127</v>
      </c>
      <c r="AQ172" s="26">
        <f t="shared" si="38"/>
        <v>1</v>
      </c>
      <c r="AR172" s="26">
        <f t="shared" si="39"/>
        <v>0.59722222222222221</v>
      </c>
      <c r="AS172" s="26">
        <f t="shared" si="40"/>
        <v>0.59722222222222221</v>
      </c>
      <c r="AT172" s="24">
        <f t="shared" si="41"/>
        <v>2.000000000043638</v>
      </c>
      <c r="AU172" s="22">
        <v>720</v>
      </c>
      <c r="AV172" s="22">
        <f t="shared" si="42"/>
        <v>12</v>
      </c>
      <c r="AW172" s="22">
        <f>IF($B172="Day",_xlfn.XLOOKUP(CLEAN($C172),效率表!$B$4:$B$500,效率表!G$4:G$500,""),_xlfn.XLOOKUP(CLEAN($C172),效率表!$B$4:$B$500,效率表!G$4:G$500,"",,-1))</f>
        <v>50</v>
      </c>
      <c r="AX172" s="22">
        <f>IF($B172="Day",_xlfn.XLOOKUP(CLEAN($C172),效率表!$B$4:$B$500,效率表!H$4:H$500,""),_xlfn.XLOOKUP(CLEAN($C172),效率表!$B$4:$B$500,效率表!H$4:H$500,"",,-1))</f>
        <v>0</v>
      </c>
      <c r="AY172" s="22">
        <f>IF($B172="Day",_xlfn.XLOOKUP(CLEAN($C172),效率表!$B$4:$B$500,效率表!I$4:I$500,""),_xlfn.XLOOKUP(CLEAN($C172),效率表!$B$4:$B$500,效率表!I$4:I$500,"",,-1))</f>
        <v>0</v>
      </c>
      <c r="AZ172" s="22">
        <f>IF($B172="Day",_xlfn.XLOOKUP(CLEAN($C172),效率表!$B$4:$B$500,效率表!J$4:J$500,""),_xlfn.XLOOKUP(CLEAN($C172),效率表!$B$4:$B$500,效率表!J$4:J$500,"",,-1))</f>
        <v>0</v>
      </c>
      <c r="BA172" s="22">
        <f>IF($B172="Day",_xlfn.XLOOKUP(CLEAN($C172),效率表!$B$4:$B$500,效率表!K$4:K$500,""),_xlfn.XLOOKUP(CLEAN($C172),效率表!$B$4:$B$500,效率表!K$4:K$500,"",,-1))</f>
        <v>0</v>
      </c>
      <c r="BB172" s="22">
        <f>IF($B172="Day",_xlfn.XLOOKUP(CLEAN($C172),效率表!$B$4:$B$500,效率表!L$4:L$500,""),_xlfn.XLOOKUP(CLEAN($C172),效率表!$B$4:$B$500,效率表!L$4:L$500,"",,-1))</f>
        <v>90</v>
      </c>
      <c r="BC172" s="22">
        <f>IF($B172="Day",_xlfn.XLOOKUP(CLEAN($C172),效率表!$B$4:$B$500,效率表!M$4:M$500,""),_xlfn.XLOOKUP(CLEAN($C172),效率表!$B$4:$B$500,效率表!M$4:M$500,"",,-1))</f>
        <v>0</v>
      </c>
      <c r="BD172" s="22">
        <f>IF($B172="Day",_xlfn.XLOOKUP(CLEAN($C172),效率表!$B$4:$B$500,效率表!N$4:N$500,""),_xlfn.XLOOKUP(CLEAN($C172),效率表!$B$4:$B$500,效率表!N$4:N$500,"",,-1))</f>
        <v>0</v>
      </c>
      <c r="BE172" s="22">
        <f>IF($B172="Day",_xlfn.XLOOKUP(CLEAN($C172),效率表!$B$4:$B$500,效率表!O$4:O$500,""),_xlfn.XLOOKUP(CLEAN($C172),效率表!$B$4:$B$500,效率表!O$4:O$500,"",,-1))</f>
        <v>0</v>
      </c>
      <c r="BF172" s="22">
        <f>IF($B172="Day",_xlfn.XLOOKUP(CLEAN($C172),效率表!$B$4:$B$500,效率表!P$4:P$500,""),_xlfn.XLOOKUP(CLEAN($C172),效率表!$B$4:$B$500,效率表!P$4:P$500,"",,-1))</f>
        <v>150</v>
      </c>
      <c r="BG172" s="22">
        <f>IF($B172="Day",_xlfn.XLOOKUP(CLEAN($C172),效率表!$B$4:$B$500,效率表!Q$4:Q$500,""),_xlfn.XLOOKUP(CLEAN($C172),效率表!$B$4:$B$500,效率表!Q$4:Q$500,"",,-1))</f>
        <v>0</v>
      </c>
      <c r="BH172" s="22">
        <f>IF($B172="Day",_xlfn.XLOOKUP(CLEAN($C172),效率表!$B$4:$B$500,效率表!R$4:R$500,""),_xlfn.XLOOKUP(CLEAN($C172),效率表!$B$4:$B$500,效率表!R$4:R$500,"",,-1))</f>
        <v>0</v>
      </c>
      <c r="BI172" s="22">
        <f>IF($B172="Day",_xlfn.XLOOKUP(CLEAN($C172),效率表!$B$4:$B$500,效率表!S$4:S$500,""),_xlfn.XLOOKUP(CLEAN($C172),效率表!$B$4:$B$500,效率表!S$4:S$500,"",,-1))</f>
        <v>0</v>
      </c>
      <c r="BJ172" s="22">
        <f>IF($B172="Day",_xlfn.XLOOKUP(CLEAN($C172),效率表!$B$4:$B$500,效率表!U$4:U$500,""),_xlfn.XLOOKUP(CLEAN($C172),效率表!$B$4:$B$500,效率表!U$4:U$500,"",,-1))</f>
        <v>0</v>
      </c>
      <c r="BK172" s="22">
        <f>IF($B172="Day",_xlfn.XLOOKUP(CLEAN($C172),效率表!$B$4:$B$500,效率表!V$4:V$500,""),_xlfn.XLOOKUP(CLEAN($C172),效率表!$B$4:$B$500,效率表!V$4:V$500,"",,-1))</f>
        <v>0</v>
      </c>
      <c r="BL172" s="22">
        <f t="shared" si="43"/>
        <v>0</v>
      </c>
      <c r="BM172" s="22">
        <f t="shared" si="44"/>
        <v>290</v>
      </c>
      <c r="BN172" s="22">
        <f t="shared" si="45"/>
        <v>150</v>
      </c>
      <c r="BO172" s="27">
        <f t="shared" si="46"/>
        <v>430</v>
      </c>
      <c r="BP172" s="25">
        <f t="shared" si="47"/>
        <v>7.166666666666667</v>
      </c>
      <c r="BQ172" s="28">
        <f>IF($B172="Day",_xlfn.XLOOKUP(CLEAN($C172),效率表!$B$4:$B$500,效率表!X$4:X$500,""),_xlfn.XLOOKUP($C172,效率表!$B$4:$B$500,效率表!X$4:X$500,"",,-1))</f>
        <v>0</v>
      </c>
    </row>
    <row r="173" spans="1:69">
      <c r="A173" s="29">
        <f t="shared" si="50"/>
        <v>46244</v>
      </c>
      <c r="B173" s="22" t="s">
        <v>241</v>
      </c>
      <c r="C173" s="22" t="s">
        <v>81</v>
      </c>
      <c r="D173" s="23" t="str">
        <f>_xlfn.XLOOKUP(C173,辅助表Auxiliary!$A$3:$A$192,辅助表Auxiliary!$C$3:$C$192)</f>
        <v>挖掘机/Excavator</v>
      </c>
      <c r="E173" s="22" t="str">
        <f>_xlfn.XLOOKUP(C173,辅助表Auxiliary!$A$3:$A$192,辅助表Auxiliary!$D$3:$D$192)</f>
        <v>LIEBHERR R984C EX</v>
      </c>
      <c r="F173" s="22" t="str">
        <f>_xlfn.XLOOKUP(C173,辅助表Auxiliary!$A$3:$A$192,辅助表Auxiliary!$E$3:$E$192)</f>
        <v>分包挖机</v>
      </c>
      <c r="G173" s="22" t="s">
        <v>286</v>
      </c>
      <c r="H173" s="22" t="b">
        <f t="shared" si="34"/>
        <v>0</v>
      </c>
      <c r="I173" s="22">
        <f t="shared" si="35"/>
        <v>0</v>
      </c>
      <c r="J173" s="22"/>
      <c r="K173" s="22">
        <f>_xlfn.AGGREGATE(9,4,表1[[#This Row],[Хө]:[Б.н]])+_xlfn.AGGREGATE(9,4,表1[[#This Row],[Хө土壤]:[Б.н 脏煤]],表1[[#This Row],[Ш.х 沃土]])</f>
        <v>0</v>
      </c>
      <c r="L173" s="22">
        <f>_xlfn.AGGREGATE(9,4,表1[[#This Row],[Нү]],表1[[#This Row],[Нү 煤炭]])</f>
        <v>0</v>
      </c>
      <c r="M173" s="22">
        <f>_xlfn.AGGREGATE(9,4,表1[[#This Row],[oxid]],表1[[#This Row],[oxid 氧化]])</f>
        <v>0</v>
      </c>
      <c r="N173" s="22">
        <f>_xlfn.AGGREGATE(9,4,表1[[#This Row],[И.А]],表1[[#This Row],[И.А 
工程工作]])</f>
        <v>0</v>
      </c>
      <c r="O173" s="22">
        <f>表1[[#This Row],[产量（M3）
Production(M3)]]-表1[[#This Row],[焦煤（M3）
Coking coal
Нү]]-表1[[#This Row],[动力煤（M3）
Thermal coal
oxid]]</f>
        <v>0</v>
      </c>
      <c r="P173" s="22" t="str" cm="1">
        <f t="array" ref="P173">_xlfn.LET(
_xlpm.hCond,$H173,
_xlpm.dType,$D173,
_xlpm.res_type_1,P$1,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3" s="22" t="str" cm="1">
        <f t="array" ref="Q173">_xlfn.LET(
_xlpm.hCond,$H173,
_xlpm.dType,$D173,
_xlpm.res_type_1,Q$1,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3" s="22" t="str" cm="1">
        <f t="array" ref="R173">_xlfn.LET(
_xlpm.hCond,$H173,
_xlpm.dType,$D173,
_xlpm.res_type_1,R$1,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3" s="22" t="str" cm="1">
        <f t="array" ref="S173">_xlfn.LET(
_xlpm.hCond,$H173,
_xlpm.dType,$D173,
_xlpm.res_type_1,S$1,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3" s="22" t="str" cm="1">
        <f t="array" ref="T173">_xlfn.LET(
_xlpm.hCond,$H173,
_xlpm.dType,$D173,
_xlpm.res_type_1,T$1,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3" s="22" t="str" cm="1">
        <f t="array" ref="U173">_xlfn.LET(
_xlpm.hCond,$H173,
_xlpm.dType,$D173,
_xlpm.res_type_1,U$1,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3" s="22" t="str" cm="1">
        <f t="array" ref="V173">_xlfn.LET(
_xlpm.hCond,$H173,
_xlpm.dType,$D173,
_xlpm.res_type_1,V$1,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3" s="22" t="str" cm="1">
        <f t="array" ref="W173">_xlfn.LET(
_xlpm.hCond,$H173,
_xlpm.dType,$D173,
_xlpm.res_type_1,W$1,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3" s="22" t="str" cm="1">
        <f t="array" ref="X173">_xlfn.LET(
_xlpm.hCond,$H173,
_xlpm.dType,$D173,
_xlpm.res_type_1,X$1,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3" s="22" t="str" cm="1">
        <f t="array" ref="Y173">_xlfn.LET(
_xlpm.hCond,$H173,
_xlpm.dType,$D173,
_xlpm.res_type_1,Y$1,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3" s="22" t="str" cm="1">
        <f t="array" ref="Z173">_xlfn.LET(
_xlpm.hCond,$H173,
_xlpm.dType,$D173,
_xlpm.res_type_1,Z$1,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3" s="22" t="str" cm="1">
        <f t="array" ref="AA173">_xlfn.LET(
_xlpm.hCond,$H173,
_xlpm.dType,$D173,
_xlpm.res_type_1,AA$1,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3" s="22" t="str" cm="1">
        <f t="array" ref="AB173">_xlfn.LET(
_xlpm.hCond,$H173,
_xlpm.dType,$D173,
_xlpm.res_type_1,AB$1,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3" s="22" t="str" cm="1">
        <f t="array" ref="AC173">_xlfn.LET(
_xlpm.hCond,$H173,
_xlpm.dType,$D173,
_xlpm.res_type_1,AC$1,
_xlpm.num,--_xlfn.TEXTAFTER($C173,{"#","/","-"},-1),
_xlpm.isDay,$B173="DAY",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3" s="22" t="str" cm="1">
        <f t="array" ref="AD173">_xlfn.LET(
    _xlpm.result,
    IF(
        $H173,
        _xlfn.IFS(
            $B173 = "DAY",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$B173 = "Night",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3" s="22" t="str" cm="1">
        <f t="array" ref="AE173">_xlfn.LET(
    _xlpm.result,
    IF(
        $H173,
        _xlfn.IFS(
            $B173 = "DAY",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$B173 = "Night",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3" s="22" t="str">
        <f t="shared" si="48"/>
        <v/>
      </c>
      <c r="AG173" s="22" t="str" cm="1">
        <f t="array" ref="AG173">_xlfn.LET(
    _xlpm.result,
    IF(
        $H173,
        _xlfn.IFS(
            $B173 = "DAY",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$B173 = "Night",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3" s="22" t="str" cm="1">
        <f t="array" ref="AH173">_xlfn.LET(
    _xlpm.result,
    IF(
        $H173,
        _xlfn.IFS(
            $B173 = "DAY",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$B173 = "Night",
            _xlfn.IFS(
                $D173 = "挖掘机/Excavator",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$D173 = "矿用卡车/Dump Truck",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$D173 = "辅助设备/Auxiliary Equipment",
                _xlfn.XLOOKUP(
                     --
                        _xlfn.TEXTAFTER(
                            $C173,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3" s="22" t="str">
        <f t="shared" si="49"/>
        <v/>
      </c>
      <c r="AJ17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3" s="22" t="str">
        <f t="shared" si="36"/>
        <v/>
      </c>
      <c r="AO173" s="24" t="str">
        <f t="shared" si="37"/>
        <v/>
      </c>
      <c r="AP173" s="25" t="str" cm="1">
        <f t="array" ref="AP17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B173="Night", IF(
            (F173="EX5600")+(F173="EX3600"),
            _xlfn.XLOOKUP(--_xlfn.TEXTAFTER($C173,{"#","/","-"},-1), --_xlfn.TEXTAFTER('Electrical Excavator'!$A$4:$A$23,{"#","/","-"},-1), _xlfn.XLOOKUP(A173,'Electrical Excavator'!$E$3:$AI$3,'Electrical Excavator'!$E$4:$AI$23)),
            _xlfn.XLOOKUP(--_xlfn.TEXTAFTER($C173,{"#","/","-"},-1), --_xlfn.REGEXEXTRACT(_xlpm.c_rng,"\d+"), _xlfn.XLOOKUP(A173, _xlpm.header_rng, _xlpm.data_rng))
        ),
        B173="Day", ""
    ),
    IFERROR(_xlpm.result, "")
)</f>
        <v/>
      </c>
      <c r="AQ173" s="26" t="e">
        <f t="shared" si="38"/>
        <v>#VALUE!</v>
      </c>
      <c r="AR173" s="26">
        <f t="shared" si="39"/>
        <v>0</v>
      </c>
      <c r="AS173" s="26" t="str">
        <f t="shared" si="40"/>
        <v/>
      </c>
      <c r="AT173" s="24" t="str">
        <f t="shared" si="41"/>
        <v/>
      </c>
      <c r="AU173" s="22">
        <v>720</v>
      </c>
      <c r="AV173" s="22">
        <f t="shared" si="42"/>
        <v>12</v>
      </c>
      <c r="AW173" s="22" t="str">
        <f>IF($B173="Day",_xlfn.XLOOKUP(CLEAN($C173),效率表!$B$4:$B$500,效率表!G$4:G$500,""),_xlfn.XLOOKUP(CLEAN($C173),效率表!$B$4:$B$500,效率表!G$4:G$500,"",,-1))</f>
        <v/>
      </c>
      <c r="AX173" s="22" t="str">
        <f>IF($B173="Day",_xlfn.XLOOKUP(CLEAN($C173),效率表!$B$4:$B$500,效率表!H$4:H$500,""),_xlfn.XLOOKUP(CLEAN($C173),效率表!$B$4:$B$500,效率表!H$4:H$500,"",,-1))</f>
        <v/>
      </c>
      <c r="AY173" s="22" t="str">
        <f>IF($B173="Day",_xlfn.XLOOKUP(CLEAN($C173),效率表!$B$4:$B$500,效率表!I$4:I$500,""),_xlfn.XLOOKUP(CLEAN($C173),效率表!$B$4:$B$500,效率表!I$4:I$500,"",,-1))</f>
        <v/>
      </c>
      <c r="AZ173" s="22" t="str">
        <f>IF($B173="Day",_xlfn.XLOOKUP(CLEAN($C173),效率表!$B$4:$B$500,效率表!J$4:J$500,""),_xlfn.XLOOKUP(CLEAN($C173),效率表!$B$4:$B$500,效率表!J$4:J$500,"",,-1))</f>
        <v/>
      </c>
      <c r="BA173" s="22" t="str">
        <f>IF($B173="Day",_xlfn.XLOOKUP(CLEAN($C173),效率表!$B$4:$B$500,效率表!K$4:K$500,""),_xlfn.XLOOKUP(CLEAN($C173),效率表!$B$4:$B$500,效率表!K$4:K$500,"",,-1))</f>
        <v/>
      </c>
      <c r="BB173" s="22" t="str">
        <f>IF($B173="Day",_xlfn.XLOOKUP(CLEAN($C173),效率表!$B$4:$B$500,效率表!L$4:L$500,""),_xlfn.XLOOKUP(CLEAN($C173),效率表!$B$4:$B$500,效率表!L$4:L$500,"",,-1))</f>
        <v/>
      </c>
      <c r="BC173" s="22" t="str">
        <f>IF($B173="Day",_xlfn.XLOOKUP(CLEAN($C173),效率表!$B$4:$B$500,效率表!M$4:M$500,""),_xlfn.XLOOKUP(CLEAN($C173),效率表!$B$4:$B$500,效率表!M$4:M$500,"",,-1))</f>
        <v/>
      </c>
      <c r="BD173" s="22" t="str">
        <f>IF($B173="Day",_xlfn.XLOOKUP(CLEAN($C173),效率表!$B$4:$B$500,效率表!N$4:N$500,""),_xlfn.XLOOKUP(CLEAN($C173),效率表!$B$4:$B$500,效率表!N$4:N$500,"",,-1))</f>
        <v/>
      </c>
      <c r="BE173" s="22" t="str">
        <f>IF($B173="Day",_xlfn.XLOOKUP(CLEAN($C173),效率表!$B$4:$B$500,效率表!O$4:O$500,""),_xlfn.XLOOKUP(CLEAN($C173),效率表!$B$4:$B$500,效率表!O$4:O$500,"",,-1))</f>
        <v/>
      </c>
      <c r="BF173" s="22" t="str">
        <f>IF($B173="Day",_xlfn.XLOOKUP(CLEAN($C173),效率表!$B$4:$B$500,效率表!P$4:P$500,""),_xlfn.XLOOKUP(CLEAN($C173),效率表!$B$4:$B$500,效率表!P$4:P$500,"",,-1))</f>
        <v/>
      </c>
      <c r="BG173" s="22" t="str">
        <f>IF($B173="Day",_xlfn.XLOOKUP(CLEAN($C173),效率表!$B$4:$B$500,效率表!Q$4:Q$500,""),_xlfn.XLOOKUP(CLEAN($C173),效率表!$B$4:$B$500,效率表!Q$4:Q$500,"",,-1))</f>
        <v/>
      </c>
      <c r="BH173" s="22" t="str">
        <f>IF($B173="Day",_xlfn.XLOOKUP(CLEAN($C173),效率表!$B$4:$B$500,效率表!R$4:R$500,""),_xlfn.XLOOKUP(CLEAN($C173),效率表!$B$4:$B$500,效率表!R$4:R$500,"",,-1))</f>
        <v/>
      </c>
      <c r="BI173" s="22" t="str">
        <f>IF($B173="Day",_xlfn.XLOOKUP(CLEAN($C173),效率表!$B$4:$B$500,效率表!S$4:S$500,""),_xlfn.XLOOKUP(CLEAN($C173),效率表!$B$4:$B$500,效率表!S$4:S$500,"",,-1))</f>
        <v/>
      </c>
      <c r="BJ173" s="22" t="str">
        <f>IF($B173="Day",_xlfn.XLOOKUP(CLEAN($C173),效率表!$B$4:$B$500,效率表!U$4:U$500,""),_xlfn.XLOOKUP(CLEAN($C173),效率表!$B$4:$B$500,效率表!U$4:U$500,"",,-1))</f>
        <v/>
      </c>
      <c r="BK173" s="22" t="str">
        <f>IF($B173="Day",_xlfn.XLOOKUP(CLEAN($C173),效率表!$B$4:$B$500,效率表!V$4:V$500,""),_xlfn.XLOOKUP(CLEAN($C173),效率表!$B$4:$B$500,效率表!V$4:V$500,"",,-1))</f>
        <v/>
      </c>
      <c r="BL173" s="22" t="e">
        <f t="shared" si="43"/>
        <v>#VALUE!</v>
      </c>
      <c r="BM173" s="22" t="e">
        <f t="shared" si="44"/>
        <v>#VALUE!</v>
      </c>
      <c r="BN173" s="22" t="e">
        <f t="shared" si="45"/>
        <v>#VALUE!</v>
      </c>
      <c r="BO173" s="27">
        <f t="shared" si="46"/>
        <v>720</v>
      </c>
      <c r="BP173" s="25">
        <f t="shared" si="47"/>
        <v>12</v>
      </c>
      <c r="BQ173" s="28" t="str">
        <f>IF($B173="Day",_xlfn.XLOOKUP(CLEAN($C173),效率表!$B$4:$B$500,效率表!X$4:X$500,""),_xlfn.XLOOKUP($C173,效率表!$B$4:$B$500,效率表!X$4:X$500,"",,-1))</f>
        <v/>
      </c>
    </row>
    <row r="174" spans="1:69">
      <c r="A174" s="29">
        <f t="shared" si="50"/>
        <v>46244</v>
      </c>
      <c r="B174" s="22" t="s">
        <v>241</v>
      </c>
      <c r="C174" s="22" t="s">
        <v>83</v>
      </c>
      <c r="D174" s="23" t="str">
        <f>_xlfn.XLOOKUP(C174,辅助表Auxiliary!$A$3:$A$192,辅助表Auxiliary!$C$3:$C$192)</f>
        <v>辅助设备/Auxiliary Equipment</v>
      </c>
      <c r="E174" s="22" t="str">
        <f>_xlfn.XLOOKUP(C174,辅助表Auxiliary!$A$3:$A$192,辅助表Auxiliary!$D$3:$D$192)</f>
        <v>XE2000 EX</v>
      </c>
      <c r="F174" s="22" t="str">
        <f>_xlfn.XLOOKUP(C174,辅助表Auxiliary!$A$3:$A$192,辅助表Auxiliary!$E$3:$E$192)</f>
        <v>自有辅助</v>
      </c>
      <c r="G174" s="22" t="s">
        <v>285</v>
      </c>
      <c r="H174" s="22" t="b">
        <f t="shared" si="34"/>
        <v>0</v>
      </c>
      <c r="I174" s="22">
        <f t="shared" si="35"/>
        <v>0</v>
      </c>
      <c r="J174" s="22"/>
      <c r="K174" s="22">
        <f>_xlfn.AGGREGATE(9,4,表1[[#This Row],[Хө]:[Б.н]])+_xlfn.AGGREGATE(9,4,表1[[#This Row],[Хө土壤]:[Б.н 脏煤]],表1[[#This Row],[Ш.х 沃土]])</f>
        <v>0</v>
      </c>
      <c r="L174" s="22">
        <f>_xlfn.AGGREGATE(9,4,表1[[#This Row],[Нү]],表1[[#This Row],[Нү 煤炭]])</f>
        <v>0</v>
      </c>
      <c r="M174" s="22">
        <f>_xlfn.AGGREGATE(9,4,表1[[#This Row],[oxid]],表1[[#This Row],[oxid 氧化]])</f>
        <v>0</v>
      </c>
      <c r="N174" s="22">
        <f>_xlfn.AGGREGATE(9,4,表1[[#This Row],[И.А]],表1[[#This Row],[И.А 
工程工作]])</f>
        <v>0</v>
      </c>
      <c r="O174" s="22">
        <f>表1[[#This Row],[产量（M3）
Production(M3)]]-表1[[#This Row],[焦煤（M3）
Coking coal
Нү]]-表1[[#This Row],[动力煤（M3）
Thermal coal
oxid]]</f>
        <v>0</v>
      </c>
      <c r="P174" s="22" t="str" cm="1">
        <f t="array" ref="P174">_xlfn.LET(
_xlpm.hCond,$H174,
_xlpm.dType,$D174,
_xlpm.res_type_1,P$1,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4" s="22" t="str" cm="1">
        <f t="array" ref="Q174">_xlfn.LET(
_xlpm.hCond,$H174,
_xlpm.dType,$D174,
_xlpm.res_type_1,Q$1,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4" s="22" t="str" cm="1">
        <f t="array" ref="R174">_xlfn.LET(
_xlpm.hCond,$H174,
_xlpm.dType,$D174,
_xlpm.res_type_1,R$1,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4" s="22" t="str" cm="1">
        <f t="array" ref="S174">_xlfn.LET(
_xlpm.hCond,$H174,
_xlpm.dType,$D174,
_xlpm.res_type_1,S$1,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4" s="22" t="str" cm="1">
        <f t="array" ref="T174">_xlfn.LET(
_xlpm.hCond,$H174,
_xlpm.dType,$D174,
_xlpm.res_type_1,T$1,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4" s="22" t="str" cm="1">
        <f t="array" ref="U174">_xlfn.LET(
_xlpm.hCond,$H174,
_xlpm.dType,$D174,
_xlpm.res_type_1,U$1,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4" s="22" t="str" cm="1">
        <f t="array" ref="V174">_xlfn.LET(
_xlpm.hCond,$H174,
_xlpm.dType,$D174,
_xlpm.res_type_1,V$1,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4" s="22" t="str" cm="1">
        <f t="array" ref="W174">_xlfn.LET(
_xlpm.hCond,$H174,
_xlpm.dType,$D174,
_xlpm.res_type_1,W$1,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4" s="22" t="str" cm="1">
        <f t="array" ref="X174">_xlfn.LET(
_xlpm.hCond,$H174,
_xlpm.dType,$D174,
_xlpm.res_type_1,X$1,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4" s="22" t="str" cm="1">
        <f t="array" ref="Y174">_xlfn.LET(
_xlpm.hCond,$H174,
_xlpm.dType,$D174,
_xlpm.res_type_1,Y$1,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4" s="22" t="str" cm="1">
        <f t="array" ref="Z174">_xlfn.LET(
_xlpm.hCond,$H174,
_xlpm.dType,$D174,
_xlpm.res_type_1,Z$1,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4" s="22" t="str" cm="1">
        <f t="array" ref="AA174">_xlfn.LET(
_xlpm.hCond,$H174,
_xlpm.dType,$D174,
_xlpm.res_type_1,AA$1,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4" s="22" t="str" cm="1">
        <f t="array" ref="AB174">_xlfn.LET(
_xlpm.hCond,$H174,
_xlpm.dType,$D174,
_xlpm.res_type_1,AB$1,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4" s="22" t="str" cm="1">
        <f t="array" ref="AC174">_xlfn.LET(
_xlpm.hCond,$H174,
_xlpm.dType,$D174,
_xlpm.res_type_1,AC$1,
_xlpm.num,--_xlfn.TEXTAFTER($C174,{"#","/","-"},-1),
_xlpm.isDay,$B174="DAY",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4" s="22" t="str" cm="1">
        <f t="array" ref="AD174">_xlfn.LET(
    _xlpm.result,
    IF(
        $H174,
        _xlfn.IFS(
            $B174 = "DAY",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$B174 = "Night",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4" s="22" t="str" cm="1">
        <f t="array" ref="AE174">_xlfn.LET(
    _xlpm.result,
    IF(
        $H174,
        _xlfn.IFS(
            $B174 = "DAY",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$B174 = "Night",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4" s="22" t="str">
        <f t="shared" si="48"/>
        <v/>
      </c>
      <c r="AG174" s="22" t="str" cm="1">
        <f t="array" ref="AG174">_xlfn.LET(
    _xlpm.result,
    IF(
        $H174,
        _xlfn.IFS(
            $B174 = "DAY",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$B174 = "Night",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4" s="22" t="str" cm="1">
        <f t="array" ref="AH174">_xlfn.LET(
    _xlpm.result,
    IF(
        $H174,
        _xlfn.IFS(
            $B174 = "DAY",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$B174 = "Night",
            _xlfn.IFS(
                $D174 = "挖掘机/Excavator",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$D174 = "矿用卡车/Dump Truck",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$D174 = "辅助设备/Auxiliary Equipment",
                _xlfn.XLOOKUP(
                     --
                        _xlfn.TEXTAFTER(
                            $C174,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4" s="22" t="str">
        <f t="shared" si="49"/>
        <v/>
      </c>
      <c r="AJ17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4" s="22" t="str">
        <f t="shared" si="36"/>
        <v/>
      </c>
      <c r="AO174" s="24" t="str">
        <f t="shared" si="37"/>
        <v/>
      </c>
      <c r="AP174" s="25" cm="1">
        <f t="array" ref="AP17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B174="Night", IF(
            (F174="EX5600")+(F174="EX3600"),
            _xlfn.XLOOKUP(--_xlfn.TEXTAFTER($C174,{"#","/","-"},-1), --_xlfn.TEXTAFTER('Electrical Excavator'!$A$4:$A$23,{"#","/","-"},-1), _xlfn.XLOOKUP(A174,'Electrical Excavator'!$E$3:$AI$3,'Electrical Excavator'!$E$4:$AI$23)),
            _xlfn.XLOOKUP(--_xlfn.TEXTAFTER($C174,{"#","/","-"},-1), --_xlfn.REGEXEXTRACT(_xlpm.c_rng,"\d+"), _xlfn.XLOOKUP(A174, _xlpm.header_rng, _xlpm.data_rng))
        ),
        B174="Day", ""
    ),
    IFERROR(_xlpm.result, "")
)</f>
        <v>0</v>
      </c>
      <c r="AQ174" s="26" t="e">
        <f t="shared" si="38"/>
        <v>#VALUE!</v>
      </c>
      <c r="AR174" s="26">
        <f t="shared" si="39"/>
        <v>0</v>
      </c>
      <c r="AS174" s="26" t="str">
        <f t="shared" si="40"/>
        <v/>
      </c>
      <c r="AT174" s="24" t="str">
        <f t="shared" si="41"/>
        <v/>
      </c>
      <c r="AU174" s="22">
        <v>720</v>
      </c>
      <c r="AV174" s="22">
        <f t="shared" si="42"/>
        <v>12</v>
      </c>
      <c r="AW174" s="22" t="str">
        <f>IF($B174="Day",_xlfn.XLOOKUP(CLEAN($C174),效率表!$B$4:$B$500,效率表!G$4:G$500,""),_xlfn.XLOOKUP(CLEAN($C174),效率表!$B$4:$B$500,效率表!G$4:G$500,"",,-1))</f>
        <v/>
      </c>
      <c r="AX174" s="22" t="str">
        <f>IF($B174="Day",_xlfn.XLOOKUP(CLEAN($C174),效率表!$B$4:$B$500,效率表!H$4:H$500,""),_xlfn.XLOOKUP(CLEAN($C174),效率表!$B$4:$B$500,效率表!H$4:H$500,"",,-1))</f>
        <v/>
      </c>
      <c r="AY174" s="22" t="str">
        <f>IF($B174="Day",_xlfn.XLOOKUP(CLEAN($C174),效率表!$B$4:$B$500,效率表!I$4:I$500,""),_xlfn.XLOOKUP(CLEAN($C174),效率表!$B$4:$B$500,效率表!I$4:I$500,"",,-1))</f>
        <v/>
      </c>
      <c r="AZ174" s="22" t="str">
        <f>IF($B174="Day",_xlfn.XLOOKUP(CLEAN($C174),效率表!$B$4:$B$500,效率表!J$4:J$500,""),_xlfn.XLOOKUP(CLEAN($C174),效率表!$B$4:$B$500,效率表!J$4:J$500,"",,-1))</f>
        <v/>
      </c>
      <c r="BA174" s="22" t="str">
        <f>IF($B174="Day",_xlfn.XLOOKUP(CLEAN($C174),效率表!$B$4:$B$500,效率表!K$4:K$500,""),_xlfn.XLOOKUP(CLEAN($C174),效率表!$B$4:$B$500,效率表!K$4:K$500,"",,-1))</f>
        <v/>
      </c>
      <c r="BB174" s="22" t="str">
        <f>IF($B174="Day",_xlfn.XLOOKUP(CLEAN($C174),效率表!$B$4:$B$500,效率表!L$4:L$500,""),_xlfn.XLOOKUP(CLEAN($C174),效率表!$B$4:$B$500,效率表!L$4:L$500,"",,-1))</f>
        <v/>
      </c>
      <c r="BC174" s="22" t="str">
        <f>IF($B174="Day",_xlfn.XLOOKUP(CLEAN($C174),效率表!$B$4:$B$500,效率表!M$4:M$500,""),_xlfn.XLOOKUP(CLEAN($C174),效率表!$B$4:$B$500,效率表!M$4:M$500,"",,-1))</f>
        <v/>
      </c>
      <c r="BD174" s="22" t="str">
        <f>IF($B174="Day",_xlfn.XLOOKUP(CLEAN($C174),效率表!$B$4:$B$500,效率表!N$4:N$500,""),_xlfn.XLOOKUP(CLEAN($C174),效率表!$B$4:$B$500,效率表!N$4:N$500,"",,-1))</f>
        <v/>
      </c>
      <c r="BE174" s="22" t="str">
        <f>IF($B174="Day",_xlfn.XLOOKUP(CLEAN($C174),效率表!$B$4:$B$500,效率表!O$4:O$500,""),_xlfn.XLOOKUP(CLEAN($C174),效率表!$B$4:$B$500,效率表!O$4:O$500,"",,-1))</f>
        <v/>
      </c>
      <c r="BF174" s="22" t="str">
        <f>IF($B174="Day",_xlfn.XLOOKUP(CLEAN($C174),效率表!$B$4:$B$500,效率表!P$4:P$500,""),_xlfn.XLOOKUP(CLEAN($C174),效率表!$B$4:$B$500,效率表!P$4:P$500,"",,-1))</f>
        <v/>
      </c>
      <c r="BG174" s="22" t="str">
        <f>IF($B174="Day",_xlfn.XLOOKUP(CLEAN($C174),效率表!$B$4:$B$500,效率表!Q$4:Q$500,""),_xlfn.XLOOKUP(CLEAN($C174),效率表!$B$4:$B$500,效率表!Q$4:Q$500,"",,-1))</f>
        <v/>
      </c>
      <c r="BH174" s="22" t="str">
        <f>IF($B174="Day",_xlfn.XLOOKUP(CLEAN($C174),效率表!$B$4:$B$500,效率表!R$4:R$500,""),_xlfn.XLOOKUP(CLEAN($C174),效率表!$B$4:$B$500,效率表!R$4:R$500,"",,-1))</f>
        <v/>
      </c>
      <c r="BI174" s="22" t="str">
        <f>IF($B174="Day",_xlfn.XLOOKUP(CLEAN($C174),效率表!$B$4:$B$500,效率表!S$4:S$500,""),_xlfn.XLOOKUP(CLEAN($C174),效率表!$B$4:$B$500,效率表!S$4:S$500,"",,-1))</f>
        <v/>
      </c>
      <c r="BJ174" s="22" t="str">
        <f>IF($B174="Day",_xlfn.XLOOKUP(CLEAN($C174),效率表!$B$4:$B$500,效率表!U$4:U$500,""),_xlfn.XLOOKUP(CLEAN($C174),效率表!$B$4:$B$500,效率表!U$4:U$500,"",,-1))</f>
        <v/>
      </c>
      <c r="BK174" s="22" t="str">
        <f>IF($B174="Day",_xlfn.XLOOKUP(CLEAN($C174),效率表!$B$4:$B$500,效率表!V$4:V$500,""),_xlfn.XLOOKUP(CLEAN($C174),效率表!$B$4:$B$500,效率表!V$4:V$500,"",,-1))</f>
        <v/>
      </c>
      <c r="BL174" s="22" t="e">
        <f t="shared" si="43"/>
        <v>#VALUE!</v>
      </c>
      <c r="BM174" s="22" t="e">
        <f t="shared" si="44"/>
        <v>#VALUE!</v>
      </c>
      <c r="BN174" s="22" t="e">
        <f t="shared" si="45"/>
        <v>#VALUE!</v>
      </c>
      <c r="BO174" s="27">
        <f t="shared" si="46"/>
        <v>720</v>
      </c>
      <c r="BP174" s="25">
        <f t="shared" si="47"/>
        <v>12</v>
      </c>
      <c r="BQ174" s="28" t="str">
        <f>IF($B174="Day",_xlfn.XLOOKUP(CLEAN($C174),效率表!$B$4:$B$500,效率表!X$4:X$500,""),_xlfn.XLOOKUP($C174,效率表!$B$4:$B$500,效率表!X$4:X$500,"",,-1))</f>
        <v/>
      </c>
    </row>
    <row r="175" spans="1:69">
      <c r="A175" s="29">
        <f t="shared" si="50"/>
        <v>46244</v>
      </c>
      <c r="B175" s="22" t="s">
        <v>241</v>
      </c>
      <c r="C175" s="22" t="s">
        <v>85</v>
      </c>
      <c r="D175" s="23" t="str">
        <f>_xlfn.XLOOKUP(C175,辅助表Auxiliary!$A$3:$A$192,辅助表Auxiliary!$C$3:$C$192)</f>
        <v>辅助设备/Auxiliary Equipment</v>
      </c>
      <c r="E175" s="22" t="str">
        <f>_xlfn.XLOOKUP(C175,辅助表Auxiliary!$A$3:$A$192,辅助表Auxiliary!$D$3:$D$192)</f>
        <v>XCMG ZL50GN</v>
      </c>
      <c r="F175" s="22" t="str">
        <f>_xlfn.XLOOKUP(C175,辅助表Auxiliary!$A$3:$A$192,辅助表Auxiliary!$E$3:$E$192)</f>
        <v>自有辅助</v>
      </c>
      <c r="G175" s="22" t="s">
        <v>285</v>
      </c>
      <c r="H175" s="22" t="b">
        <f t="shared" si="34"/>
        <v>1</v>
      </c>
      <c r="I175" s="22">
        <f t="shared" si="35"/>
        <v>0</v>
      </c>
      <c r="J175" s="22"/>
      <c r="K175" s="22">
        <f>_xlfn.AGGREGATE(9,4,表1[[#This Row],[Хө]:[Б.н]])+_xlfn.AGGREGATE(9,4,表1[[#This Row],[Хө土壤]:[Б.н 脏煤]],表1[[#This Row],[Ш.х 沃土]])</f>
        <v>0</v>
      </c>
      <c r="L175" s="22">
        <f>_xlfn.AGGREGATE(9,4,表1[[#This Row],[Нү]],表1[[#This Row],[Нү 煤炭]])</f>
        <v>0</v>
      </c>
      <c r="M175" s="22">
        <f>_xlfn.AGGREGATE(9,4,表1[[#This Row],[oxid]],表1[[#This Row],[oxid 氧化]])</f>
        <v>0</v>
      </c>
      <c r="N175" s="22">
        <f>_xlfn.AGGREGATE(9,4,表1[[#This Row],[И.А]],表1[[#This Row],[И.А 
工程工作]])</f>
        <v>0</v>
      </c>
      <c r="O175" s="22">
        <f>表1[[#This Row],[产量（M3）
Production(M3)]]-表1[[#This Row],[焦煤（M3）
Coking coal
Нү]]-表1[[#This Row],[动力煤（M3）
Thermal coal
oxid]]</f>
        <v>0</v>
      </c>
      <c r="P175" s="22" t="str" cm="1">
        <f t="array" ref="P175">_xlfn.LET(
_xlpm.hCond,$H175,
_xlpm.dType,$D175,
_xlpm.res_type_1,P$1,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5" s="22" t="str" cm="1">
        <f t="array" ref="Q175">_xlfn.LET(
_xlpm.hCond,$H175,
_xlpm.dType,$D175,
_xlpm.res_type_1,Q$1,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5" s="22" t="str" cm="1">
        <f t="array" ref="R175">_xlfn.LET(
_xlpm.hCond,$H175,
_xlpm.dType,$D175,
_xlpm.res_type_1,R$1,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5" s="22" t="str" cm="1">
        <f t="array" ref="S175">_xlfn.LET(
_xlpm.hCond,$H175,
_xlpm.dType,$D175,
_xlpm.res_type_1,S$1,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5" s="22" t="str" cm="1">
        <f t="array" ref="T175">_xlfn.LET(
_xlpm.hCond,$H175,
_xlpm.dType,$D175,
_xlpm.res_type_1,T$1,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5" s="22" t="str" cm="1">
        <f t="array" ref="U175">_xlfn.LET(
_xlpm.hCond,$H175,
_xlpm.dType,$D175,
_xlpm.res_type_1,U$1,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5" s="22" t="str" cm="1">
        <f t="array" ref="V175">_xlfn.LET(
_xlpm.hCond,$H175,
_xlpm.dType,$D175,
_xlpm.res_type_1,V$1,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5" s="22" t="str" cm="1">
        <f t="array" ref="W175">_xlfn.LET(
_xlpm.hCond,$H175,
_xlpm.dType,$D175,
_xlpm.res_type_1,W$1,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5" s="22" t="str" cm="1">
        <f t="array" ref="X175">_xlfn.LET(
_xlpm.hCond,$H175,
_xlpm.dType,$D175,
_xlpm.res_type_1,X$1,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5" s="22" t="str" cm="1">
        <f t="array" ref="Y175">_xlfn.LET(
_xlpm.hCond,$H175,
_xlpm.dType,$D175,
_xlpm.res_type_1,Y$1,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5" s="22" t="str" cm="1">
        <f t="array" ref="Z175">_xlfn.LET(
_xlpm.hCond,$H175,
_xlpm.dType,$D175,
_xlpm.res_type_1,Z$1,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5" s="22" t="str" cm="1">
        <f t="array" ref="AA175">_xlfn.LET(
_xlpm.hCond,$H175,
_xlpm.dType,$D175,
_xlpm.res_type_1,AA$1,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5" s="22" t="str" cm="1">
        <f t="array" ref="AB175">_xlfn.LET(
_xlpm.hCond,$H175,
_xlpm.dType,$D175,
_xlpm.res_type_1,AB$1,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5" s="22" t="str" cm="1">
        <f t="array" ref="AC175">_xlfn.LET(
_xlpm.hCond,$H175,
_xlpm.dType,$D175,
_xlpm.res_type_1,AC$1,
_xlpm.num,--_xlfn.TEXTAFTER($C175,{"#","/","-"},-1),
_xlpm.isDay,$B175="DAY",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5" s="22" cm="1">
        <f t="array" ref="AD175">_xlfn.LET(
    _xlpm.result,
    IF(
        $H175,
        _xlfn.IFS(
            $B175 = "DAY",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$B175 = "Night",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12869.4</v>
      </c>
      <c r="AE175" s="22" cm="1">
        <f t="array" ref="AE175">_xlfn.LET(
    _xlpm.result,
    IF(
        $H175,
        _xlfn.IFS(
            $B175 = "DAY",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$B175 = "Night",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12869.4</v>
      </c>
      <c r="AF175" s="22">
        <f t="shared" si="48"/>
        <v>0</v>
      </c>
      <c r="AG175" s="22" t="str" cm="1">
        <f t="array" ref="AG175">_xlfn.LET(
    _xlpm.result,
    IF(
        $H175,
        _xlfn.IFS(
            $B175 = "DAY",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$B175 = "Night",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5" s="22" t="str" cm="1">
        <f t="array" ref="AH175">_xlfn.LET(
    _xlpm.result,
    IF(
        $H175,
        _xlfn.IFS(
            $B175 = "DAY",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$B175 = "Night",
            _xlfn.IFS(
                $D175 = "挖掘机/Excavator",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$D175 = "矿用卡车/Dump Truck",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$D175 = "辅助设备/Auxiliary Equipment",
                _xlfn.XLOOKUP(
                     --
                        _xlfn.TEXTAFTER(
                            $C175,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5" s="22" t="str">
        <f t="shared" si="49"/>
        <v/>
      </c>
      <c r="AJ17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5" s="22" t="str">
        <f t="shared" si="36"/>
        <v/>
      </c>
      <c r="AO175" s="24" t="str">
        <f t="shared" si="37"/>
        <v/>
      </c>
      <c r="AP175" s="25" cm="1">
        <f t="array" ref="AP17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B175="Night", IF(
            (F175="EX5600")+(F175="EX3600"),
            _xlfn.XLOOKUP(--_xlfn.TEXTAFTER($C175,{"#","/","-"},-1), --_xlfn.TEXTAFTER('Electrical Excavator'!$A$4:$A$23,{"#","/","-"},-1), _xlfn.XLOOKUP(A175,'Electrical Excavator'!$E$3:$AI$3,'Electrical Excavator'!$E$4:$AI$23)),
            _xlfn.XLOOKUP(--_xlfn.TEXTAFTER($C175,{"#","/","-"},-1), --_xlfn.REGEXEXTRACT(_xlpm.c_rng,"\d+"), _xlfn.XLOOKUP(A175, _xlpm.header_rng, _xlpm.data_rng))
        ),
        B175="Day", ""
    ),
    IFERROR(_xlpm.result, "")
)</f>
        <v>0</v>
      </c>
      <c r="AQ175" s="26">
        <f t="shared" si="38"/>
        <v>0</v>
      </c>
      <c r="AR175" s="26">
        <f t="shared" si="39"/>
        <v>0</v>
      </c>
      <c r="AS175" s="26" t="str">
        <f t="shared" si="40"/>
        <v/>
      </c>
      <c r="AT175" s="24" t="str">
        <f t="shared" si="41"/>
        <v/>
      </c>
      <c r="AU175" s="22">
        <v>720</v>
      </c>
      <c r="AV175" s="22">
        <f t="shared" si="42"/>
        <v>12</v>
      </c>
      <c r="AW175" s="22">
        <f>IF($B175="Day",_xlfn.XLOOKUP(CLEAN($C175),效率表!$B$4:$B$500,效率表!G$4:G$500,""),_xlfn.XLOOKUP(CLEAN($C175),效率表!$B$4:$B$500,效率表!G$4:G$500,"",,-1))</f>
        <v>0</v>
      </c>
      <c r="AX175" s="22">
        <f>IF($B175="Day",_xlfn.XLOOKUP(CLEAN($C175),效率表!$B$4:$B$500,效率表!H$4:H$500,""),_xlfn.XLOOKUP(CLEAN($C175),效率表!$B$4:$B$500,效率表!H$4:H$500,"",,-1))</f>
        <v>0</v>
      </c>
      <c r="AY175" s="22">
        <f>IF($B175="Day",_xlfn.XLOOKUP(CLEAN($C175),效率表!$B$4:$B$500,效率表!I$4:I$500,""),_xlfn.XLOOKUP(CLEAN($C175),效率表!$B$4:$B$500,效率表!I$4:I$500,"",,-1))</f>
        <v>0</v>
      </c>
      <c r="AZ175" s="22">
        <f>IF($B175="Day",_xlfn.XLOOKUP(CLEAN($C175),效率表!$B$4:$B$500,效率表!J$4:J$500,""),_xlfn.XLOOKUP(CLEAN($C175),效率表!$B$4:$B$500,效率表!J$4:J$500,"",,-1))</f>
        <v>0</v>
      </c>
      <c r="BA175" s="22">
        <f>IF($B175="Day",_xlfn.XLOOKUP(CLEAN($C175),效率表!$B$4:$B$500,效率表!K$4:K$500,""),_xlfn.XLOOKUP(CLEAN($C175),效率表!$B$4:$B$500,效率表!K$4:K$500,"",,-1))</f>
        <v>0</v>
      </c>
      <c r="BB175" s="22">
        <f>IF($B175="Day",_xlfn.XLOOKUP(CLEAN($C175),效率表!$B$4:$B$500,效率表!L$4:L$500,""),_xlfn.XLOOKUP(CLEAN($C175),效率表!$B$4:$B$500,效率表!L$4:L$500,"",,-1))</f>
        <v>0</v>
      </c>
      <c r="BC175" s="22">
        <f>IF($B175="Day",_xlfn.XLOOKUP(CLEAN($C175),效率表!$B$4:$B$500,效率表!M$4:M$500,""),_xlfn.XLOOKUP(CLEAN($C175),效率表!$B$4:$B$500,效率表!M$4:M$500,"",,-1))</f>
        <v>0</v>
      </c>
      <c r="BD175" s="22">
        <f>IF($B175="Day",_xlfn.XLOOKUP(CLEAN($C175),效率表!$B$4:$B$500,效率表!N$4:N$500,""),_xlfn.XLOOKUP(CLEAN($C175),效率表!$B$4:$B$500,效率表!N$4:N$500,"",,-1))</f>
        <v>0</v>
      </c>
      <c r="BE175" s="22">
        <f>IF($B175="Day",_xlfn.XLOOKUP(CLEAN($C175),效率表!$B$4:$B$500,效率表!O$4:O$500,""),_xlfn.XLOOKUP(CLEAN($C175),效率表!$B$4:$B$500,效率表!O$4:O$500,"",,-1))</f>
        <v>720</v>
      </c>
      <c r="BF175" s="22">
        <f>IF($B175="Day",_xlfn.XLOOKUP(CLEAN($C175),效率表!$B$4:$B$500,效率表!P$4:P$500,""),_xlfn.XLOOKUP(CLEAN($C175),效率表!$B$4:$B$500,效率表!P$4:P$500,"",,-1))</f>
        <v>0</v>
      </c>
      <c r="BG175" s="22">
        <f>IF($B175="Day",_xlfn.XLOOKUP(CLEAN($C175),效率表!$B$4:$B$500,效率表!Q$4:Q$500,""),_xlfn.XLOOKUP(CLEAN($C175),效率表!$B$4:$B$500,效率表!Q$4:Q$500,"",,-1))</f>
        <v>0</v>
      </c>
      <c r="BH175" s="22">
        <f>IF($B175="Day",_xlfn.XLOOKUP(CLEAN($C175),效率表!$B$4:$B$500,效率表!R$4:R$500,""),_xlfn.XLOOKUP(CLEAN($C175),效率表!$B$4:$B$500,效率表!R$4:R$500,"",,-1))</f>
        <v>0</v>
      </c>
      <c r="BI175" s="22">
        <f>IF($B175="Day",_xlfn.XLOOKUP(CLEAN($C175),效率表!$B$4:$B$500,效率表!S$4:S$500,""),_xlfn.XLOOKUP(CLEAN($C175),效率表!$B$4:$B$500,效率表!S$4:S$500,"",,-1))</f>
        <v>0</v>
      </c>
      <c r="BJ175" s="22">
        <f>IF($B175="Day",_xlfn.XLOOKUP(CLEAN($C175),效率表!$B$4:$B$500,效率表!U$4:U$500,""),_xlfn.XLOOKUP(CLEAN($C175),效率表!$B$4:$B$500,效率表!U$4:U$500,"",,-1))</f>
        <v>0</v>
      </c>
      <c r="BK175" s="22">
        <f>IF($B175="Day",_xlfn.XLOOKUP(CLEAN($C175),效率表!$B$4:$B$500,效率表!V$4:V$500,""),_xlfn.XLOOKUP(CLEAN($C175),效率表!$B$4:$B$500,效率表!V$4:V$500,"",,-1))</f>
        <v>0</v>
      </c>
      <c r="BL175" s="22">
        <f t="shared" si="43"/>
        <v>0</v>
      </c>
      <c r="BM175" s="22">
        <f t="shared" si="44"/>
        <v>0</v>
      </c>
      <c r="BN175" s="22">
        <f t="shared" si="45"/>
        <v>0</v>
      </c>
      <c r="BO175" s="27">
        <f t="shared" si="46"/>
        <v>0</v>
      </c>
      <c r="BP175" s="25">
        <f t="shared" si="47"/>
        <v>0</v>
      </c>
      <c r="BQ175" s="28" t="str">
        <f>IF($B175="Day",_xlfn.XLOOKUP(CLEAN($C175),效率表!$B$4:$B$500,效率表!X$4:X$500,""),_xlfn.XLOOKUP($C175,效率表!$B$4:$B$500,效率表!X$4:X$500,"",,-1))</f>
        <v xml:space="preserve">Хөдөлгүүр засварт </v>
      </c>
    </row>
    <row r="176" spans="1:69">
      <c r="A176" s="29">
        <f t="shared" si="50"/>
        <v>46244</v>
      </c>
      <c r="B176" s="22" t="s">
        <v>241</v>
      </c>
      <c r="C176" s="22" t="s">
        <v>87</v>
      </c>
      <c r="D176" s="23" t="str">
        <f>_xlfn.XLOOKUP(C176,辅助表Auxiliary!$A$3:$A$192,辅助表Auxiliary!$C$3:$C$192)</f>
        <v>辅助设备/Auxiliary Equipment</v>
      </c>
      <c r="E176" s="22" t="str">
        <f>_xlfn.XLOOKUP(C176,辅助表Auxiliary!$A$3:$A$192,辅助表Auxiliary!$D$3:$D$192)</f>
        <v>XE1250 EX</v>
      </c>
      <c r="F176" s="22" t="str">
        <f>_xlfn.XLOOKUP(C176,辅助表Auxiliary!$A$3:$A$192,辅助表Auxiliary!$E$3:$E$192)</f>
        <v>自有辅助</v>
      </c>
      <c r="G176" s="22" t="s">
        <v>285</v>
      </c>
      <c r="H176" s="22" t="b">
        <f t="shared" si="34"/>
        <v>0</v>
      </c>
      <c r="I176" s="22">
        <f t="shared" si="35"/>
        <v>0</v>
      </c>
      <c r="J176" s="22"/>
      <c r="K176" s="22">
        <f>_xlfn.AGGREGATE(9,4,表1[[#This Row],[Хө]:[Б.н]])+_xlfn.AGGREGATE(9,4,表1[[#This Row],[Хө土壤]:[Б.н 脏煤]],表1[[#This Row],[Ш.х 沃土]])</f>
        <v>0</v>
      </c>
      <c r="L176" s="22">
        <f>_xlfn.AGGREGATE(9,4,表1[[#This Row],[Нү]],表1[[#This Row],[Нү 煤炭]])</f>
        <v>0</v>
      </c>
      <c r="M176" s="22">
        <f>_xlfn.AGGREGATE(9,4,表1[[#This Row],[oxid]],表1[[#This Row],[oxid 氧化]])</f>
        <v>0</v>
      </c>
      <c r="N176" s="22">
        <f>_xlfn.AGGREGATE(9,4,表1[[#This Row],[И.А]],表1[[#This Row],[И.А 
工程工作]])</f>
        <v>0</v>
      </c>
      <c r="O176" s="22">
        <f>表1[[#This Row],[产量（M3）
Production(M3)]]-表1[[#This Row],[焦煤（M3）
Coking coal
Нү]]-表1[[#This Row],[动力煤（M3）
Thermal coal
oxid]]</f>
        <v>0</v>
      </c>
      <c r="P176" s="22" t="str" cm="1">
        <f t="array" ref="P176">_xlfn.LET(
_xlpm.hCond,$H176,
_xlpm.dType,$D176,
_xlpm.res_type_1,P$1,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6" s="22" t="str" cm="1">
        <f t="array" ref="Q176">_xlfn.LET(
_xlpm.hCond,$H176,
_xlpm.dType,$D176,
_xlpm.res_type_1,Q$1,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6" s="22" t="str" cm="1">
        <f t="array" ref="R176">_xlfn.LET(
_xlpm.hCond,$H176,
_xlpm.dType,$D176,
_xlpm.res_type_1,R$1,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6" s="22" t="str" cm="1">
        <f t="array" ref="S176">_xlfn.LET(
_xlpm.hCond,$H176,
_xlpm.dType,$D176,
_xlpm.res_type_1,S$1,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6" s="22" t="str" cm="1">
        <f t="array" ref="T176">_xlfn.LET(
_xlpm.hCond,$H176,
_xlpm.dType,$D176,
_xlpm.res_type_1,T$1,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6" s="22" t="str" cm="1">
        <f t="array" ref="U176">_xlfn.LET(
_xlpm.hCond,$H176,
_xlpm.dType,$D176,
_xlpm.res_type_1,U$1,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6" s="22" t="str" cm="1">
        <f t="array" ref="V176">_xlfn.LET(
_xlpm.hCond,$H176,
_xlpm.dType,$D176,
_xlpm.res_type_1,V$1,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6" s="22" t="str" cm="1">
        <f t="array" ref="W176">_xlfn.LET(
_xlpm.hCond,$H176,
_xlpm.dType,$D176,
_xlpm.res_type_1,W$1,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6" s="22" t="str" cm="1">
        <f t="array" ref="X176">_xlfn.LET(
_xlpm.hCond,$H176,
_xlpm.dType,$D176,
_xlpm.res_type_1,X$1,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6" s="22" t="str" cm="1">
        <f t="array" ref="Y176">_xlfn.LET(
_xlpm.hCond,$H176,
_xlpm.dType,$D176,
_xlpm.res_type_1,Y$1,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6" s="22" t="str" cm="1">
        <f t="array" ref="Z176">_xlfn.LET(
_xlpm.hCond,$H176,
_xlpm.dType,$D176,
_xlpm.res_type_1,Z$1,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6" s="22" t="str" cm="1">
        <f t="array" ref="AA176">_xlfn.LET(
_xlpm.hCond,$H176,
_xlpm.dType,$D176,
_xlpm.res_type_1,AA$1,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6" s="22" t="str" cm="1">
        <f t="array" ref="AB176">_xlfn.LET(
_xlpm.hCond,$H176,
_xlpm.dType,$D176,
_xlpm.res_type_1,AB$1,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6" s="22" t="str" cm="1">
        <f t="array" ref="AC176">_xlfn.LET(
_xlpm.hCond,$H176,
_xlpm.dType,$D176,
_xlpm.res_type_1,AC$1,
_xlpm.num,--_xlfn.TEXTAFTER($C176,{"#","/","-"},-1),
_xlpm.isDay,$B176="DAY",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6" s="22" t="str" cm="1">
        <f t="array" ref="AD176">_xlfn.LET(
    _xlpm.result,
    IF(
        $H176,
        _xlfn.IFS(
            $B176 = "DAY",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$B176 = "Night",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6" s="22" t="str" cm="1">
        <f t="array" ref="AE176">_xlfn.LET(
    _xlpm.result,
    IF(
        $H176,
        _xlfn.IFS(
            $B176 = "DAY",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$B176 = "Night",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6" s="22" t="str">
        <f t="shared" si="48"/>
        <v/>
      </c>
      <c r="AG176" s="22" t="str" cm="1">
        <f t="array" ref="AG176">_xlfn.LET(
    _xlpm.result,
    IF(
        $H176,
        _xlfn.IFS(
            $B176 = "DAY",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$B176 = "Night",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6" s="22" t="str" cm="1">
        <f t="array" ref="AH176">_xlfn.LET(
    _xlpm.result,
    IF(
        $H176,
        _xlfn.IFS(
            $B176 = "DAY",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$B176 = "Night",
            _xlfn.IFS(
                $D176 = "挖掘机/Excavator",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$D176 = "矿用卡车/Dump Truck",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$D176 = "辅助设备/Auxiliary Equipment",
                _xlfn.XLOOKUP(
                     --
                        _xlfn.TEXTAFTER(
                            $C176,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6" s="22" t="str">
        <f t="shared" si="49"/>
        <v/>
      </c>
      <c r="AJ17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6" s="22" t="str">
        <f t="shared" si="36"/>
        <v/>
      </c>
      <c r="AO176" s="24" t="str">
        <f t="shared" si="37"/>
        <v/>
      </c>
      <c r="AP176" s="25" cm="1">
        <f t="array" ref="AP17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B176="Night", IF(
            (F176="EX5600")+(F176="EX3600"),
            _xlfn.XLOOKUP(--_xlfn.TEXTAFTER($C176,{"#","/","-"},-1), --_xlfn.TEXTAFTER('Electrical Excavator'!$A$4:$A$23,{"#","/","-"},-1), _xlfn.XLOOKUP(A176,'Electrical Excavator'!$E$3:$AI$3,'Electrical Excavator'!$E$4:$AI$23)),
            _xlfn.XLOOKUP(--_xlfn.TEXTAFTER($C176,{"#","/","-"},-1), --_xlfn.REGEXEXTRACT(_xlpm.c_rng,"\d+"), _xlfn.XLOOKUP(A176, _xlpm.header_rng, _xlpm.data_rng))
        ),
        B176="Day", ""
    ),
    IFERROR(_xlpm.result, "")
)</f>
        <v>0</v>
      </c>
      <c r="AQ176" s="26" t="e">
        <f t="shared" si="38"/>
        <v>#VALUE!</v>
      </c>
      <c r="AR176" s="26">
        <f t="shared" si="39"/>
        <v>0</v>
      </c>
      <c r="AS176" s="26" t="str">
        <f t="shared" si="40"/>
        <v/>
      </c>
      <c r="AT176" s="24" t="str">
        <f t="shared" si="41"/>
        <v/>
      </c>
      <c r="AU176" s="22">
        <v>720</v>
      </c>
      <c r="AV176" s="22">
        <f t="shared" si="42"/>
        <v>12</v>
      </c>
      <c r="AW176" s="22" t="str">
        <f>IF($B176="Day",_xlfn.XLOOKUP(CLEAN($C176),效率表!$B$4:$B$500,效率表!G$4:G$500,""),_xlfn.XLOOKUP(CLEAN($C176),效率表!$B$4:$B$500,效率表!G$4:G$500,"",,-1))</f>
        <v/>
      </c>
      <c r="AX176" s="22" t="str">
        <f>IF($B176="Day",_xlfn.XLOOKUP(CLEAN($C176),效率表!$B$4:$B$500,效率表!H$4:H$500,""),_xlfn.XLOOKUP(CLEAN($C176),效率表!$B$4:$B$500,效率表!H$4:H$500,"",,-1))</f>
        <v/>
      </c>
      <c r="AY176" s="22" t="str">
        <f>IF($B176="Day",_xlfn.XLOOKUP(CLEAN($C176),效率表!$B$4:$B$500,效率表!I$4:I$500,""),_xlfn.XLOOKUP(CLEAN($C176),效率表!$B$4:$B$500,效率表!I$4:I$500,"",,-1))</f>
        <v/>
      </c>
      <c r="AZ176" s="22" t="str">
        <f>IF($B176="Day",_xlfn.XLOOKUP(CLEAN($C176),效率表!$B$4:$B$500,效率表!J$4:J$500,""),_xlfn.XLOOKUP(CLEAN($C176),效率表!$B$4:$B$500,效率表!J$4:J$500,"",,-1))</f>
        <v/>
      </c>
      <c r="BA176" s="22" t="str">
        <f>IF($B176="Day",_xlfn.XLOOKUP(CLEAN($C176),效率表!$B$4:$B$500,效率表!K$4:K$500,""),_xlfn.XLOOKUP(CLEAN($C176),效率表!$B$4:$B$500,效率表!K$4:K$500,"",,-1))</f>
        <v/>
      </c>
      <c r="BB176" s="22" t="str">
        <f>IF($B176="Day",_xlfn.XLOOKUP(CLEAN($C176),效率表!$B$4:$B$500,效率表!L$4:L$500,""),_xlfn.XLOOKUP(CLEAN($C176),效率表!$B$4:$B$500,效率表!L$4:L$500,"",,-1))</f>
        <v/>
      </c>
      <c r="BC176" s="22" t="str">
        <f>IF($B176="Day",_xlfn.XLOOKUP(CLEAN($C176),效率表!$B$4:$B$500,效率表!M$4:M$500,""),_xlfn.XLOOKUP(CLEAN($C176),效率表!$B$4:$B$500,效率表!M$4:M$500,"",,-1))</f>
        <v/>
      </c>
      <c r="BD176" s="22" t="str">
        <f>IF($B176="Day",_xlfn.XLOOKUP(CLEAN($C176),效率表!$B$4:$B$500,效率表!N$4:N$500,""),_xlfn.XLOOKUP(CLEAN($C176),效率表!$B$4:$B$500,效率表!N$4:N$500,"",,-1))</f>
        <v/>
      </c>
      <c r="BE176" s="22" t="str">
        <f>IF($B176="Day",_xlfn.XLOOKUP(CLEAN($C176),效率表!$B$4:$B$500,效率表!O$4:O$500,""),_xlfn.XLOOKUP(CLEAN($C176),效率表!$B$4:$B$500,效率表!O$4:O$500,"",,-1))</f>
        <v/>
      </c>
      <c r="BF176" s="22" t="str">
        <f>IF($B176="Day",_xlfn.XLOOKUP(CLEAN($C176),效率表!$B$4:$B$500,效率表!P$4:P$500,""),_xlfn.XLOOKUP(CLEAN($C176),效率表!$B$4:$B$500,效率表!P$4:P$500,"",,-1))</f>
        <v/>
      </c>
      <c r="BG176" s="22" t="str">
        <f>IF($B176="Day",_xlfn.XLOOKUP(CLEAN($C176),效率表!$B$4:$B$500,效率表!Q$4:Q$500,""),_xlfn.XLOOKUP(CLEAN($C176),效率表!$B$4:$B$500,效率表!Q$4:Q$500,"",,-1))</f>
        <v/>
      </c>
      <c r="BH176" s="22" t="str">
        <f>IF($B176="Day",_xlfn.XLOOKUP(CLEAN($C176),效率表!$B$4:$B$500,效率表!R$4:R$500,""),_xlfn.XLOOKUP(CLEAN($C176),效率表!$B$4:$B$500,效率表!R$4:R$500,"",,-1))</f>
        <v/>
      </c>
      <c r="BI176" s="22" t="str">
        <f>IF($B176="Day",_xlfn.XLOOKUP(CLEAN($C176),效率表!$B$4:$B$500,效率表!S$4:S$500,""),_xlfn.XLOOKUP(CLEAN($C176),效率表!$B$4:$B$500,效率表!S$4:S$500,"",,-1))</f>
        <v/>
      </c>
      <c r="BJ176" s="22" t="str">
        <f>IF($B176="Day",_xlfn.XLOOKUP(CLEAN($C176),效率表!$B$4:$B$500,效率表!U$4:U$500,""),_xlfn.XLOOKUP(CLEAN($C176),效率表!$B$4:$B$500,效率表!U$4:U$500,"",,-1))</f>
        <v/>
      </c>
      <c r="BK176" s="22" t="str">
        <f>IF($B176="Day",_xlfn.XLOOKUP(CLEAN($C176),效率表!$B$4:$B$500,效率表!V$4:V$500,""),_xlfn.XLOOKUP(CLEAN($C176),效率表!$B$4:$B$500,效率表!V$4:V$500,"",,-1))</f>
        <v/>
      </c>
      <c r="BL176" s="22" t="e">
        <f t="shared" si="43"/>
        <v>#VALUE!</v>
      </c>
      <c r="BM176" s="22" t="e">
        <f t="shared" si="44"/>
        <v>#VALUE!</v>
      </c>
      <c r="BN176" s="22" t="e">
        <f t="shared" si="45"/>
        <v>#VALUE!</v>
      </c>
      <c r="BO176" s="27">
        <f t="shared" si="46"/>
        <v>720</v>
      </c>
      <c r="BP176" s="25">
        <f t="shared" si="47"/>
        <v>12</v>
      </c>
      <c r="BQ176" s="28" t="str">
        <f>IF($B176="Day",_xlfn.XLOOKUP(CLEAN($C176),效率表!$B$4:$B$500,效率表!X$4:X$500,""),_xlfn.XLOOKUP($C176,效率表!$B$4:$B$500,效率表!X$4:X$500,"",,-1))</f>
        <v/>
      </c>
    </row>
    <row r="177" spans="1:69">
      <c r="A177" s="29">
        <f t="shared" si="50"/>
        <v>46244</v>
      </c>
      <c r="B177" s="22" t="s">
        <v>241</v>
      </c>
      <c r="C177" s="22" t="s">
        <v>89</v>
      </c>
      <c r="D177" s="23" t="str">
        <f>_xlfn.XLOOKUP(C177,辅助表Auxiliary!$A$3:$A$192,辅助表Auxiliary!$C$3:$C$192)</f>
        <v>辅助设备/Auxiliary Equipment</v>
      </c>
      <c r="E177" s="22" t="str">
        <f>_xlfn.XLOOKUP(C177,辅助表Auxiliary!$A$3:$A$192,辅助表Auxiliary!$D$3:$D$192)</f>
        <v>XE1250 EX</v>
      </c>
      <c r="F177" s="22" t="str">
        <f>_xlfn.XLOOKUP(C177,辅助表Auxiliary!$A$3:$A$192,辅助表Auxiliary!$E$3:$E$192)</f>
        <v>自有辅助</v>
      </c>
      <c r="G177" s="22" t="s">
        <v>285</v>
      </c>
      <c r="H177" s="22" t="b">
        <f t="shared" si="34"/>
        <v>0</v>
      </c>
      <c r="I177" s="22">
        <f t="shared" si="35"/>
        <v>0</v>
      </c>
      <c r="J177" s="22"/>
      <c r="K177" s="22">
        <f>_xlfn.AGGREGATE(9,4,表1[[#This Row],[Хө]:[Б.н]])+_xlfn.AGGREGATE(9,4,表1[[#This Row],[Хө土壤]:[Б.н 脏煤]],表1[[#This Row],[Ш.х 沃土]])</f>
        <v>0</v>
      </c>
      <c r="L177" s="22">
        <f>_xlfn.AGGREGATE(9,4,表1[[#This Row],[Нү]],表1[[#This Row],[Нү 煤炭]])</f>
        <v>0</v>
      </c>
      <c r="M177" s="22">
        <f>_xlfn.AGGREGATE(9,4,表1[[#This Row],[oxid]],表1[[#This Row],[oxid 氧化]])</f>
        <v>0</v>
      </c>
      <c r="N177" s="22">
        <f>_xlfn.AGGREGATE(9,4,表1[[#This Row],[И.А]],表1[[#This Row],[И.А 
工程工作]])</f>
        <v>0</v>
      </c>
      <c r="O177" s="22">
        <f>表1[[#This Row],[产量（M3）
Production(M3)]]-表1[[#This Row],[焦煤（M3）
Coking coal
Нү]]-表1[[#This Row],[动力煤（M3）
Thermal coal
oxid]]</f>
        <v>0</v>
      </c>
      <c r="P177" s="22" t="str" cm="1">
        <f t="array" ref="P177">_xlfn.LET(
_xlpm.hCond,$H177,
_xlpm.dType,$D177,
_xlpm.res_type_1,P$1,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7" s="22" t="str" cm="1">
        <f t="array" ref="Q177">_xlfn.LET(
_xlpm.hCond,$H177,
_xlpm.dType,$D177,
_xlpm.res_type_1,Q$1,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7" s="22" t="str" cm="1">
        <f t="array" ref="R177">_xlfn.LET(
_xlpm.hCond,$H177,
_xlpm.dType,$D177,
_xlpm.res_type_1,R$1,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7" s="22" t="str" cm="1">
        <f t="array" ref="S177">_xlfn.LET(
_xlpm.hCond,$H177,
_xlpm.dType,$D177,
_xlpm.res_type_1,S$1,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7" s="22" t="str" cm="1">
        <f t="array" ref="T177">_xlfn.LET(
_xlpm.hCond,$H177,
_xlpm.dType,$D177,
_xlpm.res_type_1,T$1,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7" s="22" t="str" cm="1">
        <f t="array" ref="U177">_xlfn.LET(
_xlpm.hCond,$H177,
_xlpm.dType,$D177,
_xlpm.res_type_1,U$1,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7" s="22" t="str" cm="1">
        <f t="array" ref="V177">_xlfn.LET(
_xlpm.hCond,$H177,
_xlpm.dType,$D177,
_xlpm.res_type_1,V$1,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7" s="22" t="str" cm="1">
        <f t="array" ref="W177">_xlfn.LET(
_xlpm.hCond,$H177,
_xlpm.dType,$D177,
_xlpm.res_type_1,W$1,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7" s="22" t="str" cm="1">
        <f t="array" ref="X177">_xlfn.LET(
_xlpm.hCond,$H177,
_xlpm.dType,$D177,
_xlpm.res_type_1,X$1,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7" s="22" t="str" cm="1">
        <f t="array" ref="Y177">_xlfn.LET(
_xlpm.hCond,$H177,
_xlpm.dType,$D177,
_xlpm.res_type_1,Y$1,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7" s="22" t="str" cm="1">
        <f t="array" ref="Z177">_xlfn.LET(
_xlpm.hCond,$H177,
_xlpm.dType,$D177,
_xlpm.res_type_1,Z$1,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7" s="22" t="str" cm="1">
        <f t="array" ref="AA177">_xlfn.LET(
_xlpm.hCond,$H177,
_xlpm.dType,$D177,
_xlpm.res_type_1,AA$1,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7" s="22" t="str" cm="1">
        <f t="array" ref="AB177">_xlfn.LET(
_xlpm.hCond,$H177,
_xlpm.dType,$D177,
_xlpm.res_type_1,AB$1,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7" s="22" t="str" cm="1">
        <f t="array" ref="AC177">_xlfn.LET(
_xlpm.hCond,$H177,
_xlpm.dType,$D177,
_xlpm.res_type_1,AC$1,
_xlpm.num,--_xlfn.TEXTAFTER($C177,{"#","/","-"},-1),
_xlpm.isDay,$B177="DAY",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7" s="22" t="str" cm="1">
        <f t="array" ref="AD177">_xlfn.LET(
    _xlpm.result,
    IF(
        $H177,
        _xlfn.IFS(
            $B177 = "DAY",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$B177 = "Night",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7" s="22" t="str" cm="1">
        <f t="array" ref="AE177">_xlfn.LET(
    _xlpm.result,
    IF(
        $H177,
        _xlfn.IFS(
            $B177 = "DAY",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$B177 = "Night",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7" s="22" t="str">
        <f t="shared" si="48"/>
        <v/>
      </c>
      <c r="AG177" s="22" t="str" cm="1">
        <f t="array" ref="AG177">_xlfn.LET(
    _xlpm.result,
    IF(
        $H177,
        _xlfn.IFS(
            $B177 = "DAY",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$B177 = "Night",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7" s="22" t="str" cm="1">
        <f t="array" ref="AH177">_xlfn.LET(
    _xlpm.result,
    IF(
        $H177,
        _xlfn.IFS(
            $B177 = "DAY",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$B177 = "Night",
            _xlfn.IFS(
                $D177 = "挖掘机/Excavator",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$D177 = "矿用卡车/Dump Truck",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$D177 = "辅助设备/Auxiliary Equipment",
                _xlfn.XLOOKUP(
                     --
                        _xlfn.TEXTAFTER(
                            $C177,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7" s="22" t="str">
        <f t="shared" si="49"/>
        <v/>
      </c>
      <c r="AJ17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7" s="22" t="str">
        <f t="shared" si="36"/>
        <v/>
      </c>
      <c r="AO177" s="24" t="str">
        <f t="shared" si="37"/>
        <v/>
      </c>
      <c r="AP177" s="25" t="str" cm="1">
        <f t="array" ref="AP17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B177="Night", IF(
            (F177="EX5600")+(F177="EX3600"),
            _xlfn.XLOOKUP(--_xlfn.TEXTAFTER($C177,{"#","/","-"},-1), --_xlfn.TEXTAFTER('Electrical Excavator'!$A$4:$A$23,{"#","/","-"},-1), _xlfn.XLOOKUP(A177,'Electrical Excavator'!$E$3:$AI$3,'Electrical Excavator'!$E$4:$AI$23)),
            _xlfn.XLOOKUP(--_xlfn.TEXTAFTER($C177,{"#","/","-"},-1), --_xlfn.REGEXEXTRACT(_xlpm.c_rng,"\d+"), _xlfn.XLOOKUP(A177, _xlpm.header_rng, _xlpm.data_rng))
        ),
        B177="Day", ""
    ),
    IFERROR(_xlpm.result, "")
)</f>
        <v/>
      </c>
      <c r="AQ177" s="26" t="e">
        <f t="shared" si="38"/>
        <v>#VALUE!</v>
      </c>
      <c r="AR177" s="26">
        <f t="shared" si="39"/>
        <v>0</v>
      </c>
      <c r="AS177" s="26" t="str">
        <f t="shared" si="40"/>
        <v/>
      </c>
      <c r="AT177" s="24" t="str">
        <f t="shared" si="41"/>
        <v/>
      </c>
      <c r="AU177" s="22">
        <v>720</v>
      </c>
      <c r="AV177" s="22">
        <f t="shared" si="42"/>
        <v>12</v>
      </c>
      <c r="AW177" s="22" t="str">
        <f>IF($B177="Day",_xlfn.XLOOKUP(CLEAN($C177),效率表!$B$4:$B$500,效率表!G$4:G$500,""),_xlfn.XLOOKUP(CLEAN($C177),效率表!$B$4:$B$500,效率表!G$4:G$500,"",,-1))</f>
        <v/>
      </c>
      <c r="AX177" s="22" t="str">
        <f>IF($B177="Day",_xlfn.XLOOKUP(CLEAN($C177),效率表!$B$4:$B$500,效率表!H$4:H$500,""),_xlfn.XLOOKUP(CLEAN($C177),效率表!$B$4:$B$500,效率表!H$4:H$500,"",,-1))</f>
        <v/>
      </c>
      <c r="AY177" s="22" t="str">
        <f>IF($B177="Day",_xlfn.XLOOKUP(CLEAN($C177),效率表!$B$4:$B$500,效率表!I$4:I$500,""),_xlfn.XLOOKUP(CLEAN($C177),效率表!$B$4:$B$500,效率表!I$4:I$500,"",,-1))</f>
        <v/>
      </c>
      <c r="AZ177" s="22" t="str">
        <f>IF($B177="Day",_xlfn.XLOOKUP(CLEAN($C177),效率表!$B$4:$B$500,效率表!J$4:J$500,""),_xlfn.XLOOKUP(CLEAN($C177),效率表!$B$4:$B$500,效率表!J$4:J$500,"",,-1))</f>
        <v/>
      </c>
      <c r="BA177" s="22" t="str">
        <f>IF($B177="Day",_xlfn.XLOOKUP(CLEAN($C177),效率表!$B$4:$B$500,效率表!K$4:K$500,""),_xlfn.XLOOKUP(CLEAN($C177),效率表!$B$4:$B$500,效率表!K$4:K$500,"",,-1))</f>
        <v/>
      </c>
      <c r="BB177" s="22" t="str">
        <f>IF($B177="Day",_xlfn.XLOOKUP(CLEAN($C177),效率表!$B$4:$B$500,效率表!L$4:L$500,""),_xlfn.XLOOKUP(CLEAN($C177),效率表!$B$4:$B$500,效率表!L$4:L$500,"",,-1))</f>
        <v/>
      </c>
      <c r="BC177" s="22" t="str">
        <f>IF($B177="Day",_xlfn.XLOOKUP(CLEAN($C177),效率表!$B$4:$B$500,效率表!M$4:M$500,""),_xlfn.XLOOKUP(CLEAN($C177),效率表!$B$4:$B$500,效率表!M$4:M$500,"",,-1))</f>
        <v/>
      </c>
      <c r="BD177" s="22" t="str">
        <f>IF($B177="Day",_xlfn.XLOOKUP(CLEAN($C177),效率表!$B$4:$B$500,效率表!N$4:N$500,""),_xlfn.XLOOKUP(CLEAN($C177),效率表!$B$4:$B$500,效率表!N$4:N$500,"",,-1))</f>
        <v/>
      </c>
      <c r="BE177" s="22" t="str">
        <f>IF($B177="Day",_xlfn.XLOOKUP(CLEAN($C177),效率表!$B$4:$B$500,效率表!O$4:O$500,""),_xlfn.XLOOKUP(CLEAN($C177),效率表!$B$4:$B$500,效率表!O$4:O$500,"",,-1))</f>
        <v/>
      </c>
      <c r="BF177" s="22" t="str">
        <f>IF($B177="Day",_xlfn.XLOOKUP(CLEAN($C177),效率表!$B$4:$B$500,效率表!P$4:P$500,""),_xlfn.XLOOKUP(CLEAN($C177),效率表!$B$4:$B$500,效率表!P$4:P$500,"",,-1))</f>
        <v/>
      </c>
      <c r="BG177" s="22" t="str">
        <f>IF($B177="Day",_xlfn.XLOOKUP(CLEAN($C177),效率表!$B$4:$B$500,效率表!Q$4:Q$500,""),_xlfn.XLOOKUP(CLEAN($C177),效率表!$B$4:$B$500,效率表!Q$4:Q$500,"",,-1))</f>
        <v/>
      </c>
      <c r="BH177" s="22" t="str">
        <f>IF($B177="Day",_xlfn.XLOOKUP(CLEAN($C177),效率表!$B$4:$B$500,效率表!R$4:R$500,""),_xlfn.XLOOKUP(CLEAN($C177),效率表!$B$4:$B$500,效率表!R$4:R$500,"",,-1))</f>
        <v/>
      </c>
      <c r="BI177" s="22" t="str">
        <f>IF($B177="Day",_xlfn.XLOOKUP(CLEAN($C177),效率表!$B$4:$B$500,效率表!S$4:S$500,""),_xlfn.XLOOKUP(CLEAN($C177),效率表!$B$4:$B$500,效率表!S$4:S$500,"",,-1))</f>
        <v/>
      </c>
      <c r="BJ177" s="22" t="str">
        <f>IF($B177="Day",_xlfn.XLOOKUP(CLEAN($C177),效率表!$B$4:$B$500,效率表!U$4:U$500,""),_xlfn.XLOOKUP(CLEAN($C177),效率表!$B$4:$B$500,效率表!U$4:U$500,"",,-1))</f>
        <v/>
      </c>
      <c r="BK177" s="22" t="str">
        <f>IF($B177="Day",_xlfn.XLOOKUP(CLEAN($C177),效率表!$B$4:$B$500,效率表!V$4:V$500,""),_xlfn.XLOOKUP(CLEAN($C177),效率表!$B$4:$B$500,效率表!V$4:V$500,"",,-1))</f>
        <v/>
      </c>
      <c r="BL177" s="22" t="e">
        <f t="shared" si="43"/>
        <v>#VALUE!</v>
      </c>
      <c r="BM177" s="22" t="e">
        <f t="shared" si="44"/>
        <v>#VALUE!</v>
      </c>
      <c r="BN177" s="22" t="e">
        <f t="shared" si="45"/>
        <v>#VALUE!</v>
      </c>
      <c r="BO177" s="27">
        <f t="shared" si="46"/>
        <v>720</v>
      </c>
      <c r="BP177" s="25">
        <f t="shared" si="47"/>
        <v>12</v>
      </c>
      <c r="BQ177" s="28" t="str">
        <f>IF($B177="Day",_xlfn.XLOOKUP(CLEAN($C177),效率表!$B$4:$B$500,效率表!X$4:X$500,""),_xlfn.XLOOKUP($C177,效率表!$B$4:$B$500,效率表!X$4:X$500,"",,-1))</f>
        <v/>
      </c>
    </row>
    <row r="178" spans="1:69">
      <c r="A178" s="29">
        <f t="shared" si="50"/>
        <v>46244</v>
      </c>
      <c r="B178" s="22" t="s">
        <v>241</v>
      </c>
      <c r="C178" s="22" t="s">
        <v>91</v>
      </c>
      <c r="D178" s="23" t="str">
        <f>_xlfn.XLOOKUP(C178,辅助表Auxiliary!$A$3:$A$192,辅助表Auxiliary!$C$3:$C$192)</f>
        <v>挖掘机/Excavator</v>
      </c>
      <c r="E178" s="22" t="str">
        <f>_xlfn.XLOOKUP(C178,辅助表Auxiliary!$A$3:$A$192,辅助表Auxiliary!$D$3:$D$192)</f>
        <v>LIEBHERR R976HD EX</v>
      </c>
      <c r="F178" s="22" t="str">
        <f>_xlfn.XLOOKUP(C178,辅助表Auxiliary!$A$3:$A$192,辅助表Auxiliary!$E$3:$E$192)</f>
        <v>分包挖机</v>
      </c>
      <c r="G178" s="22" t="s">
        <v>286</v>
      </c>
      <c r="H178" s="22" t="b">
        <f t="shared" si="34"/>
        <v>0</v>
      </c>
      <c r="I178" s="22">
        <f t="shared" si="35"/>
        <v>0</v>
      </c>
      <c r="J178" s="22"/>
      <c r="K178" s="22">
        <f>_xlfn.AGGREGATE(9,4,表1[[#This Row],[Хө]:[Б.н]])+_xlfn.AGGREGATE(9,4,表1[[#This Row],[Хө土壤]:[Б.н 脏煤]],表1[[#This Row],[Ш.х 沃土]])</f>
        <v>0</v>
      </c>
      <c r="L178" s="22">
        <f>_xlfn.AGGREGATE(9,4,表1[[#This Row],[Нү]],表1[[#This Row],[Нү 煤炭]])</f>
        <v>0</v>
      </c>
      <c r="M178" s="22">
        <f>_xlfn.AGGREGATE(9,4,表1[[#This Row],[oxid]],表1[[#This Row],[oxid 氧化]])</f>
        <v>0</v>
      </c>
      <c r="N178" s="22">
        <f>_xlfn.AGGREGATE(9,4,表1[[#This Row],[И.А]],表1[[#This Row],[И.А 
工程工作]])</f>
        <v>0</v>
      </c>
      <c r="O178" s="22">
        <f>表1[[#This Row],[产量（M3）
Production(M3)]]-表1[[#This Row],[焦煤（M3）
Coking coal
Нү]]-表1[[#This Row],[动力煤（M3）
Thermal coal
oxid]]</f>
        <v>0</v>
      </c>
      <c r="P178" s="22" t="str" cm="1">
        <f t="array" ref="P178">_xlfn.LET(
_xlpm.hCond,$H178,
_xlpm.dType,$D178,
_xlpm.res_type_1,P$1,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8" s="22" t="str" cm="1">
        <f t="array" ref="Q178">_xlfn.LET(
_xlpm.hCond,$H178,
_xlpm.dType,$D178,
_xlpm.res_type_1,Q$1,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8" s="22" t="str" cm="1">
        <f t="array" ref="R178">_xlfn.LET(
_xlpm.hCond,$H178,
_xlpm.dType,$D178,
_xlpm.res_type_1,R$1,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8" s="22" t="str" cm="1">
        <f t="array" ref="S178">_xlfn.LET(
_xlpm.hCond,$H178,
_xlpm.dType,$D178,
_xlpm.res_type_1,S$1,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8" s="22" t="str" cm="1">
        <f t="array" ref="T178">_xlfn.LET(
_xlpm.hCond,$H178,
_xlpm.dType,$D178,
_xlpm.res_type_1,T$1,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8" s="22" t="str" cm="1">
        <f t="array" ref="U178">_xlfn.LET(
_xlpm.hCond,$H178,
_xlpm.dType,$D178,
_xlpm.res_type_1,U$1,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8" s="22" t="str" cm="1">
        <f t="array" ref="V178">_xlfn.LET(
_xlpm.hCond,$H178,
_xlpm.dType,$D178,
_xlpm.res_type_1,V$1,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8" s="22" t="str" cm="1">
        <f t="array" ref="W178">_xlfn.LET(
_xlpm.hCond,$H178,
_xlpm.dType,$D178,
_xlpm.res_type_1,W$1,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8" s="22" t="str" cm="1">
        <f t="array" ref="X178">_xlfn.LET(
_xlpm.hCond,$H178,
_xlpm.dType,$D178,
_xlpm.res_type_1,X$1,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8" s="22" t="str" cm="1">
        <f t="array" ref="Y178">_xlfn.LET(
_xlpm.hCond,$H178,
_xlpm.dType,$D178,
_xlpm.res_type_1,Y$1,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8" s="22" t="str" cm="1">
        <f t="array" ref="Z178">_xlfn.LET(
_xlpm.hCond,$H178,
_xlpm.dType,$D178,
_xlpm.res_type_1,Z$1,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8" s="22" t="str" cm="1">
        <f t="array" ref="AA178">_xlfn.LET(
_xlpm.hCond,$H178,
_xlpm.dType,$D178,
_xlpm.res_type_1,AA$1,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8" s="22" t="str" cm="1">
        <f t="array" ref="AB178">_xlfn.LET(
_xlpm.hCond,$H178,
_xlpm.dType,$D178,
_xlpm.res_type_1,AB$1,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8" s="22" t="str" cm="1">
        <f t="array" ref="AC178">_xlfn.LET(
_xlpm.hCond,$H178,
_xlpm.dType,$D178,
_xlpm.res_type_1,AC$1,
_xlpm.num,--_xlfn.TEXTAFTER($C178,{"#","/","-"},-1),
_xlpm.isDay,$B178="DAY",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8" s="22" t="str" cm="1">
        <f t="array" ref="AD178">_xlfn.LET(
    _xlpm.result,
    IF(
        $H178,
        _xlfn.IFS(
            $B178 = "DAY",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$B178 = "Night",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8" s="22" t="str" cm="1">
        <f t="array" ref="AE178">_xlfn.LET(
    _xlpm.result,
    IF(
        $H178,
        _xlfn.IFS(
            $B178 = "DAY",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$B178 = "Night",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8" s="22" t="str">
        <f t="shared" si="48"/>
        <v/>
      </c>
      <c r="AG178" s="22" t="str" cm="1">
        <f t="array" ref="AG178">_xlfn.LET(
    _xlpm.result,
    IF(
        $H178,
        _xlfn.IFS(
            $B178 = "DAY",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$B178 = "Night",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8" s="22" t="str" cm="1">
        <f t="array" ref="AH178">_xlfn.LET(
    _xlpm.result,
    IF(
        $H178,
        _xlfn.IFS(
            $B178 = "DAY",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$B178 = "Night",
            _xlfn.IFS(
                $D178 = "挖掘机/Excavator",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$D178 = "矿用卡车/Dump Truck",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$D178 = "辅助设备/Auxiliary Equipment",
                _xlfn.XLOOKUP(
                     --
                        _xlfn.TEXTAFTER(
                            $C178,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8" s="22" t="str">
        <f t="shared" si="49"/>
        <v/>
      </c>
      <c r="AJ17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8" s="22" t="str">
        <f t="shared" si="36"/>
        <v/>
      </c>
      <c r="AO178" s="24" t="str">
        <f t="shared" si="37"/>
        <v/>
      </c>
      <c r="AP178" s="25" cm="1">
        <f t="array" ref="AP17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B178="Night", IF(
            (F178="EX5600")+(F178="EX3600"),
            _xlfn.XLOOKUP(--_xlfn.TEXTAFTER($C178,{"#","/","-"},-1), --_xlfn.TEXTAFTER('Electrical Excavator'!$A$4:$A$23,{"#","/","-"},-1), _xlfn.XLOOKUP(A178,'Electrical Excavator'!$E$3:$AI$3,'Electrical Excavator'!$E$4:$AI$23)),
            _xlfn.XLOOKUP(--_xlfn.TEXTAFTER($C178,{"#","/","-"},-1), --_xlfn.REGEXEXTRACT(_xlpm.c_rng,"\d+"), _xlfn.XLOOKUP(A178, _xlpm.header_rng, _xlpm.data_rng))
        ),
        B178="Day", ""
    ),
    IFERROR(_xlpm.result, "")
)</f>
        <v>0</v>
      </c>
      <c r="AQ178" s="26" t="e">
        <f t="shared" si="38"/>
        <v>#VALUE!</v>
      </c>
      <c r="AR178" s="26">
        <f t="shared" si="39"/>
        <v>0</v>
      </c>
      <c r="AS178" s="26" t="str">
        <f t="shared" si="40"/>
        <v/>
      </c>
      <c r="AT178" s="24" t="str">
        <f t="shared" si="41"/>
        <v/>
      </c>
      <c r="AU178" s="22">
        <v>720</v>
      </c>
      <c r="AV178" s="22">
        <f t="shared" si="42"/>
        <v>12</v>
      </c>
      <c r="AW178" s="22" t="str">
        <f>IF($B178="Day",_xlfn.XLOOKUP(CLEAN($C178),效率表!$B$4:$B$500,效率表!G$4:G$500,""),_xlfn.XLOOKUP(CLEAN($C178),效率表!$B$4:$B$500,效率表!G$4:G$500,"",,-1))</f>
        <v/>
      </c>
      <c r="AX178" s="22" t="str">
        <f>IF($B178="Day",_xlfn.XLOOKUP(CLEAN($C178),效率表!$B$4:$B$500,效率表!H$4:H$500,""),_xlfn.XLOOKUP(CLEAN($C178),效率表!$B$4:$B$500,效率表!H$4:H$500,"",,-1))</f>
        <v/>
      </c>
      <c r="AY178" s="22" t="str">
        <f>IF($B178="Day",_xlfn.XLOOKUP(CLEAN($C178),效率表!$B$4:$B$500,效率表!I$4:I$500,""),_xlfn.XLOOKUP(CLEAN($C178),效率表!$B$4:$B$500,效率表!I$4:I$500,"",,-1))</f>
        <v/>
      </c>
      <c r="AZ178" s="22" t="str">
        <f>IF($B178="Day",_xlfn.XLOOKUP(CLEAN($C178),效率表!$B$4:$B$500,效率表!J$4:J$500,""),_xlfn.XLOOKUP(CLEAN($C178),效率表!$B$4:$B$500,效率表!J$4:J$500,"",,-1))</f>
        <v/>
      </c>
      <c r="BA178" s="22" t="str">
        <f>IF($B178="Day",_xlfn.XLOOKUP(CLEAN($C178),效率表!$B$4:$B$500,效率表!K$4:K$500,""),_xlfn.XLOOKUP(CLEAN($C178),效率表!$B$4:$B$500,效率表!K$4:K$500,"",,-1))</f>
        <v/>
      </c>
      <c r="BB178" s="22" t="str">
        <f>IF($B178="Day",_xlfn.XLOOKUP(CLEAN($C178),效率表!$B$4:$B$500,效率表!L$4:L$500,""),_xlfn.XLOOKUP(CLEAN($C178),效率表!$B$4:$B$500,效率表!L$4:L$500,"",,-1))</f>
        <v/>
      </c>
      <c r="BC178" s="22" t="str">
        <f>IF($B178="Day",_xlfn.XLOOKUP(CLEAN($C178),效率表!$B$4:$B$500,效率表!M$4:M$500,""),_xlfn.XLOOKUP(CLEAN($C178),效率表!$B$4:$B$500,效率表!M$4:M$500,"",,-1))</f>
        <v/>
      </c>
      <c r="BD178" s="22" t="str">
        <f>IF($B178="Day",_xlfn.XLOOKUP(CLEAN($C178),效率表!$B$4:$B$500,效率表!N$4:N$500,""),_xlfn.XLOOKUP(CLEAN($C178),效率表!$B$4:$B$500,效率表!N$4:N$500,"",,-1))</f>
        <v/>
      </c>
      <c r="BE178" s="22" t="str">
        <f>IF($B178="Day",_xlfn.XLOOKUP(CLEAN($C178),效率表!$B$4:$B$500,效率表!O$4:O$500,""),_xlfn.XLOOKUP(CLEAN($C178),效率表!$B$4:$B$500,效率表!O$4:O$500,"",,-1))</f>
        <v/>
      </c>
      <c r="BF178" s="22" t="str">
        <f>IF($B178="Day",_xlfn.XLOOKUP(CLEAN($C178),效率表!$B$4:$B$500,效率表!P$4:P$500,""),_xlfn.XLOOKUP(CLEAN($C178),效率表!$B$4:$B$500,效率表!P$4:P$500,"",,-1))</f>
        <v/>
      </c>
      <c r="BG178" s="22" t="str">
        <f>IF($B178="Day",_xlfn.XLOOKUP(CLEAN($C178),效率表!$B$4:$B$500,效率表!Q$4:Q$500,""),_xlfn.XLOOKUP(CLEAN($C178),效率表!$B$4:$B$500,效率表!Q$4:Q$500,"",,-1))</f>
        <v/>
      </c>
      <c r="BH178" s="22" t="str">
        <f>IF($B178="Day",_xlfn.XLOOKUP(CLEAN($C178),效率表!$B$4:$B$500,效率表!R$4:R$500,""),_xlfn.XLOOKUP(CLEAN($C178),效率表!$B$4:$B$500,效率表!R$4:R$500,"",,-1))</f>
        <v/>
      </c>
      <c r="BI178" s="22" t="str">
        <f>IF($B178="Day",_xlfn.XLOOKUP(CLEAN($C178),效率表!$B$4:$B$500,效率表!S$4:S$500,""),_xlfn.XLOOKUP(CLEAN($C178),效率表!$B$4:$B$500,效率表!S$4:S$500,"",,-1))</f>
        <v/>
      </c>
      <c r="BJ178" s="22" t="str">
        <f>IF($B178="Day",_xlfn.XLOOKUP(CLEAN($C178),效率表!$B$4:$B$500,效率表!U$4:U$500,""),_xlfn.XLOOKUP(CLEAN($C178),效率表!$B$4:$B$500,效率表!U$4:U$500,"",,-1))</f>
        <v/>
      </c>
      <c r="BK178" s="22" t="str">
        <f>IF($B178="Day",_xlfn.XLOOKUP(CLEAN($C178),效率表!$B$4:$B$500,效率表!V$4:V$500,""),_xlfn.XLOOKUP(CLEAN($C178),效率表!$B$4:$B$500,效率表!V$4:V$500,"",,-1))</f>
        <v/>
      </c>
      <c r="BL178" s="22" t="e">
        <f t="shared" si="43"/>
        <v>#VALUE!</v>
      </c>
      <c r="BM178" s="22" t="e">
        <f t="shared" si="44"/>
        <v>#VALUE!</v>
      </c>
      <c r="BN178" s="22" t="e">
        <f t="shared" si="45"/>
        <v>#VALUE!</v>
      </c>
      <c r="BO178" s="27">
        <f t="shared" si="46"/>
        <v>720</v>
      </c>
      <c r="BP178" s="25">
        <f t="shared" si="47"/>
        <v>12</v>
      </c>
      <c r="BQ178" s="28" t="str">
        <f>IF($B178="Day",_xlfn.XLOOKUP(CLEAN($C178),效率表!$B$4:$B$500,效率表!X$4:X$500,""),_xlfn.XLOOKUP($C178,效率表!$B$4:$B$500,效率表!X$4:X$500,"",,-1))</f>
        <v/>
      </c>
    </row>
    <row r="179" spans="1:69">
      <c r="A179" s="29">
        <f t="shared" si="50"/>
        <v>46244</v>
      </c>
      <c r="B179" s="22" t="s">
        <v>241</v>
      </c>
      <c r="C179" s="22" t="s">
        <v>93</v>
      </c>
      <c r="D179" s="23" t="str">
        <f>_xlfn.XLOOKUP(C179,辅助表Auxiliary!$A$3:$A$192,辅助表Auxiliary!$C$3:$C$192)</f>
        <v>挖掘机/Excavator</v>
      </c>
      <c r="E179" s="22" t="str">
        <f>_xlfn.XLOOKUP(C179,辅助表Auxiliary!$A$3:$A$192,辅助表Auxiliary!$D$3:$D$192)</f>
        <v>LIEBHERR R976HD EX</v>
      </c>
      <c r="F179" s="22" t="str">
        <f>_xlfn.XLOOKUP(C179,辅助表Auxiliary!$A$3:$A$192,辅助表Auxiliary!$E$3:$E$192)</f>
        <v>分包挖机</v>
      </c>
      <c r="G179" s="22" t="s">
        <v>286</v>
      </c>
      <c r="H179" s="22" t="b">
        <f t="shared" si="34"/>
        <v>0</v>
      </c>
      <c r="I179" s="22">
        <f t="shared" si="35"/>
        <v>0</v>
      </c>
      <c r="J179" s="22"/>
      <c r="K179" s="22">
        <f>_xlfn.AGGREGATE(9,4,表1[[#This Row],[Хө]:[Б.н]])+_xlfn.AGGREGATE(9,4,表1[[#This Row],[Хө土壤]:[Б.н 脏煤]],表1[[#This Row],[Ш.х 沃土]])</f>
        <v>0</v>
      </c>
      <c r="L179" s="22">
        <f>_xlfn.AGGREGATE(9,4,表1[[#This Row],[Нү]],表1[[#This Row],[Нү 煤炭]])</f>
        <v>0</v>
      </c>
      <c r="M179" s="22">
        <f>_xlfn.AGGREGATE(9,4,表1[[#This Row],[oxid]],表1[[#This Row],[oxid 氧化]])</f>
        <v>0</v>
      </c>
      <c r="N179" s="22">
        <f>_xlfn.AGGREGATE(9,4,表1[[#This Row],[И.А]],表1[[#This Row],[И.А 
工程工作]])</f>
        <v>0</v>
      </c>
      <c r="O179" s="22">
        <f>表1[[#This Row],[产量（M3）
Production(M3)]]-表1[[#This Row],[焦煤（M3）
Coking coal
Нү]]-表1[[#This Row],[动力煤（M3）
Thermal coal
oxid]]</f>
        <v>0</v>
      </c>
      <c r="P179" s="22" t="str" cm="1">
        <f t="array" ref="P179">_xlfn.LET(
_xlpm.hCond,$H179,
_xlpm.dType,$D179,
_xlpm.res_type_1,P$1,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79" s="22" t="str" cm="1">
        <f t="array" ref="Q179">_xlfn.LET(
_xlpm.hCond,$H179,
_xlpm.dType,$D179,
_xlpm.res_type_1,Q$1,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79" s="22" t="str" cm="1">
        <f t="array" ref="R179">_xlfn.LET(
_xlpm.hCond,$H179,
_xlpm.dType,$D179,
_xlpm.res_type_1,R$1,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79" s="22" t="str" cm="1">
        <f t="array" ref="S179">_xlfn.LET(
_xlpm.hCond,$H179,
_xlpm.dType,$D179,
_xlpm.res_type_1,S$1,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79" s="22" t="str" cm="1">
        <f t="array" ref="T179">_xlfn.LET(
_xlpm.hCond,$H179,
_xlpm.dType,$D179,
_xlpm.res_type_1,T$1,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79" s="22" t="str" cm="1">
        <f t="array" ref="U179">_xlfn.LET(
_xlpm.hCond,$H179,
_xlpm.dType,$D179,
_xlpm.res_type_1,U$1,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79" s="22" t="str" cm="1">
        <f t="array" ref="V179">_xlfn.LET(
_xlpm.hCond,$H179,
_xlpm.dType,$D179,
_xlpm.res_type_1,V$1,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79" s="22" t="str" cm="1">
        <f t="array" ref="W179">_xlfn.LET(
_xlpm.hCond,$H179,
_xlpm.dType,$D179,
_xlpm.res_type_1,W$1,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79" s="22" t="str" cm="1">
        <f t="array" ref="X179">_xlfn.LET(
_xlpm.hCond,$H179,
_xlpm.dType,$D179,
_xlpm.res_type_1,X$1,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79" s="22" t="str" cm="1">
        <f t="array" ref="Y179">_xlfn.LET(
_xlpm.hCond,$H179,
_xlpm.dType,$D179,
_xlpm.res_type_1,Y$1,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79" s="22" t="str" cm="1">
        <f t="array" ref="Z179">_xlfn.LET(
_xlpm.hCond,$H179,
_xlpm.dType,$D179,
_xlpm.res_type_1,Z$1,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79" s="22" t="str" cm="1">
        <f t="array" ref="AA179">_xlfn.LET(
_xlpm.hCond,$H179,
_xlpm.dType,$D179,
_xlpm.res_type_1,AA$1,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79" s="22" t="str" cm="1">
        <f t="array" ref="AB179">_xlfn.LET(
_xlpm.hCond,$H179,
_xlpm.dType,$D179,
_xlpm.res_type_1,AB$1,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79" s="22" t="str" cm="1">
        <f t="array" ref="AC179">_xlfn.LET(
_xlpm.hCond,$H179,
_xlpm.dType,$D179,
_xlpm.res_type_1,AC$1,
_xlpm.num,--_xlfn.TEXTAFTER($C179,{"#","/","-"},-1),
_xlpm.isDay,$B179="DAY",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79" s="22" t="str" cm="1">
        <f t="array" ref="AD179">_xlfn.LET(
    _xlpm.result,
    IF(
        $H179,
        _xlfn.IFS(
            $B179 = "DAY",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$B179 = "Night",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79" s="22" t="str" cm="1">
        <f t="array" ref="AE179">_xlfn.LET(
    _xlpm.result,
    IF(
        $H179,
        _xlfn.IFS(
            $B179 = "DAY",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$B179 = "Night",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79" s="22" t="str">
        <f t="shared" si="48"/>
        <v/>
      </c>
      <c r="AG179" s="22" t="str" cm="1">
        <f t="array" ref="AG179">_xlfn.LET(
    _xlpm.result,
    IF(
        $H179,
        _xlfn.IFS(
            $B179 = "DAY",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$B179 = "Night",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79" s="22" t="str" cm="1">
        <f t="array" ref="AH179">_xlfn.LET(
    _xlpm.result,
    IF(
        $H179,
        _xlfn.IFS(
            $B179 = "DAY",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$B179 = "Night",
            _xlfn.IFS(
                $D179 = "挖掘机/Excavator",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$D179 = "矿用卡车/Dump Truck",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$D179 = "辅助设备/Auxiliary Equipment",
                _xlfn.XLOOKUP(
                     --
                        _xlfn.TEXTAFTER(
                            $C179,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79" s="22" t="str">
        <f t="shared" si="49"/>
        <v/>
      </c>
      <c r="AJ17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7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7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7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79" s="22" t="str">
        <f t="shared" si="36"/>
        <v/>
      </c>
      <c r="AO179" s="24" t="str">
        <f t="shared" si="37"/>
        <v/>
      </c>
      <c r="AP179" s="25" t="str" cm="1">
        <f t="array" ref="AP17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B179="Night", IF(
            (F179="EX5600")+(F179="EX3600"),
            _xlfn.XLOOKUP(--_xlfn.TEXTAFTER($C179,{"#","/","-"},-1), --_xlfn.TEXTAFTER('Electrical Excavator'!$A$4:$A$23,{"#","/","-"},-1), _xlfn.XLOOKUP(A179,'Electrical Excavator'!$E$3:$AI$3,'Electrical Excavator'!$E$4:$AI$23)),
            _xlfn.XLOOKUP(--_xlfn.TEXTAFTER($C179,{"#","/","-"},-1), --_xlfn.REGEXEXTRACT(_xlpm.c_rng,"\d+"), _xlfn.XLOOKUP(A179, _xlpm.header_rng, _xlpm.data_rng))
        ),
        B179="Day", ""
    ),
    IFERROR(_xlpm.result, "")
)</f>
        <v/>
      </c>
      <c r="AQ179" s="26" t="e">
        <f t="shared" si="38"/>
        <v>#VALUE!</v>
      </c>
      <c r="AR179" s="26">
        <f t="shared" si="39"/>
        <v>0</v>
      </c>
      <c r="AS179" s="26" t="str">
        <f t="shared" si="40"/>
        <v/>
      </c>
      <c r="AT179" s="24" t="str">
        <f t="shared" si="41"/>
        <v/>
      </c>
      <c r="AU179" s="22">
        <v>720</v>
      </c>
      <c r="AV179" s="22">
        <f t="shared" si="42"/>
        <v>12</v>
      </c>
      <c r="AW179" s="22" t="str">
        <f>IF($B179="Day",_xlfn.XLOOKUP(CLEAN($C179),效率表!$B$4:$B$500,效率表!G$4:G$500,""),_xlfn.XLOOKUP(CLEAN($C179),效率表!$B$4:$B$500,效率表!G$4:G$500,"",,-1))</f>
        <v/>
      </c>
      <c r="AX179" s="22" t="str">
        <f>IF($B179="Day",_xlfn.XLOOKUP(CLEAN($C179),效率表!$B$4:$B$500,效率表!H$4:H$500,""),_xlfn.XLOOKUP(CLEAN($C179),效率表!$B$4:$B$500,效率表!H$4:H$500,"",,-1))</f>
        <v/>
      </c>
      <c r="AY179" s="22" t="str">
        <f>IF($B179="Day",_xlfn.XLOOKUP(CLEAN($C179),效率表!$B$4:$B$500,效率表!I$4:I$500,""),_xlfn.XLOOKUP(CLEAN($C179),效率表!$B$4:$B$500,效率表!I$4:I$500,"",,-1))</f>
        <v/>
      </c>
      <c r="AZ179" s="22" t="str">
        <f>IF($B179="Day",_xlfn.XLOOKUP(CLEAN($C179),效率表!$B$4:$B$500,效率表!J$4:J$500,""),_xlfn.XLOOKUP(CLEAN($C179),效率表!$B$4:$B$500,效率表!J$4:J$500,"",,-1))</f>
        <v/>
      </c>
      <c r="BA179" s="22" t="str">
        <f>IF($B179="Day",_xlfn.XLOOKUP(CLEAN($C179),效率表!$B$4:$B$500,效率表!K$4:K$500,""),_xlfn.XLOOKUP(CLEAN($C179),效率表!$B$4:$B$500,效率表!K$4:K$500,"",,-1))</f>
        <v/>
      </c>
      <c r="BB179" s="22" t="str">
        <f>IF($B179="Day",_xlfn.XLOOKUP(CLEAN($C179),效率表!$B$4:$B$500,效率表!L$4:L$500,""),_xlfn.XLOOKUP(CLEAN($C179),效率表!$B$4:$B$500,效率表!L$4:L$500,"",,-1))</f>
        <v/>
      </c>
      <c r="BC179" s="22" t="str">
        <f>IF($B179="Day",_xlfn.XLOOKUP(CLEAN($C179),效率表!$B$4:$B$500,效率表!M$4:M$500,""),_xlfn.XLOOKUP(CLEAN($C179),效率表!$B$4:$B$500,效率表!M$4:M$500,"",,-1))</f>
        <v/>
      </c>
      <c r="BD179" s="22" t="str">
        <f>IF($B179="Day",_xlfn.XLOOKUP(CLEAN($C179),效率表!$B$4:$B$500,效率表!N$4:N$500,""),_xlfn.XLOOKUP(CLEAN($C179),效率表!$B$4:$B$500,效率表!N$4:N$500,"",,-1))</f>
        <v/>
      </c>
      <c r="BE179" s="22" t="str">
        <f>IF($B179="Day",_xlfn.XLOOKUP(CLEAN($C179),效率表!$B$4:$B$500,效率表!O$4:O$500,""),_xlfn.XLOOKUP(CLEAN($C179),效率表!$B$4:$B$500,效率表!O$4:O$500,"",,-1))</f>
        <v/>
      </c>
      <c r="BF179" s="22" t="str">
        <f>IF($B179="Day",_xlfn.XLOOKUP(CLEAN($C179),效率表!$B$4:$B$500,效率表!P$4:P$500,""),_xlfn.XLOOKUP(CLEAN($C179),效率表!$B$4:$B$500,效率表!P$4:P$500,"",,-1))</f>
        <v/>
      </c>
      <c r="BG179" s="22" t="str">
        <f>IF($B179="Day",_xlfn.XLOOKUP(CLEAN($C179),效率表!$B$4:$B$500,效率表!Q$4:Q$500,""),_xlfn.XLOOKUP(CLEAN($C179),效率表!$B$4:$B$500,效率表!Q$4:Q$500,"",,-1))</f>
        <v/>
      </c>
      <c r="BH179" s="22" t="str">
        <f>IF($B179="Day",_xlfn.XLOOKUP(CLEAN($C179),效率表!$B$4:$B$500,效率表!R$4:R$500,""),_xlfn.XLOOKUP(CLEAN($C179),效率表!$B$4:$B$500,效率表!R$4:R$500,"",,-1))</f>
        <v/>
      </c>
      <c r="BI179" s="22" t="str">
        <f>IF($B179="Day",_xlfn.XLOOKUP(CLEAN($C179),效率表!$B$4:$B$500,效率表!S$4:S$500,""),_xlfn.XLOOKUP(CLEAN($C179),效率表!$B$4:$B$500,效率表!S$4:S$500,"",,-1))</f>
        <v/>
      </c>
      <c r="BJ179" s="22" t="str">
        <f>IF($B179="Day",_xlfn.XLOOKUP(CLEAN($C179),效率表!$B$4:$B$500,效率表!U$4:U$500,""),_xlfn.XLOOKUP(CLEAN($C179),效率表!$B$4:$B$500,效率表!U$4:U$500,"",,-1))</f>
        <v/>
      </c>
      <c r="BK179" s="22" t="str">
        <f>IF($B179="Day",_xlfn.XLOOKUP(CLEAN($C179),效率表!$B$4:$B$500,效率表!V$4:V$500,""),_xlfn.XLOOKUP(CLEAN($C179),效率表!$B$4:$B$500,效率表!V$4:V$500,"",,-1))</f>
        <v/>
      </c>
      <c r="BL179" s="22" t="e">
        <f t="shared" si="43"/>
        <v>#VALUE!</v>
      </c>
      <c r="BM179" s="22" t="e">
        <f t="shared" si="44"/>
        <v>#VALUE!</v>
      </c>
      <c r="BN179" s="22" t="e">
        <f t="shared" si="45"/>
        <v>#VALUE!</v>
      </c>
      <c r="BO179" s="27">
        <f t="shared" si="46"/>
        <v>720</v>
      </c>
      <c r="BP179" s="25">
        <f t="shared" si="47"/>
        <v>12</v>
      </c>
      <c r="BQ179" s="28" t="str">
        <f>IF($B179="Day",_xlfn.XLOOKUP(CLEAN($C179),效率表!$B$4:$B$500,效率表!X$4:X$500,""),_xlfn.XLOOKUP($C179,效率表!$B$4:$B$500,效率表!X$4:X$500,"",,-1))</f>
        <v/>
      </c>
    </row>
    <row r="180" spans="1:69">
      <c r="A180" s="29">
        <f t="shared" si="50"/>
        <v>46244</v>
      </c>
      <c r="B180" s="22" t="s">
        <v>241</v>
      </c>
      <c r="C180" s="22" t="s">
        <v>95</v>
      </c>
      <c r="D180" s="23" t="str">
        <f>_xlfn.XLOOKUP(C180,辅助表Auxiliary!$A$3:$A$192,辅助表Auxiliary!$C$3:$C$192)</f>
        <v>辅助设备/Auxiliary Equipment</v>
      </c>
      <c r="E180" s="22" t="str">
        <f>_xlfn.XLOOKUP(C180,辅助表Auxiliary!$A$3:$A$192,辅助表Auxiliary!$D$3:$D$192)</f>
        <v>LIEBHERR L566</v>
      </c>
      <c r="F180" s="22" t="str">
        <f>_xlfn.XLOOKUP(C180,辅助表Auxiliary!$A$3:$A$192,辅助表Auxiliary!$E$3:$E$192)</f>
        <v>分包辅助</v>
      </c>
      <c r="G180" s="22" t="s">
        <v>286</v>
      </c>
      <c r="H180" s="22" t="b">
        <f t="shared" si="34"/>
        <v>0</v>
      </c>
      <c r="I180" s="22">
        <f t="shared" si="35"/>
        <v>0</v>
      </c>
      <c r="J180" s="22"/>
      <c r="K180" s="22">
        <f>_xlfn.AGGREGATE(9,4,表1[[#This Row],[Хө]:[Б.н]])+_xlfn.AGGREGATE(9,4,表1[[#This Row],[Хө土壤]:[Б.н 脏煤]],表1[[#This Row],[Ш.х 沃土]])</f>
        <v>0</v>
      </c>
      <c r="L180" s="22">
        <f>_xlfn.AGGREGATE(9,4,表1[[#This Row],[Нү]],表1[[#This Row],[Нү 煤炭]])</f>
        <v>0</v>
      </c>
      <c r="M180" s="22">
        <f>_xlfn.AGGREGATE(9,4,表1[[#This Row],[oxid]],表1[[#This Row],[oxid 氧化]])</f>
        <v>0</v>
      </c>
      <c r="N180" s="22">
        <f>_xlfn.AGGREGATE(9,4,表1[[#This Row],[И.А]],表1[[#This Row],[И.А 
工程工作]])</f>
        <v>0</v>
      </c>
      <c r="O180" s="22">
        <f>表1[[#This Row],[产量（M3）
Production(M3)]]-表1[[#This Row],[焦煤（M3）
Coking coal
Нү]]-表1[[#This Row],[动力煤（M3）
Thermal coal
oxid]]</f>
        <v>0</v>
      </c>
      <c r="P180" s="22" t="str" cm="1">
        <f t="array" ref="P180">_xlfn.LET(
_xlpm.hCond,$H180,
_xlpm.dType,$D180,
_xlpm.res_type_1,P$1,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0" s="22" t="str" cm="1">
        <f t="array" ref="Q180">_xlfn.LET(
_xlpm.hCond,$H180,
_xlpm.dType,$D180,
_xlpm.res_type_1,Q$1,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0" s="22" t="str" cm="1">
        <f t="array" ref="R180">_xlfn.LET(
_xlpm.hCond,$H180,
_xlpm.dType,$D180,
_xlpm.res_type_1,R$1,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0" s="22" t="str" cm="1">
        <f t="array" ref="S180">_xlfn.LET(
_xlpm.hCond,$H180,
_xlpm.dType,$D180,
_xlpm.res_type_1,S$1,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0" s="22" t="str" cm="1">
        <f t="array" ref="T180">_xlfn.LET(
_xlpm.hCond,$H180,
_xlpm.dType,$D180,
_xlpm.res_type_1,T$1,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0" s="22" t="str" cm="1">
        <f t="array" ref="U180">_xlfn.LET(
_xlpm.hCond,$H180,
_xlpm.dType,$D180,
_xlpm.res_type_1,U$1,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0" s="22" t="str" cm="1">
        <f t="array" ref="V180">_xlfn.LET(
_xlpm.hCond,$H180,
_xlpm.dType,$D180,
_xlpm.res_type_1,V$1,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0" s="22" t="str" cm="1">
        <f t="array" ref="W180">_xlfn.LET(
_xlpm.hCond,$H180,
_xlpm.dType,$D180,
_xlpm.res_type_1,W$1,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0" s="22" t="str" cm="1">
        <f t="array" ref="X180">_xlfn.LET(
_xlpm.hCond,$H180,
_xlpm.dType,$D180,
_xlpm.res_type_1,X$1,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0" s="22" t="str" cm="1">
        <f t="array" ref="Y180">_xlfn.LET(
_xlpm.hCond,$H180,
_xlpm.dType,$D180,
_xlpm.res_type_1,Y$1,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0" s="22" t="str" cm="1">
        <f t="array" ref="Z180">_xlfn.LET(
_xlpm.hCond,$H180,
_xlpm.dType,$D180,
_xlpm.res_type_1,Z$1,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0" s="22" t="str" cm="1">
        <f t="array" ref="AA180">_xlfn.LET(
_xlpm.hCond,$H180,
_xlpm.dType,$D180,
_xlpm.res_type_1,AA$1,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0" s="22" t="str" cm="1">
        <f t="array" ref="AB180">_xlfn.LET(
_xlpm.hCond,$H180,
_xlpm.dType,$D180,
_xlpm.res_type_1,AB$1,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0" s="22" t="str" cm="1">
        <f t="array" ref="AC180">_xlfn.LET(
_xlpm.hCond,$H180,
_xlpm.dType,$D180,
_xlpm.res_type_1,AC$1,
_xlpm.num,--_xlfn.TEXTAFTER($C180,{"#","/","-"},-1),
_xlpm.isDay,$B180="DAY",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0" s="22" t="str" cm="1">
        <f t="array" ref="AD180">_xlfn.LET(
    _xlpm.result,
    IF(
        $H180,
        _xlfn.IFS(
            $B180 = "DAY",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$B180 = "Night",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80" s="22" t="str" cm="1">
        <f t="array" ref="AE180">_xlfn.LET(
    _xlpm.result,
    IF(
        $H180,
        _xlfn.IFS(
            $B180 = "DAY",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$B180 = "Night",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80" s="22" t="str">
        <f t="shared" si="48"/>
        <v/>
      </c>
      <c r="AG180" s="22" t="str" cm="1">
        <f t="array" ref="AG180">_xlfn.LET(
    _xlpm.result,
    IF(
        $H180,
        _xlfn.IFS(
            $B180 = "DAY",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$B180 = "Night",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0" s="22" t="str" cm="1">
        <f t="array" ref="AH180">_xlfn.LET(
    _xlpm.result,
    IF(
        $H180,
        _xlfn.IFS(
            $B180 = "DAY",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$B180 = "Night",
            _xlfn.IFS(
                $D180 = "挖掘机/Excavator",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$D180 = "矿用卡车/Dump Truck",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$D180 = "辅助设备/Auxiliary Equipment",
                _xlfn.XLOOKUP(
                     --
                        _xlfn.TEXTAFTER(
                            $C180,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0" s="22" t="str">
        <f t="shared" si="49"/>
        <v/>
      </c>
      <c r="AJ18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0" s="22" t="str">
        <f t="shared" si="36"/>
        <v/>
      </c>
      <c r="AO180" s="24" t="str">
        <f t="shared" si="37"/>
        <v/>
      </c>
      <c r="AP180" s="25" t="str" cm="1">
        <f t="array" ref="AP18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B180="Night", IF(
            (F180="EX5600")+(F180="EX3600"),
            _xlfn.XLOOKUP(--_xlfn.TEXTAFTER($C180,{"#","/","-"},-1), --_xlfn.TEXTAFTER('Electrical Excavator'!$A$4:$A$23,{"#","/","-"},-1), _xlfn.XLOOKUP(A180,'Electrical Excavator'!$E$3:$AI$3,'Electrical Excavator'!$E$4:$AI$23)),
            _xlfn.XLOOKUP(--_xlfn.TEXTAFTER($C180,{"#","/","-"},-1), --_xlfn.REGEXEXTRACT(_xlpm.c_rng,"\d+"), _xlfn.XLOOKUP(A180, _xlpm.header_rng, _xlpm.data_rng))
        ),
        B180="Day", ""
    ),
    IFERROR(_xlpm.result, "")
)</f>
        <v/>
      </c>
      <c r="AQ180" s="26" t="e">
        <f t="shared" si="38"/>
        <v>#VALUE!</v>
      </c>
      <c r="AR180" s="26">
        <f t="shared" si="39"/>
        <v>0</v>
      </c>
      <c r="AS180" s="26" t="str">
        <f t="shared" si="40"/>
        <v/>
      </c>
      <c r="AT180" s="24" t="str">
        <f t="shared" si="41"/>
        <v/>
      </c>
      <c r="AU180" s="22">
        <v>720</v>
      </c>
      <c r="AV180" s="22">
        <f t="shared" si="42"/>
        <v>12</v>
      </c>
      <c r="AW180" s="22" t="str">
        <f>IF($B180="Day",_xlfn.XLOOKUP(CLEAN($C180),效率表!$B$4:$B$500,效率表!G$4:G$500,""),_xlfn.XLOOKUP(CLEAN($C180),效率表!$B$4:$B$500,效率表!G$4:G$500,"",,-1))</f>
        <v/>
      </c>
      <c r="AX180" s="22" t="str">
        <f>IF($B180="Day",_xlfn.XLOOKUP(CLEAN($C180),效率表!$B$4:$B$500,效率表!H$4:H$500,""),_xlfn.XLOOKUP(CLEAN($C180),效率表!$B$4:$B$500,效率表!H$4:H$500,"",,-1))</f>
        <v/>
      </c>
      <c r="AY180" s="22" t="str">
        <f>IF($B180="Day",_xlfn.XLOOKUP(CLEAN($C180),效率表!$B$4:$B$500,效率表!I$4:I$500,""),_xlfn.XLOOKUP(CLEAN($C180),效率表!$B$4:$B$500,效率表!I$4:I$500,"",,-1))</f>
        <v/>
      </c>
      <c r="AZ180" s="22" t="str">
        <f>IF($B180="Day",_xlfn.XLOOKUP(CLEAN($C180),效率表!$B$4:$B$500,效率表!J$4:J$500,""),_xlfn.XLOOKUP(CLEAN($C180),效率表!$B$4:$B$500,效率表!J$4:J$500,"",,-1))</f>
        <v/>
      </c>
      <c r="BA180" s="22" t="str">
        <f>IF($B180="Day",_xlfn.XLOOKUP(CLEAN($C180),效率表!$B$4:$B$500,效率表!K$4:K$500,""),_xlfn.XLOOKUP(CLEAN($C180),效率表!$B$4:$B$500,效率表!K$4:K$500,"",,-1))</f>
        <v/>
      </c>
      <c r="BB180" s="22" t="str">
        <f>IF($B180="Day",_xlfn.XLOOKUP(CLEAN($C180),效率表!$B$4:$B$500,效率表!L$4:L$500,""),_xlfn.XLOOKUP(CLEAN($C180),效率表!$B$4:$B$500,效率表!L$4:L$500,"",,-1))</f>
        <v/>
      </c>
      <c r="BC180" s="22" t="str">
        <f>IF($B180="Day",_xlfn.XLOOKUP(CLEAN($C180),效率表!$B$4:$B$500,效率表!M$4:M$500,""),_xlfn.XLOOKUP(CLEAN($C180),效率表!$B$4:$B$500,效率表!M$4:M$500,"",,-1))</f>
        <v/>
      </c>
      <c r="BD180" s="22" t="str">
        <f>IF($B180="Day",_xlfn.XLOOKUP(CLEAN($C180),效率表!$B$4:$B$500,效率表!N$4:N$500,""),_xlfn.XLOOKUP(CLEAN($C180),效率表!$B$4:$B$500,效率表!N$4:N$500,"",,-1))</f>
        <v/>
      </c>
      <c r="BE180" s="22" t="str">
        <f>IF($B180="Day",_xlfn.XLOOKUP(CLEAN($C180),效率表!$B$4:$B$500,效率表!O$4:O$500,""),_xlfn.XLOOKUP(CLEAN($C180),效率表!$B$4:$B$500,效率表!O$4:O$500,"",,-1))</f>
        <v/>
      </c>
      <c r="BF180" s="22" t="str">
        <f>IF($B180="Day",_xlfn.XLOOKUP(CLEAN($C180),效率表!$B$4:$B$500,效率表!P$4:P$500,""),_xlfn.XLOOKUP(CLEAN($C180),效率表!$B$4:$B$500,效率表!P$4:P$500,"",,-1))</f>
        <v/>
      </c>
      <c r="BG180" s="22" t="str">
        <f>IF($B180="Day",_xlfn.XLOOKUP(CLEAN($C180),效率表!$B$4:$B$500,效率表!Q$4:Q$500,""),_xlfn.XLOOKUP(CLEAN($C180),效率表!$B$4:$B$500,效率表!Q$4:Q$500,"",,-1))</f>
        <v/>
      </c>
      <c r="BH180" s="22" t="str">
        <f>IF($B180="Day",_xlfn.XLOOKUP(CLEAN($C180),效率表!$B$4:$B$500,效率表!R$4:R$500,""),_xlfn.XLOOKUP(CLEAN($C180),效率表!$B$4:$B$500,效率表!R$4:R$500,"",,-1))</f>
        <v/>
      </c>
      <c r="BI180" s="22" t="str">
        <f>IF($B180="Day",_xlfn.XLOOKUP(CLEAN($C180),效率表!$B$4:$B$500,效率表!S$4:S$500,""),_xlfn.XLOOKUP(CLEAN($C180),效率表!$B$4:$B$500,效率表!S$4:S$500,"",,-1))</f>
        <v/>
      </c>
      <c r="BJ180" s="22" t="str">
        <f>IF($B180="Day",_xlfn.XLOOKUP(CLEAN($C180),效率表!$B$4:$B$500,效率表!U$4:U$500,""),_xlfn.XLOOKUP(CLEAN($C180),效率表!$B$4:$B$500,效率表!U$4:U$500,"",,-1))</f>
        <v/>
      </c>
      <c r="BK180" s="22" t="str">
        <f>IF($B180="Day",_xlfn.XLOOKUP(CLEAN($C180),效率表!$B$4:$B$500,效率表!V$4:V$500,""),_xlfn.XLOOKUP(CLEAN($C180),效率表!$B$4:$B$500,效率表!V$4:V$500,"",,-1))</f>
        <v/>
      </c>
      <c r="BL180" s="22" t="e">
        <f t="shared" si="43"/>
        <v>#VALUE!</v>
      </c>
      <c r="BM180" s="22" t="e">
        <f t="shared" si="44"/>
        <v>#VALUE!</v>
      </c>
      <c r="BN180" s="22" t="e">
        <f t="shared" si="45"/>
        <v>#VALUE!</v>
      </c>
      <c r="BO180" s="27">
        <f t="shared" si="46"/>
        <v>720</v>
      </c>
      <c r="BP180" s="25">
        <f t="shared" si="47"/>
        <v>12</v>
      </c>
      <c r="BQ180" s="28" t="str">
        <f>IF($B180="Day",_xlfn.XLOOKUP(CLEAN($C180),效率表!$B$4:$B$500,效率表!X$4:X$500,""),_xlfn.XLOOKUP($C180,效率表!$B$4:$B$500,效率表!X$4:X$500,"",,-1))</f>
        <v/>
      </c>
    </row>
    <row r="181" spans="1:69">
      <c r="A181" s="29">
        <f t="shared" si="50"/>
        <v>46244</v>
      </c>
      <c r="B181" s="22" t="s">
        <v>241</v>
      </c>
      <c r="C181" s="22" t="s">
        <v>97</v>
      </c>
      <c r="D181" s="23" t="str">
        <f>_xlfn.XLOOKUP(C181,辅助表Auxiliary!$A$3:$A$192,辅助表Auxiliary!$C$3:$C$192)</f>
        <v>矿用卡车/Dump Truck</v>
      </c>
      <c r="E181" s="22" t="str">
        <f>_xlfn.XLOOKUP(C181,辅助表Auxiliary!$A$3:$A$192,辅助表Auxiliary!$D$3:$D$192)</f>
        <v>TEREX TR60 SV</v>
      </c>
      <c r="F181" s="22" t="str">
        <f>_xlfn.XLOOKUP(C181,辅助表Auxiliary!$A$3:$A$192,辅助表Auxiliary!$E$3:$E$192)</f>
        <v>分包矿卡</v>
      </c>
      <c r="G181" s="22" t="s">
        <v>286</v>
      </c>
      <c r="H181" s="22" t="b">
        <f t="shared" si="34"/>
        <v>0</v>
      </c>
      <c r="I181" s="22">
        <f t="shared" si="35"/>
        <v>0</v>
      </c>
      <c r="J181" s="22"/>
      <c r="K181" s="22">
        <f>_xlfn.AGGREGATE(9,4,表1[[#This Row],[Хө]:[Б.н]])+_xlfn.AGGREGATE(9,4,表1[[#This Row],[Хө土壤]:[Б.н 脏煤]],表1[[#This Row],[Ш.х 沃土]])</f>
        <v>0</v>
      </c>
      <c r="L181" s="22">
        <f>_xlfn.AGGREGATE(9,4,表1[[#This Row],[Нү]],表1[[#This Row],[Нү 煤炭]])</f>
        <v>0</v>
      </c>
      <c r="M181" s="22">
        <f>_xlfn.AGGREGATE(9,4,表1[[#This Row],[oxid]],表1[[#This Row],[oxid 氧化]])</f>
        <v>0</v>
      </c>
      <c r="N181" s="22">
        <f>_xlfn.AGGREGATE(9,4,表1[[#This Row],[И.А]],表1[[#This Row],[И.А 
工程工作]])</f>
        <v>0</v>
      </c>
      <c r="O181" s="22">
        <f>表1[[#This Row],[产量（M3）
Production(M3)]]-表1[[#This Row],[焦煤（M3）
Coking coal
Нү]]-表1[[#This Row],[动力煤（M3）
Thermal coal
oxid]]</f>
        <v>0</v>
      </c>
      <c r="P181" s="22" t="str" cm="1">
        <f t="array" ref="P181">_xlfn.LET(
_xlpm.hCond,$H181,
_xlpm.dType,$D181,
_xlpm.res_type_1,P$1,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1" s="22" t="str" cm="1">
        <f t="array" ref="Q181">_xlfn.LET(
_xlpm.hCond,$H181,
_xlpm.dType,$D181,
_xlpm.res_type_1,Q$1,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1" s="22" t="str" cm="1">
        <f t="array" ref="R181">_xlfn.LET(
_xlpm.hCond,$H181,
_xlpm.dType,$D181,
_xlpm.res_type_1,R$1,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1" s="22" t="str" cm="1">
        <f t="array" ref="S181">_xlfn.LET(
_xlpm.hCond,$H181,
_xlpm.dType,$D181,
_xlpm.res_type_1,S$1,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1" s="22" t="str" cm="1">
        <f t="array" ref="T181">_xlfn.LET(
_xlpm.hCond,$H181,
_xlpm.dType,$D181,
_xlpm.res_type_1,T$1,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1" s="22" t="str" cm="1">
        <f t="array" ref="U181">_xlfn.LET(
_xlpm.hCond,$H181,
_xlpm.dType,$D181,
_xlpm.res_type_1,U$1,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1" s="22" t="str" cm="1">
        <f t="array" ref="V181">_xlfn.LET(
_xlpm.hCond,$H181,
_xlpm.dType,$D181,
_xlpm.res_type_1,V$1,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1" s="22" t="str" cm="1">
        <f t="array" ref="W181">_xlfn.LET(
_xlpm.hCond,$H181,
_xlpm.dType,$D181,
_xlpm.res_type_1,W$1,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1" s="22" t="str" cm="1">
        <f t="array" ref="X181">_xlfn.LET(
_xlpm.hCond,$H181,
_xlpm.dType,$D181,
_xlpm.res_type_1,X$1,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1" s="22" t="str" cm="1">
        <f t="array" ref="Y181">_xlfn.LET(
_xlpm.hCond,$H181,
_xlpm.dType,$D181,
_xlpm.res_type_1,Y$1,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1" s="22" t="str" cm="1">
        <f t="array" ref="Z181">_xlfn.LET(
_xlpm.hCond,$H181,
_xlpm.dType,$D181,
_xlpm.res_type_1,Z$1,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1" s="22" t="str" cm="1">
        <f t="array" ref="AA181">_xlfn.LET(
_xlpm.hCond,$H181,
_xlpm.dType,$D181,
_xlpm.res_type_1,AA$1,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1" s="22" t="str" cm="1">
        <f t="array" ref="AB181">_xlfn.LET(
_xlpm.hCond,$H181,
_xlpm.dType,$D181,
_xlpm.res_type_1,AB$1,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1" s="22" t="str" cm="1">
        <f t="array" ref="AC181">_xlfn.LET(
_xlpm.hCond,$H181,
_xlpm.dType,$D181,
_xlpm.res_type_1,AC$1,
_xlpm.num,--_xlfn.TEXTAFTER($C181,{"#","/","-"},-1),
_xlpm.isDay,$B181="DAY",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1" s="22" t="str" cm="1">
        <f t="array" ref="AD181">_xlfn.LET(
    _xlpm.result,
    IF(
        $H181,
        _xlfn.IFS(
            $B181 = "DAY",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$B181 = "Night",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81" s="22" t="str" cm="1">
        <f t="array" ref="AE181">_xlfn.LET(
    _xlpm.result,
    IF(
        $H181,
        _xlfn.IFS(
            $B181 = "DAY",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$B181 = "Night",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81" s="22" t="str">
        <f t="shared" si="48"/>
        <v/>
      </c>
      <c r="AG181" s="22" t="str" cm="1">
        <f t="array" ref="AG181">_xlfn.LET(
    _xlpm.result,
    IF(
        $H181,
        _xlfn.IFS(
            $B181 = "DAY",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$B181 = "Night",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1" s="22" t="str" cm="1">
        <f t="array" ref="AH181">_xlfn.LET(
    _xlpm.result,
    IF(
        $H181,
        _xlfn.IFS(
            $B181 = "DAY",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$B181 = "Night",
            _xlfn.IFS(
                $D181 = "挖掘机/Excavator",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$D181 = "矿用卡车/Dump Truck",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$D181 = "辅助设备/Auxiliary Equipment",
                _xlfn.XLOOKUP(
                     --
                        _xlfn.TEXTAFTER(
                            $C181,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1" s="22" t="str">
        <f t="shared" si="49"/>
        <v/>
      </c>
      <c r="AJ18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1" s="22" t="str">
        <f t="shared" si="36"/>
        <v/>
      </c>
      <c r="AO181" s="24" t="str">
        <f t="shared" si="37"/>
        <v/>
      </c>
      <c r="AP181" s="25" t="str" cm="1">
        <f t="array" ref="AP18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B181="Night", IF(
            (F181="EX5600")+(F181="EX3600"),
            _xlfn.XLOOKUP(--_xlfn.TEXTAFTER($C181,{"#","/","-"},-1), --_xlfn.TEXTAFTER('Electrical Excavator'!$A$4:$A$23,{"#","/","-"},-1), _xlfn.XLOOKUP(A181,'Electrical Excavator'!$E$3:$AI$3,'Electrical Excavator'!$E$4:$AI$23)),
            _xlfn.XLOOKUP(--_xlfn.TEXTAFTER($C181,{"#","/","-"},-1), --_xlfn.REGEXEXTRACT(_xlpm.c_rng,"\d+"), _xlfn.XLOOKUP(A181, _xlpm.header_rng, _xlpm.data_rng))
        ),
        B181="Day", ""
    ),
    IFERROR(_xlpm.result, "")
)</f>
        <v/>
      </c>
      <c r="AQ181" s="26" t="e">
        <f t="shared" si="38"/>
        <v>#VALUE!</v>
      </c>
      <c r="AR181" s="26">
        <f t="shared" si="39"/>
        <v>0</v>
      </c>
      <c r="AS181" s="26" t="str">
        <f t="shared" si="40"/>
        <v/>
      </c>
      <c r="AT181" s="24" t="str">
        <f t="shared" si="41"/>
        <v/>
      </c>
      <c r="AU181" s="22">
        <v>720</v>
      </c>
      <c r="AV181" s="22">
        <f t="shared" si="42"/>
        <v>12</v>
      </c>
      <c r="AW181" s="22" t="str">
        <f>IF($B181="Day",_xlfn.XLOOKUP(CLEAN($C181),效率表!$B$4:$B$500,效率表!G$4:G$500,""),_xlfn.XLOOKUP(CLEAN($C181),效率表!$B$4:$B$500,效率表!G$4:G$500,"",,-1))</f>
        <v/>
      </c>
      <c r="AX181" s="22" t="str">
        <f>IF($B181="Day",_xlfn.XLOOKUP(CLEAN($C181),效率表!$B$4:$B$500,效率表!H$4:H$500,""),_xlfn.XLOOKUP(CLEAN($C181),效率表!$B$4:$B$500,效率表!H$4:H$500,"",,-1))</f>
        <v/>
      </c>
      <c r="AY181" s="22" t="str">
        <f>IF($B181="Day",_xlfn.XLOOKUP(CLEAN($C181),效率表!$B$4:$B$500,效率表!I$4:I$500,""),_xlfn.XLOOKUP(CLEAN($C181),效率表!$B$4:$B$500,效率表!I$4:I$500,"",,-1))</f>
        <v/>
      </c>
      <c r="AZ181" s="22" t="str">
        <f>IF($B181="Day",_xlfn.XLOOKUP(CLEAN($C181),效率表!$B$4:$B$500,效率表!J$4:J$500,""),_xlfn.XLOOKUP(CLEAN($C181),效率表!$B$4:$B$500,效率表!J$4:J$500,"",,-1))</f>
        <v/>
      </c>
      <c r="BA181" s="22" t="str">
        <f>IF($B181="Day",_xlfn.XLOOKUP(CLEAN($C181),效率表!$B$4:$B$500,效率表!K$4:K$500,""),_xlfn.XLOOKUP(CLEAN($C181),效率表!$B$4:$B$500,效率表!K$4:K$500,"",,-1))</f>
        <v/>
      </c>
      <c r="BB181" s="22" t="str">
        <f>IF($B181="Day",_xlfn.XLOOKUP(CLEAN($C181),效率表!$B$4:$B$500,效率表!L$4:L$500,""),_xlfn.XLOOKUP(CLEAN($C181),效率表!$B$4:$B$500,效率表!L$4:L$500,"",,-1))</f>
        <v/>
      </c>
      <c r="BC181" s="22" t="str">
        <f>IF($B181="Day",_xlfn.XLOOKUP(CLEAN($C181),效率表!$B$4:$B$500,效率表!M$4:M$500,""),_xlfn.XLOOKUP(CLEAN($C181),效率表!$B$4:$B$500,效率表!M$4:M$500,"",,-1))</f>
        <v/>
      </c>
      <c r="BD181" s="22" t="str">
        <f>IF($B181="Day",_xlfn.XLOOKUP(CLEAN($C181),效率表!$B$4:$B$500,效率表!N$4:N$500,""),_xlfn.XLOOKUP(CLEAN($C181),效率表!$B$4:$B$500,效率表!N$4:N$500,"",,-1))</f>
        <v/>
      </c>
      <c r="BE181" s="22" t="str">
        <f>IF($B181="Day",_xlfn.XLOOKUP(CLEAN($C181),效率表!$B$4:$B$500,效率表!O$4:O$500,""),_xlfn.XLOOKUP(CLEAN($C181),效率表!$B$4:$B$500,效率表!O$4:O$500,"",,-1))</f>
        <v/>
      </c>
      <c r="BF181" s="22" t="str">
        <f>IF($B181="Day",_xlfn.XLOOKUP(CLEAN($C181),效率表!$B$4:$B$500,效率表!P$4:P$500,""),_xlfn.XLOOKUP(CLEAN($C181),效率表!$B$4:$B$500,效率表!P$4:P$500,"",,-1))</f>
        <v/>
      </c>
      <c r="BG181" s="22" t="str">
        <f>IF($B181="Day",_xlfn.XLOOKUP(CLEAN($C181),效率表!$B$4:$B$500,效率表!Q$4:Q$500,""),_xlfn.XLOOKUP(CLEAN($C181),效率表!$B$4:$B$500,效率表!Q$4:Q$500,"",,-1))</f>
        <v/>
      </c>
      <c r="BH181" s="22" t="str">
        <f>IF($B181="Day",_xlfn.XLOOKUP(CLEAN($C181),效率表!$B$4:$B$500,效率表!R$4:R$500,""),_xlfn.XLOOKUP(CLEAN($C181),效率表!$B$4:$B$500,效率表!R$4:R$500,"",,-1))</f>
        <v/>
      </c>
      <c r="BI181" s="22" t="str">
        <f>IF($B181="Day",_xlfn.XLOOKUP(CLEAN($C181),效率表!$B$4:$B$500,效率表!S$4:S$500,""),_xlfn.XLOOKUP(CLEAN($C181),效率表!$B$4:$B$500,效率表!S$4:S$500,"",,-1))</f>
        <v/>
      </c>
      <c r="BJ181" s="22" t="str">
        <f>IF($B181="Day",_xlfn.XLOOKUP(CLEAN($C181),效率表!$B$4:$B$500,效率表!U$4:U$500,""),_xlfn.XLOOKUP(CLEAN($C181),效率表!$B$4:$B$500,效率表!U$4:U$500,"",,-1))</f>
        <v/>
      </c>
      <c r="BK181" s="22" t="str">
        <f>IF($B181="Day",_xlfn.XLOOKUP(CLEAN($C181),效率表!$B$4:$B$500,效率表!V$4:V$500,""),_xlfn.XLOOKUP(CLEAN($C181),效率表!$B$4:$B$500,效率表!V$4:V$500,"",,-1))</f>
        <v/>
      </c>
      <c r="BL181" s="22" t="e">
        <f t="shared" si="43"/>
        <v>#VALUE!</v>
      </c>
      <c r="BM181" s="22" t="e">
        <f t="shared" si="44"/>
        <v>#VALUE!</v>
      </c>
      <c r="BN181" s="22" t="e">
        <f t="shared" si="45"/>
        <v>#VALUE!</v>
      </c>
      <c r="BO181" s="27">
        <f t="shared" si="46"/>
        <v>720</v>
      </c>
      <c r="BP181" s="25">
        <f t="shared" si="47"/>
        <v>12</v>
      </c>
      <c r="BQ181" s="28" t="str">
        <f>IF($B181="Day",_xlfn.XLOOKUP(CLEAN($C181),效率表!$B$4:$B$500,效率表!X$4:X$500,""),_xlfn.XLOOKUP($C181,效率表!$B$4:$B$500,效率表!X$4:X$500,"",,-1))</f>
        <v/>
      </c>
    </row>
    <row r="182" spans="1:69">
      <c r="A182" s="29">
        <f t="shared" si="50"/>
        <v>46244</v>
      </c>
      <c r="B182" s="22" t="s">
        <v>241</v>
      </c>
      <c r="C182" s="22" t="s">
        <v>99</v>
      </c>
      <c r="D182" s="23" t="str">
        <f>_xlfn.XLOOKUP(C182,辅助表Auxiliary!$A$3:$A$192,辅助表Auxiliary!$C$3:$C$192)</f>
        <v>辅助设备/Auxiliary Equipment</v>
      </c>
      <c r="E182" s="22" t="str">
        <f>_xlfn.XLOOKUP(C182,辅助表Auxiliary!$A$3:$A$192,辅助表Auxiliary!$D$3:$D$192)</f>
        <v>CAT D8T</v>
      </c>
      <c r="F182" s="22" t="str">
        <f>_xlfn.XLOOKUP(C182,辅助表Auxiliary!$A$3:$A$192,辅助表Auxiliary!$E$3:$E$192)</f>
        <v>自有辅助</v>
      </c>
      <c r="G182" s="22" t="s">
        <v>287</v>
      </c>
      <c r="H182" s="22" t="b">
        <f t="shared" si="34"/>
        <v>1</v>
      </c>
      <c r="I182" s="22">
        <f t="shared" si="35"/>
        <v>0</v>
      </c>
      <c r="J182" s="22"/>
      <c r="K182" s="22">
        <f>_xlfn.AGGREGATE(9,4,表1[[#This Row],[Хө]:[Б.н]])+_xlfn.AGGREGATE(9,4,表1[[#This Row],[Хө土壤]:[Б.н 脏煤]],表1[[#This Row],[Ш.х 沃土]])</f>
        <v>0</v>
      </c>
      <c r="L182" s="22">
        <f>_xlfn.AGGREGATE(9,4,表1[[#This Row],[Нү]],表1[[#This Row],[Нү 煤炭]])</f>
        <v>0</v>
      </c>
      <c r="M182" s="22">
        <f>_xlfn.AGGREGATE(9,4,表1[[#This Row],[oxid]],表1[[#This Row],[oxid 氧化]])</f>
        <v>0</v>
      </c>
      <c r="N182" s="22">
        <f>_xlfn.AGGREGATE(9,4,表1[[#This Row],[И.А]],表1[[#This Row],[И.А 
工程工作]])</f>
        <v>0</v>
      </c>
      <c r="O182" s="22">
        <f>表1[[#This Row],[产量（M3）
Production(M3)]]-表1[[#This Row],[焦煤（M3）
Coking coal
Нү]]-表1[[#This Row],[动力煤（M3）
Thermal coal
oxid]]</f>
        <v>0</v>
      </c>
      <c r="P182" s="22" t="str" cm="1">
        <f t="array" ref="P182">_xlfn.LET(
_xlpm.hCond,$H182,
_xlpm.dType,$D182,
_xlpm.res_type_1,P$1,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2" s="22" t="str" cm="1">
        <f t="array" ref="Q182">_xlfn.LET(
_xlpm.hCond,$H182,
_xlpm.dType,$D182,
_xlpm.res_type_1,Q$1,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2" s="22" t="str" cm="1">
        <f t="array" ref="R182">_xlfn.LET(
_xlpm.hCond,$H182,
_xlpm.dType,$D182,
_xlpm.res_type_1,R$1,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2" s="22" t="str" cm="1">
        <f t="array" ref="S182">_xlfn.LET(
_xlpm.hCond,$H182,
_xlpm.dType,$D182,
_xlpm.res_type_1,S$1,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2" s="22" t="str" cm="1">
        <f t="array" ref="T182">_xlfn.LET(
_xlpm.hCond,$H182,
_xlpm.dType,$D182,
_xlpm.res_type_1,T$1,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2" s="22" t="str" cm="1">
        <f t="array" ref="U182">_xlfn.LET(
_xlpm.hCond,$H182,
_xlpm.dType,$D182,
_xlpm.res_type_1,U$1,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2" s="22" t="str" cm="1">
        <f t="array" ref="V182">_xlfn.LET(
_xlpm.hCond,$H182,
_xlpm.dType,$D182,
_xlpm.res_type_1,V$1,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2" s="22" t="str" cm="1">
        <f t="array" ref="W182">_xlfn.LET(
_xlpm.hCond,$H182,
_xlpm.dType,$D182,
_xlpm.res_type_1,W$1,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2" s="22" t="str" cm="1">
        <f t="array" ref="X182">_xlfn.LET(
_xlpm.hCond,$H182,
_xlpm.dType,$D182,
_xlpm.res_type_1,X$1,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2" s="22" t="str" cm="1">
        <f t="array" ref="Y182">_xlfn.LET(
_xlpm.hCond,$H182,
_xlpm.dType,$D182,
_xlpm.res_type_1,Y$1,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2" s="22" t="str" cm="1">
        <f t="array" ref="Z182">_xlfn.LET(
_xlpm.hCond,$H182,
_xlpm.dType,$D182,
_xlpm.res_type_1,Z$1,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2" s="22" t="str" cm="1">
        <f t="array" ref="AA182">_xlfn.LET(
_xlpm.hCond,$H182,
_xlpm.dType,$D182,
_xlpm.res_type_1,AA$1,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2" s="22" t="str" cm="1">
        <f t="array" ref="AB182">_xlfn.LET(
_xlpm.hCond,$H182,
_xlpm.dType,$D182,
_xlpm.res_type_1,AB$1,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2" s="22" t="str" cm="1">
        <f t="array" ref="AC182">_xlfn.LET(
_xlpm.hCond,$H182,
_xlpm.dType,$D182,
_xlpm.res_type_1,AC$1,
_xlpm.num,--_xlfn.TEXTAFTER($C182,{"#","/","-"},-1),
_xlpm.isDay,$B182="DAY",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2" s="22" cm="1">
        <f t="array" ref="AD182">_xlfn.LET(
    _xlpm.result,
    IF(
        $H182,
        _xlfn.IFS(
            $B182 = "DAY",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$B182 = "Night",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25056</v>
      </c>
      <c r="AE182" s="22" cm="1">
        <f t="array" ref="AE182">_xlfn.LET(
    _xlpm.result,
    IF(
        $H182,
        _xlfn.IFS(
            $B182 = "DAY",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$B182 = "Night",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25056</v>
      </c>
      <c r="AF182" s="22">
        <f t="shared" si="48"/>
        <v>0</v>
      </c>
      <c r="AG182" s="22" t="str" cm="1">
        <f t="array" ref="AG182">_xlfn.LET(
    _xlpm.result,
    IF(
        $H182,
        _xlfn.IFS(
            $B182 = "DAY",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$B182 = "Night",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2" s="22" t="str" cm="1">
        <f t="array" ref="AH182">_xlfn.LET(
    _xlpm.result,
    IF(
        $H182,
        _xlfn.IFS(
            $B182 = "DAY",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$B182 = "Night",
            _xlfn.IFS(
                $D182 = "挖掘机/Excavator",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$D182 = "矿用卡车/Dump Truck",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$D182 = "辅助设备/Auxiliary Equipment",
                _xlfn.XLOOKUP(
                     --
                        _xlfn.TEXTAFTER(
                            $C182,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2" s="22" t="str">
        <f t="shared" si="49"/>
        <v/>
      </c>
      <c r="AJ18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2" s="22" t="str">
        <f t="shared" si="36"/>
        <v/>
      </c>
      <c r="AO182" s="24" t="str">
        <f t="shared" si="37"/>
        <v/>
      </c>
      <c r="AP182" s="25" cm="1">
        <f t="array" ref="AP18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B182="Night", IF(
            (F182="EX5600")+(F182="EX3600"),
            _xlfn.XLOOKUP(--_xlfn.TEXTAFTER($C182,{"#","/","-"},-1), --_xlfn.TEXTAFTER('Electrical Excavator'!$A$4:$A$23,{"#","/","-"},-1), _xlfn.XLOOKUP(A182,'Electrical Excavator'!$E$3:$AI$3,'Electrical Excavator'!$E$4:$AI$23)),
            _xlfn.XLOOKUP(--_xlfn.TEXTAFTER($C182,{"#","/","-"},-1), --_xlfn.REGEXEXTRACT(_xlpm.c_rng,"\d+"), _xlfn.XLOOKUP(A182, _xlpm.header_rng, _xlpm.data_rng))
        ),
        B182="Day", ""
    ),
    IFERROR(_xlpm.result, "")
)</f>
        <v>0</v>
      </c>
      <c r="AQ182" s="26">
        <f t="shared" si="38"/>
        <v>0</v>
      </c>
      <c r="AR182" s="26">
        <f t="shared" si="39"/>
        <v>0</v>
      </c>
      <c r="AS182" s="26" t="str">
        <f t="shared" si="40"/>
        <v/>
      </c>
      <c r="AT182" s="24" t="str">
        <f t="shared" si="41"/>
        <v/>
      </c>
      <c r="AU182" s="22">
        <v>720</v>
      </c>
      <c r="AV182" s="22">
        <f t="shared" si="42"/>
        <v>12</v>
      </c>
      <c r="AW182" s="22">
        <f>IF($B182="Day",_xlfn.XLOOKUP(CLEAN($C182),效率表!$B$4:$B$500,效率表!G$4:G$500,""),_xlfn.XLOOKUP(CLEAN($C182),效率表!$B$4:$B$500,效率表!G$4:G$500,"",,-1))</f>
        <v>0</v>
      </c>
      <c r="AX182" s="22">
        <f>IF($B182="Day",_xlfn.XLOOKUP(CLEAN($C182),效率表!$B$4:$B$500,效率表!H$4:H$500,""),_xlfn.XLOOKUP(CLEAN($C182),效率表!$B$4:$B$500,效率表!H$4:H$500,"",,-1))</f>
        <v>0</v>
      </c>
      <c r="AY182" s="22">
        <f>IF($B182="Day",_xlfn.XLOOKUP(CLEAN($C182),效率表!$B$4:$B$500,效率表!I$4:I$500,""),_xlfn.XLOOKUP(CLEAN($C182),效率表!$B$4:$B$500,效率表!I$4:I$500,"",,-1))</f>
        <v>0</v>
      </c>
      <c r="AZ182" s="22">
        <f>IF($B182="Day",_xlfn.XLOOKUP(CLEAN($C182),效率表!$B$4:$B$500,效率表!J$4:J$500,""),_xlfn.XLOOKUP(CLEAN($C182),效率表!$B$4:$B$500,效率表!J$4:J$500,"",,-1))</f>
        <v>0</v>
      </c>
      <c r="BA182" s="22">
        <f>IF($B182="Day",_xlfn.XLOOKUP(CLEAN($C182),效率表!$B$4:$B$500,效率表!K$4:K$500,""),_xlfn.XLOOKUP(CLEAN($C182),效率表!$B$4:$B$500,效率表!K$4:K$500,"",,-1))</f>
        <v>0</v>
      </c>
      <c r="BB182" s="22">
        <f>IF($B182="Day",_xlfn.XLOOKUP(CLEAN($C182),效率表!$B$4:$B$500,效率表!L$4:L$500,""),_xlfn.XLOOKUP(CLEAN($C182),效率表!$B$4:$B$500,效率表!L$4:L$500,"",,-1))</f>
        <v>0</v>
      </c>
      <c r="BC182" s="22">
        <f>IF($B182="Day",_xlfn.XLOOKUP(CLEAN($C182),效率表!$B$4:$B$500,效率表!M$4:M$500,""),_xlfn.XLOOKUP(CLEAN($C182),效率表!$B$4:$B$500,效率表!M$4:M$500,"",,-1))</f>
        <v>0</v>
      </c>
      <c r="BD182" s="22">
        <f>IF($B182="Day",_xlfn.XLOOKUP(CLEAN($C182),效率表!$B$4:$B$500,效率表!N$4:N$500,""),_xlfn.XLOOKUP(CLEAN($C182),效率表!$B$4:$B$500,效率表!N$4:N$500,"",,-1))</f>
        <v>0</v>
      </c>
      <c r="BE182" s="22">
        <f>IF($B182="Day",_xlfn.XLOOKUP(CLEAN($C182),效率表!$B$4:$B$500,效率表!O$4:O$500,""),_xlfn.XLOOKUP(CLEAN($C182),效率表!$B$4:$B$500,效率表!O$4:O$500,"",,-1))</f>
        <v>720</v>
      </c>
      <c r="BF182" s="22">
        <f>IF($B182="Day",_xlfn.XLOOKUP(CLEAN($C182),效率表!$B$4:$B$500,效率表!P$4:P$500,""),_xlfn.XLOOKUP(CLEAN($C182),效率表!$B$4:$B$500,效率表!P$4:P$500,"",,-1))</f>
        <v>0</v>
      </c>
      <c r="BG182" s="22">
        <f>IF($B182="Day",_xlfn.XLOOKUP(CLEAN($C182),效率表!$B$4:$B$500,效率表!Q$4:Q$500,""),_xlfn.XLOOKUP(CLEAN($C182),效率表!$B$4:$B$500,效率表!Q$4:Q$500,"",,-1))</f>
        <v>0</v>
      </c>
      <c r="BH182" s="22">
        <f>IF($B182="Day",_xlfn.XLOOKUP(CLEAN($C182),效率表!$B$4:$B$500,效率表!R$4:R$500,""),_xlfn.XLOOKUP(CLEAN($C182),效率表!$B$4:$B$500,效率表!R$4:R$500,"",,-1))</f>
        <v>0</v>
      </c>
      <c r="BI182" s="22">
        <f>IF($B182="Day",_xlfn.XLOOKUP(CLEAN($C182),效率表!$B$4:$B$500,效率表!S$4:S$500,""),_xlfn.XLOOKUP(CLEAN($C182),效率表!$B$4:$B$500,效率表!S$4:S$500,"",,-1))</f>
        <v>0</v>
      </c>
      <c r="BJ182" s="22">
        <f>IF($B182="Day",_xlfn.XLOOKUP(CLEAN($C182),效率表!$B$4:$B$500,效率表!U$4:U$500,""),_xlfn.XLOOKUP(CLEAN($C182),效率表!$B$4:$B$500,效率表!U$4:U$500,"",,-1))</f>
        <v>0</v>
      </c>
      <c r="BK182" s="22">
        <f>IF($B182="Day",_xlfn.XLOOKUP(CLEAN($C182),效率表!$B$4:$B$500,效率表!V$4:V$500,""),_xlfn.XLOOKUP(CLEAN($C182),效率表!$B$4:$B$500,效率表!V$4:V$500,"",,-1))</f>
        <v>0</v>
      </c>
      <c r="BL182" s="22">
        <f t="shared" si="43"/>
        <v>0</v>
      </c>
      <c r="BM182" s="22">
        <f t="shared" si="44"/>
        <v>0</v>
      </c>
      <c r="BN182" s="22">
        <f t="shared" si="45"/>
        <v>0</v>
      </c>
      <c r="BO182" s="27">
        <f t="shared" si="46"/>
        <v>0</v>
      </c>
      <c r="BP182" s="25">
        <f t="shared" si="47"/>
        <v>0</v>
      </c>
      <c r="BQ182" s="28" t="str">
        <f>IF($B182="Day",_xlfn.XLOOKUP(CLEAN($C182),效率表!$B$4:$B$500,效率表!X$4:X$500,""),_xlfn.XLOOKUP($C182,效率表!$B$4:$B$500,效率表!X$4:X$500,"",,-1))</f>
        <v>Хөдөлгүүрт coolant орсон</v>
      </c>
    </row>
    <row r="183" spans="1:69">
      <c r="A183" s="29">
        <f t="shared" si="50"/>
        <v>46244</v>
      </c>
      <c r="B183" s="22" t="s">
        <v>241</v>
      </c>
      <c r="C183" s="22" t="s">
        <v>101</v>
      </c>
      <c r="D183" s="23" t="str">
        <f>_xlfn.XLOOKUP(C183,辅助表Auxiliary!$A$3:$A$192,辅助表Auxiliary!$C$3:$C$192)</f>
        <v>辅助设备/Auxiliary Equipment</v>
      </c>
      <c r="E183" s="22" t="str">
        <f>_xlfn.XLOOKUP(C183,辅助表Auxiliary!$A$3:$A$192,辅助表Auxiliary!$D$3:$D$192)</f>
        <v>CAT D8T</v>
      </c>
      <c r="F183" s="22" t="str">
        <f>_xlfn.XLOOKUP(C183,辅助表Auxiliary!$A$3:$A$192,辅助表Auxiliary!$E$3:$E$192)</f>
        <v>自有辅助</v>
      </c>
      <c r="G183" s="22" t="s">
        <v>287</v>
      </c>
      <c r="H183" s="22" t="b">
        <f t="shared" si="34"/>
        <v>1</v>
      </c>
      <c r="I183" s="22">
        <f t="shared" si="35"/>
        <v>0</v>
      </c>
      <c r="J183" s="22"/>
      <c r="K183" s="22">
        <f>_xlfn.AGGREGATE(9,4,表1[[#This Row],[Хө]:[Б.н]])+_xlfn.AGGREGATE(9,4,表1[[#This Row],[Хө土壤]:[Б.н 脏煤]],表1[[#This Row],[Ш.х 沃土]])</f>
        <v>0</v>
      </c>
      <c r="L183" s="22">
        <f>_xlfn.AGGREGATE(9,4,表1[[#This Row],[Нү]],表1[[#This Row],[Нү 煤炭]])</f>
        <v>0</v>
      </c>
      <c r="M183" s="22">
        <f>_xlfn.AGGREGATE(9,4,表1[[#This Row],[oxid]],表1[[#This Row],[oxid 氧化]])</f>
        <v>0</v>
      </c>
      <c r="N183" s="22">
        <f>_xlfn.AGGREGATE(9,4,表1[[#This Row],[И.А]],表1[[#This Row],[И.А 
工程工作]])</f>
        <v>0</v>
      </c>
      <c r="O183" s="22">
        <f>表1[[#This Row],[产量（M3）
Production(M3)]]-表1[[#This Row],[焦煤（M3）
Coking coal
Нү]]-表1[[#This Row],[动力煤（M3）
Thermal coal
oxid]]</f>
        <v>0</v>
      </c>
      <c r="P183" s="22" t="str" cm="1">
        <f t="array" ref="P183">_xlfn.LET(
_xlpm.hCond,$H183,
_xlpm.dType,$D183,
_xlpm.res_type_1,P$1,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3" s="22" t="str" cm="1">
        <f t="array" ref="Q183">_xlfn.LET(
_xlpm.hCond,$H183,
_xlpm.dType,$D183,
_xlpm.res_type_1,Q$1,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3" s="22" t="str" cm="1">
        <f t="array" ref="R183">_xlfn.LET(
_xlpm.hCond,$H183,
_xlpm.dType,$D183,
_xlpm.res_type_1,R$1,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3" s="22" t="str" cm="1">
        <f t="array" ref="S183">_xlfn.LET(
_xlpm.hCond,$H183,
_xlpm.dType,$D183,
_xlpm.res_type_1,S$1,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3" s="22" t="str" cm="1">
        <f t="array" ref="T183">_xlfn.LET(
_xlpm.hCond,$H183,
_xlpm.dType,$D183,
_xlpm.res_type_1,T$1,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3" s="22" t="str" cm="1">
        <f t="array" ref="U183">_xlfn.LET(
_xlpm.hCond,$H183,
_xlpm.dType,$D183,
_xlpm.res_type_1,U$1,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3" s="22" t="str" cm="1">
        <f t="array" ref="V183">_xlfn.LET(
_xlpm.hCond,$H183,
_xlpm.dType,$D183,
_xlpm.res_type_1,V$1,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3" s="22" t="str" cm="1">
        <f t="array" ref="W183">_xlfn.LET(
_xlpm.hCond,$H183,
_xlpm.dType,$D183,
_xlpm.res_type_1,W$1,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3" s="22" t="str" cm="1">
        <f t="array" ref="X183">_xlfn.LET(
_xlpm.hCond,$H183,
_xlpm.dType,$D183,
_xlpm.res_type_1,X$1,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3" s="22" t="str" cm="1">
        <f t="array" ref="Y183">_xlfn.LET(
_xlpm.hCond,$H183,
_xlpm.dType,$D183,
_xlpm.res_type_1,Y$1,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3" s="22" t="str" cm="1">
        <f t="array" ref="Z183">_xlfn.LET(
_xlpm.hCond,$H183,
_xlpm.dType,$D183,
_xlpm.res_type_1,Z$1,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3" s="22" t="str" cm="1">
        <f t="array" ref="AA183">_xlfn.LET(
_xlpm.hCond,$H183,
_xlpm.dType,$D183,
_xlpm.res_type_1,AA$1,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3" s="22" t="str" cm="1">
        <f t="array" ref="AB183">_xlfn.LET(
_xlpm.hCond,$H183,
_xlpm.dType,$D183,
_xlpm.res_type_1,AB$1,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3" s="22" t="str" cm="1">
        <f t="array" ref="AC183">_xlfn.LET(
_xlpm.hCond,$H183,
_xlpm.dType,$D183,
_xlpm.res_type_1,AC$1,
_xlpm.num,--_xlfn.TEXTAFTER($C183,{"#","/","-"},-1),
_xlpm.isDay,$B183="DAY",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3" s="22" cm="1">
        <f t="array" ref="AD183">_xlfn.LET(
    _xlpm.result,
    IF(
        $H183,
        _xlfn.IFS(
            $B183 = "DAY",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$B183 = "Night",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29125.8</v>
      </c>
      <c r="AE183" s="22" cm="1">
        <f t="array" ref="AE183">_xlfn.LET(
    _xlpm.result,
    IF(
        $H183,
        _xlfn.IFS(
            $B183 = "DAY",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$B183 = "Night",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29125.8</v>
      </c>
      <c r="AF183" s="22">
        <f t="shared" si="48"/>
        <v>0</v>
      </c>
      <c r="AG183" s="22" t="str" cm="1">
        <f t="array" ref="AG183">_xlfn.LET(
    _xlpm.result,
    IF(
        $H183,
        _xlfn.IFS(
            $B183 = "DAY",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$B183 = "Night",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3" s="22" t="str" cm="1">
        <f t="array" ref="AH183">_xlfn.LET(
    _xlpm.result,
    IF(
        $H183,
        _xlfn.IFS(
            $B183 = "DAY",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$B183 = "Night",
            _xlfn.IFS(
                $D183 = "挖掘机/Excavator",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$D183 = "矿用卡车/Dump Truck",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$D183 = "辅助设备/Auxiliary Equipment",
                _xlfn.XLOOKUP(
                     --
                        _xlfn.TEXTAFTER(
                            $C183,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3" s="22" t="str">
        <f t="shared" si="49"/>
        <v/>
      </c>
      <c r="AJ18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3" s="22" t="str">
        <f t="shared" si="36"/>
        <v/>
      </c>
      <c r="AO183" s="24" t="str">
        <f t="shared" si="37"/>
        <v/>
      </c>
      <c r="AP183" s="25" cm="1">
        <f t="array" ref="AP18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B183="Night", IF(
            (F183="EX5600")+(F183="EX3600"),
            _xlfn.XLOOKUP(--_xlfn.TEXTAFTER($C183,{"#","/","-"},-1), --_xlfn.TEXTAFTER('Electrical Excavator'!$A$4:$A$23,{"#","/","-"},-1), _xlfn.XLOOKUP(A183,'Electrical Excavator'!$E$3:$AI$3,'Electrical Excavator'!$E$4:$AI$23)),
            _xlfn.XLOOKUP(--_xlfn.TEXTAFTER($C183,{"#","/","-"},-1), --_xlfn.REGEXEXTRACT(_xlpm.c_rng,"\d+"), _xlfn.XLOOKUP(A183, _xlpm.header_rng, _xlpm.data_rng))
        ),
        B183="Day", ""
    ),
    IFERROR(_xlpm.result, "")
)</f>
        <v>0</v>
      </c>
      <c r="AQ183" s="26">
        <f t="shared" si="38"/>
        <v>0</v>
      </c>
      <c r="AR183" s="26">
        <f t="shared" si="39"/>
        <v>0</v>
      </c>
      <c r="AS183" s="26" t="str">
        <f t="shared" si="40"/>
        <v/>
      </c>
      <c r="AT183" s="24" t="str">
        <f t="shared" si="41"/>
        <v/>
      </c>
      <c r="AU183" s="22">
        <v>720</v>
      </c>
      <c r="AV183" s="22">
        <f t="shared" si="42"/>
        <v>12</v>
      </c>
      <c r="AW183" s="22">
        <f>IF($B183="Day",_xlfn.XLOOKUP(CLEAN($C183),效率表!$B$4:$B$500,效率表!G$4:G$500,""),_xlfn.XLOOKUP(CLEAN($C183),效率表!$B$4:$B$500,效率表!G$4:G$500,"",,-1))</f>
        <v>0</v>
      </c>
      <c r="AX183" s="22">
        <f>IF($B183="Day",_xlfn.XLOOKUP(CLEAN($C183),效率表!$B$4:$B$500,效率表!H$4:H$500,""),_xlfn.XLOOKUP(CLEAN($C183),效率表!$B$4:$B$500,效率表!H$4:H$500,"",,-1))</f>
        <v>0</v>
      </c>
      <c r="AY183" s="22">
        <f>IF($B183="Day",_xlfn.XLOOKUP(CLEAN($C183),效率表!$B$4:$B$500,效率表!I$4:I$500,""),_xlfn.XLOOKUP(CLEAN($C183),效率表!$B$4:$B$500,效率表!I$4:I$500,"",,-1))</f>
        <v>0</v>
      </c>
      <c r="AZ183" s="22">
        <f>IF($B183="Day",_xlfn.XLOOKUP(CLEAN($C183),效率表!$B$4:$B$500,效率表!J$4:J$500,""),_xlfn.XLOOKUP(CLEAN($C183),效率表!$B$4:$B$500,效率表!J$4:J$500,"",,-1))</f>
        <v>0</v>
      </c>
      <c r="BA183" s="22">
        <f>IF($B183="Day",_xlfn.XLOOKUP(CLEAN($C183),效率表!$B$4:$B$500,效率表!K$4:K$500,""),_xlfn.XLOOKUP(CLEAN($C183),效率表!$B$4:$B$500,效率表!K$4:K$500,"",,-1))</f>
        <v>0</v>
      </c>
      <c r="BB183" s="22">
        <f>IF($B183="Day",_xlfn.XLOOKUP(CLEAN($C183),效率表!$B$4:$B$500,效率表!L$4:L$500,""),_xlfn.XLOOKUP(CLEAN($C183),效率表!$B$4:$B$500,效率表!L$4:L$500,"",,-1))</f>
        <v>0</v>
      </c>
      <c r="BC183" s="22">
        <f>IF($B183="Day",_xlfn.XLOOKUP(CLEAN($C183),效率表!$B$4:$B$500,效率表!M$4:M$500,""),_xlfn.XLOOKUP(CLEAN($C183),效率表!$B$4:$B$500,效率表!M$4:M$500,"",,-1))</f>
        <v>0</v>
      </c>
      <c r="BD183" s="22">
        <f>IF($B183="Day",_xlfn.XLOOKUP(CLEAN($C183),效率表!$B$4:$B$500,效率表!N$4:N$500,""),_xlfn.XLOOKUP(CLEAN($C183),效率表!$B$4:$B$500,效率表!N$4:N$500,"",,-1))</f>
        <v>0</v>
      </c>
      <c r="BE183" s="22">
        <f>IF($B183="Day",_xlfn.XLOOKUP(CLEAN($C183),效率表!$B$4:$B$500,效率表!O$4:O$500,""),_xlfn.XLOOKUP(CLEAN($C183),效率表!$B$4:$B$500,效率表!O$4:O$500,"",,-1))</f>
        <v>720</v>
      </c>
      <c r="BF183" s="22">
        <f>IF($B183="Day",_xlfn.XLOOKUP(CLEAN($C183),效率表!$B$4:$B$500,效率表!P$4:P$500,""),_xlfn.XLOOKUP(CLEAN($C183),效率表!$B$4:$B$500,效率表!P$4:P$500,"",,-1))</f>
        <v>0</v>
      </c>
      <c r="BG183" s="22">
        <f>IF($B183="Day",_xlfn.XLOOKUP(CLEAN($C183),效率表!$B$4:$B$500,效率表!Q$4:Q$500,""),_xlfn.XLOOKUP(CLEAN($C183),效率表!$B$4:$B$500,效率表!Q$4:Q$500,"",,-1))</f>
        <v>0</v>
      </c>
      <c r="BH183" s="22">
        <f>IF($B183="Day",_xlfn.XLOOKUP(CLEAN($C183),效率表!$B$4:$B$500,效率表!R$4:R$500,""),_xlfn.XLOOKUP(CLEAN($C183),效率表!$B$4:$B$500,效率表!R$4:R$500,"",,-1))</f>
        <v>0</v>
      </c>
      <c r="BI183" s="22">
        <f>IF($B183="Day",_xlfn.XLOOKUP(CLEAN($C183),效率表!$B$4:$B$500,效率表!S$4:S$500,""),_xlfn.XLOOKUP(CLEAN($C183),效率表!$B$4:$B$500,效率表!S$4:S$500,"",,-1))</f>
        <v>0</v>
      </c>
      <c r="BJ183" s="22">
        <f>IF($B183="Day",_xlfn.XLOOKUP(CLEAN($C183),效率表!$B$4:$B$500,效率表!U$4:U$500,""),_xlfn.XLOOKUP(CLEAN($C183),效率表!$B$4:$B$500,效率表!U$4:U$500,"",,-1))</f>
        <v>0</v>
      </c>
      <c r="BK183" s="22">
        <f>IF($B183="Day",_xlfn.XLOOKUP(CLEAN($C183),效率表!$B$4:$B$500,效率表!V$4:V$500,""),_xlfn.XLOOKUP(CLEAN($C183),效率表!$B$4:$B$500,效率表!V$4:V$500,"",,-1))</f>
        <v>0</v>
      </c>
      <c r="BL183" s="22">
        <f t="shared" si="43"/>
        <v>0</v>
      </c>
      <c r="BM183" s="22">
        <f t="shared" si="44"/>
        <v>0</v>
      </c>
      <c r="BN183" s="22">
        <f t="shared" si="45"/>
        <v>0</v>
      </c>
      <c r="BO183" s="27">
        <f t="shared" si="46"/>
        <v>0</v>
      </c>
      <c r="BP183" s="25">
        <f t="shared" si="47"/>
        <v>0</v>
      </c>
      <c r="BQ183" s="28" t="str">
        <f>IF($B183="Day",_xlfn.XLOOKUP(CLEAN($C183),效率表!$B$4:$B$500,效率表!X$4:X$500,""),_xlfn.XLOOKUP($C183,效率表!$B$4:$B$500,效率表!X$4:X$500,"",,-1))</f>
        <v xml:space="preserve">Трансмисс засварт </v>
      </c>
    </row>
    <row r="184" spans="1:69">
      <c r="A184" s="29">
        <f t="shared" si="50"/>
        <v>46244</v>
      </c>
      <c r="B184" s="22" t="s">
        <v>241</v>
      </c>
      <c r="C184" s="22" t="s">
        <v>103</v>
      </c>
      <c r="D184" s="23" t="str">
        <f>_xlfn.XLOOKUP(C184,辅助表Auxiliary!$A$3:$A$192,辅助表Auxiliary!$C$3:$C$192)</f>
        <v>辅助设备/Auxiliary Equipment</v>
      </c>
      <c r="E184" s="22" t="str">
        <f>_xlfn.XLOOKUP(C184,辅助表Auxiliary!$A$3:$A$192,辅助表Auxiliary!$D$3:$D$192)</f>
        <v>CAT D8T</v>
      </c>
      <c r="F184" s="22" t="str">
        <f>_xlfn.XLOOKUP(C184,辅助表Auxiliary!$A$3:$A$192,辅助表Auxiliary!$E$3:$E$192)</f>
        <v>自有辅助</v>
      </c>
      <c r="G184" s="22" t="s">
        <v>287</v>
      </c>
      <c r="H184" s="22" t="b">
        <f t="shared" si="34"/>
        <v>1</v>
      </c>
      <c r="I184" s="22">
        <f t="shared" si="35"/>
        <v>1</v>
      </c>
      <c r="J184" s="22"/>
      <c r="K184" s="22">
        <f>_xlfn.AGGREGATE(9,4,表1[[#This Row],[Хө]:[Б.н]])+_xlfn.AGGREGATE(9,4,表1[[#This Row],[Хө土壤]:[Б.н 脏煤]],表1[[#This Row],[Ш.х 沃土]])</f>
        <v>0</v>
      </c>
      <c r="L184" s="22">
        <f>_xlfn.AGGREGATE(9,4,表1[[#This Row],[Нү]],表1[[#This Row],[Нү 煤炭]])</f>
        <v>0</v>
      </c>
      <c r="M184" s="22">
        <f>_xlfn.AGGREGATE(9,4,表1[[#This Row],[oxid]],表1[[#This Row],[oxid 氧化]])</f>
        <v>0</v>
      </c>
      <c r="N184" s="22">
        <f>_xlfn.AGGREGATE(9,4,表1[[#This Row],[И.А]],表1[[#This Row],[И.А 
工程工作]])</f>
        <v>0</v>
      </c>
      <c r="O184" s="22">
        <f>表1[[#This Row],[产量（M3）
Production(M3)]]-表1[[#This Row],[焦煤（M3）
Coking coal
Нү]]-表1[[#This Row],[动力煤（M3）
Thermal coal
oxid]]</f>
        <v>0</v>
      </c>
      <c r="P184" s="22" t="str" cm="1">
        <f t="array" ref="P184">_xlfn.LET(
_xlpm.hCond,$H184,
_xlpm.dType,$D184,
_xlpm.res_type_1,P$1,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4" s="22" t="str" cm="1">
        <f t="array" ref="Q184">_xlfn.LET(
_xlpm.hCond,$H184,
_xlpm.dType,$D184,
_xlpm.res_type_1,Q$1,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4" s="22" t="str" cm="1">
        <f t="array" ref="R184">_xlfn.LET(
_xlpm.hCond,$H184,
_xlpm.dType,$D184,
_xlpm.res_type_1,R$1,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4" s="22" t="str" cm="1">
        <f t="array" ref="S184">_xlfn.LET(
_xlpm.hCond,$H184,
_xlpm.dType,$D184,
_xlpm.res_type_1,S$1,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4" s="22" t="str" cm="1">
        <f t="array" ref="T184">_xlfn.LET(
_xlpm.hCond,$H184,
_xlpm.dType,$D184,
_xlpm.res_type_1,T$1,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4" s="22" t="str" cm="1">
        <f t="array" ref="U184">_xlfn.LET(
_xlpm.hCond,$H184,
_xlpm.dType,$D184,
_xlpm.res_type_1,U$1,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4" s="22" t="str" cm="1">
        <f t="array" ref="V184">_xlfn.LET(
_xlpm.hCond,$H184,
_xlpm.dType,$D184,
_xlpm.res_type_1,V$1,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4" s="22" t="str" cm="1">
        <f t="array" ref="W184">_xlfn.LET(
_xlpm.hCond,$H184,
_xlpm.dType,$D184,
_xlpm.res_type_1,W$1,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4" s="22" t="str" cm="1">
        <f t="array" ref="X184">_xlfn.LET(
_xlpm.hCond,$H184,
_xlpm.dType,$D184,
_xlpm.res_type_1,X$1,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4" s="22" t="str" cm="1">
        <f t="array" ref="Y184">_xlfn.LET(
_xlpm.hCond,$H184,
_xlpm.dType,$D184,
_xlpm.res_type_1,Y$1,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4" s="22" t="str" cm="1">
        <f t="array" ref="Z184">_xlfn.LET(
_xlpm.hCond,$H184,
_xlpm.dType,$D184,
_xlpm.res_type_1,Z$1,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4" s="22" t="str" cm="1">
        <f t="array" ref="AA184">_xlfn.LET(
_xlpm.hCond,$H184,
_xlpm.dType,$D184,
_xlpm.res_type_1,AA$1,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4" s="22" t="str" cm="1">
        <f t="array" ref="AB184">_xlfn.LET(
_xlpm.hCond,$H184,
_xlpm.dType,$D184,
_xlpm.res_type_1,AB$1,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4" s="22" t="str" cm="1">
        <f t="array" ref="AC184">_xlfn.LET(
_xlpm.hCond,$H184,
_xlpm.dType,$D184,
_xlpm.res_type_1,AC$1,
_xlpm.num,--_xlfn.TEXTAFTER($C184,{"#","/","-"},-1),
_xlpm.isDay,$B184="DAY",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4" s="22" cm="1">
        <f t="array" ref="AD184">_xlfn.LET(
    _xlpm.result,
    IF(
        $H184,
        _xlfn.IFS(
            $B184 = "DAY",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$B184 = "Night",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21080.5</v>
      </c>
      <c r="AE184" s="22" cm="1">
        <f t="array" ref="AE184">_xlfn.LET(
    _xlpm.result,
    IF(
        $H184,
        _xlfn.IFS(
            $B184 = "DAY",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$B184 = "Night",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21089.1</v>
      </c>
      <c r="AF184" s="22">
        <f t="shared" si="48"/>
        <v>8.5999999999985448</v>
      </c>
      <c r="AG184" s="22" t="str" cm="1">
        <f t="array" ref="AG184">_xlfn.LET(
    _xlpm.result,
    IF(
        $H184,
        _xlfn.IFS(
            $B184 = "DAY",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$B184 = "Night",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4" s="22" t="str" cm="1">
        <f t="array" ref="AH184">_xlfn.LET(
    _xlpm.result,
    IF(
        $H184,
        _xlfn.IFS(
            $B184 = "DAY",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$B184 = "Night",
            _xlfn.IFS(
                $D184 = "挖掘机/Excavator",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$D184 = "矿用卡车/Dump Truck",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$D184 = "辅助设备/Auxiliary Equipment",
                _xlfn.XLOOKUP(
                     --
                        _xlfn.TEXTAFTER(
                            $C184,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4" s="22" t="str">
        <f t="shared" si="49"/>
        <v/>
      </c>
      <c r="AJ18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4" s="22" t="str">
        <f t="shared" si="36"/>
        <v/>
      </c>
      <c r="AO184" s="24" t="str">
        <f t="shared" si="37"/>
        <v/>
      </c>
      <c r="AP184" s="25" cm="1">
        <f t="array" ref="AP18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B184="Night", IF(
            (F184="EX5600")+(F184="EX3600"),
            _xlfn.XLOOKUP(--_xlfn.TEXTAFTER($C184,{"#","/","-"},-1), --_xlfn.TEXTAFTER('Electrical Excavator'!$A$4:$A$23,{"#","/","-"},-1), _xlfn.XLOOKUP(A184,'Electrical Excavator'!$E$3:$AI$3,'Electrical Excavator'!$E$4:$AI$23)),
            _xlfn.XLOOKUP(--_xlfn.TEXTAFTER($C184,{"#","/","-"},-1), --_xlfn.REGEXEXTRACT(_xlpm.c_rng,"\d+"), _xlfn.XLOOKUP(A184, _xlpm.header_rng, _xlpm.data_rng))
        ),
        B184="Day", ""
    ),
    IFERROR(_xlpm.result, "")
)</f>
        <v>407</v>
      </c>
      <c r="AQ184" s="26">
        <f t="shared" si="38"/>
        <v>0.97499999999999998</v>
      </c>
      <c r="AR184" s="26">
        <f t="shared" si="39"/>
        <v>0.82905982905982911</v>
      </c>
      <c r="AS184" s="26">
        <f t="shared" si="40"/>
        <v>0.82905982905982911</v>
      </c>
      <c r="AT184" s="24">
        <f t="shared" si="41"/>
        <v>0</v>
      </c>
      <c r="AU184" s="22">
        <v>720</v>
      </c>
      <c r="AV184" s="22">
        <f t="shared" si="42"/>
        <v>12</v>
      </c>
      <c r="AW184" s="22">
        <f>IF($B184="Day",_xlfn.XLOOKUP(CLEAN($C184),效率表!$B$4:$B$500,效率表!G$4:G$500,""),_xlfn.XLOOKUP(CLEAN($C184),效率表!$B$4:$B$500,效率表!G$4:G$500,"",,-1))</f>
        <v>30</v>
      </c>
      <c r="AX184" s="22">
        <f>IF($B184="Day",_xlfn.XLOOKUP(CLEAN($C184),效率表!$B$4:$B$500,效率表!H$4:H$500,""),_xlfn.XLOOKUP(CLEAN($C184),效率表!$B$4:$B$500,效率表!H$4:H$500,"",,-1))</f>
        <v>0</v>
      </c>
      <c r="AY184" s="22">
        <f>IF($B184="Day",_xlfn.XLOOKUP(CLEAN($C184),效率表!$B$4:$B$500,效率表!I$4:I$500,""),_xlfn.XLOOKUP(CLEAN($C184),效率表!$B$4:$B$500,效率表!I$4:I$500,"",,-1))</f>
        <v>0</v>
      </c>
      <c r="AZ184" s="22">
        <f>IF($B184="Day",_xlfn.XLOOKUP(CLEAN($C184),效率表!$B$4:$B$500,效率表!J$4:J$500,""),_xlfn.XLOOKUP(CLEAN($C184),效率表!$B$4:$B$500,效率表!J$4:J$500,"",,-1))</f>
        <v>0</v>
      </c>
      <c r="BA184" s="22">
        <f>IF($B184="Day",_xlfn.XLOOKUP(CLEAN($C184),效率表!$B$4:$B$500,效率表!K$4:K$500,""),_xlfn.XLOOKUP(CLEAN($C184),效率表!$B$4:$B$500,效率表!K$4:K$500,"",,-1))</f>
        <v>0</v>
      </c>
      <c r="BB184" s="22">
        <f>IF($B184="Day",_xlfn.XLOOKUP(CLEAN($C184),效率表!$B$4:$B$500,效率表!L$4:L$500,""),_xlfn.XLOOKUP(CLEAN($C184),效率表!$B$4:$B$500,效率表!L$4:L$500,"",,-1))</f>
        <v>90</v>
      </c>
      <c r="BC184" s="22">
        <f>IF($B184="Day",_xlfn.XLOOKUP(CLEAN($C184),效率表!$B$4:$B$500,效率表!M$4:M$500,""),_xlfn.XLOOKUP(CLEAN($C184),效率表!$B$4:$B$500,效率表!M$4:M$500,"",,-1))</f>
        <v>0</v>
      </c>
      <c r="BD184" s="22">
        <f>IF($B184="Day",_xlfn.XLOOKUP(CLEAN($C184),效率表!$B$4:$B$500,效率表!N$4:N$500,""),_xlfn.XLOOKUP(CLEAN($C184),效率表!$B$4:$B$500,效率表!N$4:N$500,"",,-1))</f>
        <v>0</v>
      </c>
      <c r="BE184" s="22">
        <f>IF($B184="Day",_xlfn.XLOOKUP(CLEAN($C184),效率表!$B$4:$B$500,效率表!O$4:O$500,""),_xlfn.XLOOKUP(CLEAN($C184),效率表!$B$4:$B$500,效率表!O$4:O$500,"",,-1))</f>
        <v>18</v>
      </c>
      <c r="BF184" s="22">
        <f>IF($B184="Day",_xlfn.XLOOKUP(CLEAN($C184),效率表!$B$4:$B$500,效率表!P$4:P$500,""),_xlfn.XLOOKUP(CLEAN($C184),效率表!$B$4:$B$500,效率表!P$4:P$500,"",,-1))</f>
        <v>0</v>
      </c>
      <c r="BG184" s="22">
        <f>IF($B184="Day",_xlfn.XLOOKUP(CLEAN($C184),效率表!$B$4:$B$500,效率表!Q$4:Q$500,""),_xlfn.XLOOKUP(CLEAN($C184),效率表!$B$4:$B$500,效率表!Q$4:Q$500,"",,-1))</f>
        <v>0</v>
      </c>
      <c r="BH184" s="22">
        <f>IF($B184="Day",_xlfn.XLOOKUP(CLEAN($C184),效率表!$B$4:$B$500,效率表!R$4:R$500,""),_xlfn.XLOOKUP(CLEAN($C184),效率表!$B$4:$B$500,效率表!R$4:R$500,"",,-1))</f>
        <v>0</v>
      </c>
      <c r="BI184" s="22">
        <f>IF($B184="Day",_xlfn.XLOOKUP(CLEAN($C184),效率表!$B$4:$B$500,效率表!S$4:S$500,""),_xlfn.XLOOKUP(CLEAN($C184),效率表!$B$4:$B$500,效率表!S$4:S$500,"",,-1))</f>
        <v>0</v>
      </c>
      <c r="BJ184" s="22">
        <f>IF($B184="Day",_xlfn.XLOOKUP(CLEAN($C184),效率表!$B$4:$B$500,效率表!U$4:U$500,""),_xlfn.XLOOKUP(CLEAN($C184),效率表!$B$4:$B$500,效率表!U$4:U$500,"",,-1))</f>
        <v>0</v>
      </c>
      <c r="BK184" s="22">
        <f>IF($B184="Day",_xlfn.XLOOKUP(CLEAN($C184),效率表!$B$4:$B$500,效率表!V$4:V$500,""),_xlfn.XLOOKUP(CLEAN($C184),效率表!$B$4:$B$500,效率表!V$4:V$500,"",,-1))</f>
        <v>0</v>
      </c>
      <c r="BL184" s="22">
        <f t="shared" si="43"/>
        <v>0</v>
      </c>
      <c r="BM184" s="22">
        <f t="shared" si="44"/>
        <v>120</v>
      </c>
      <c r="BN184" s="22">
        <f t="shared" si="45"/>
        <v>0</v>
      </c>
      <c r="BO184" s="27">
        <f t="shared" si="46"/>
        <v>582</v>
      </c>
      <c r="BP184" s="25">
        <f t="shared" si="47"/>
        <v>9.6999999999999993</v>
      </c>
      <c r="BQ184" s="28" t="str">
        <f>IF($B184="Day",_xlfn.XLOOKUP(CLEAN($C184),效率表!$B$4:$B$500,效率表!X$4:X$500,""),_xlfn.XLOOKUP($C184,效率表!$B$4:$B$500,效率表!X$4:X$500,"",,-1))</f>
        <v xml:space="preserve">машмак 2 боолт 
coolant нэмэх </v>
      </c>
    </row>
    <row r="185" spans="1:69">
      <c r="A185" s="29">
        <f t="shared" si="50"/>
        <v>46244</v>
      </c>
      <c r="B185" s="22" t="s">
        <v>241</v>
      </c>
      <c r="C185" s="22" t="s">
        <v>105</v>
      </c>
      <c r="D185" s="23" t="str">
        <f>_xlfn.XLOOKUP(C185,辅助表Auxiliary!$A$3:$A$192,辅助表Auxiliary!$C$3:$C$192)</f>
        <v>辅助设备/Auxiliary Equipment</v>
      </c>
      <c r="E185" s="22" t="str">
        <f>_xlfn.XLOOKUP(C185,辅助表Auxiliary!$A$3:$A$192,辅助表Auxiliary!$D$3:$D$192)</f>
        <v>CAT D8T</v>
      </c>
      <c r="F185" s="22" t="str">
        <f>_xlfn.XLOOKUP(C185,辅助表Auxiliary!$A$3:$A$192,辅助表Auxiliary!$E$3:$E$192)</f>
        <v>自有辅助</v>
      </c>
      <c r="G185" s="22" t="s">
        <v>287</v>
      </c>
      <c r="H185" s="22" t="b">
        <f t="shared" si="34"/>
        <v>1</v>
      </c>
      <c r="I185" s="22">
        <f t="shared" si="35"/>
        <v>1</v>
      </c>
      <c r="J185" s="22"/>
      <c r="K185" s="22">
        <f>_xlfn.AGGREGATE(9,4,表1[[#This Row],[Хө]:[Б.н]])+_xlfn.AGGREGATE(9,4,表1[[#This Row],[Хө土壤]:[Б.н 脏煤]],表1[[#This Row],[Ш.х 沃土]])</f>
        <v>0</v>
      </c>
      <c r="L185" s="22">
        <f>_xlfn.AGGREGATE(9,4,表1[[#This Row],[Нү]],表1[[#This Row],[Нү 煤炭]])</f>
        <v>0</v>
      </c>
      <c r="M185" s="22">
        <f>_xlfn.AGGREGATE(9,4,表1[[#This Row],[oxid]],表1[[#This Row],[oxid 氧化]])</f>
        <v>0</v>
      </c>
      <c r="N185" s="22">
        <f>_xlfn.AGGREGATE(9,4,表1[[#This Row],[И.А]],表1[[#This Row],[И.А 
工程工作]])</f>
        <v>0</v>
      </c>
      <c r="O185" s="22">
        <f>表1[[#This Row],[产量（M3）
Production(M3)]]-表1[[#This Row],[焦煤（M3）
Coking coal
Нү]]-表1[[#This Row],[动力煤（M3）
Thermal coal
oxid]]</f>
        <v>0</v>
      </c>
      <c r="P185" s="22" t="str" cm="1">
        <f t="array" ref="P185">_xlfn.LET(
_xlpm.hCond,$H185,
_xlpm.dType,$D185,
_xlpm.res_type_1,P$1,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5" s="22" t="str" cm="1">
        <f t="array" ref="Q185">_xlfn.LET(
_xlpm.hCond,$H185,
_xlpm.dType,$D185,
_xlpm.res_type_1,Q$1,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5" s="22" t="str" cm="1">
        <f t="array" ref="R185">_xlfn.LET(
_xlpm.hCond,$H185,
_xlpm.dType,$D185,
_xlpm.res_type_1,R$1,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5" s="22" t="str" cm="1">
        <f t="array" ref="S185">_xlfn.LET(
_xlpm.hCond,$H185,
_xlpm.dType,$D185,
_xlpm.res_type_1,S$1,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5" s="22" t="str" cm="1">
        <f t="array" ref="T185">_xlfn.LET(
_xlpm.hCond,$H185,
_xlpm.dType,$D185,
_xlpm.res_type_1,T$1,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5" s="22" t="str" cm="1">
        <f t="array" ref="U185">_xlfn.LET(
_xlpm.hCond,$H185,
_xlpm.dType,$D185,
_xlpm.res_type_1,U$1,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5" s="22" t="str" cm="1">
        <f t="array" ref="V185">_xlfn.LET(
_xlpm.hCond,$H185,
_xlpm.dType,$D185,
_xlpm.res_type_1,V$1,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5" s="22" t="str" cm="1">
        <f t="array" ref="W185">_xlfn.LET(
_xlpm.hCond,$H185,
_xlpm.dType,$D185,
_xlpm.res_type_1,W$1,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5" s="22" t="str" cm="1">
        <f t="array" ref="X185">_xlfn.LET(
_xlpm.hCond,$H185,
_xlpm.dType,$D185,
_xlpm.res_type_1,X$1,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5" s="22" t="str" cm="1">
        <f t="array" ref="Y185">_xlfn.LET(
_xlpm.hCond,$H185,
_xlpm.dType,$D185,
_xlpm.res_type_1,Y$1,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5" s="22" t="str" cm="1">
        <f t="array" ref="Z185">_xlfn.LET(
_xlpm.hCond,$H185,
_xlpm.dType,$D185,
_xlpm.res_type_1,Z$1,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5" s="22" t="str" cm="1">
        <f t="array" ref="AA185">_xlfn.LET(
_xlpm.hCond,$H185,
_xlpm.dType,$D185,
_xlpm.res_type_1,AA$1,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5" s="22" t="str" cm="1">
        <f t="array" ref="AB185">_xlfn.LET(
_xlpm.hCond,$H185,
_xlpm.dType,$D185,
_xlpm.res_type_1,AB$1,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5" s="22" t="str" cm="1">
        <f t="array" ref="AC185">_xlfn.LET(
_xlpm.hCond,$H185,
_xlpm.dType,$D185,
_xlpm.res_type_1,AC$1,
_xlpm.num,--_xlfn.TEXTAFTER($C185,{"#","/","-"},-1),
_xlpm.isDay,$B185="DAY",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5" s="22" cm="1">
        <f t="array" ref="AD185">_xlfn.LET(
    _xlpm.result,
    IF(
        $H185,
        _xlfn.IFS(
            $B185 = "DAY",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$B185 = "Night",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24517</v>
      </c>
      <c r="AE185" s="22" cm="1">
        <f t="array" ref="AE185">_xlfn.LET(
    _xlpm.result,
    IF(
        $H185,
        _xlfn.IFS(
            $B185 = "DAY",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$B185 = "Night",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24526.400000000001</v>
      </c>
      <c r="AF185" s="22">
        <f t="shared" si="48"/>
        <v>9.4000000000014552</v>
      </c>
      <c r="AG185" s="22" t="str" cm="1">
        <f t="array" ref="AG185">_xlfn.LET(
    _xlpm.result,
    IF(
        $H185,
        _xlfn.IFS(
            $B185 = "DAY",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$B185 = "Night",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5" s="22" t="str" cm="1">
        <f t="array" ref="AH185">_xlfn.LET(
    _xlpm.result,
    IF(
        $H185,
        _xlfn.IFS(
            $B185 = "DAY",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$B185 = "Night",
            _xlfn.IFS(
                $D185 = "挖掘机/Excavator",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$D185 = "矿用卡车/Dump Truck",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$D185 = "辅助设备/Auxiliary Equipment",
                _xlfn.XLOOKUP(
                     --
                        _xlfn.TEXTAFTER(
                            $C185,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5" s="22" t="str">
        <f t="shared" si="49"/>
        <v/>
      </c>
      <c r="AJ18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5" s="22" t="str">
        <f t="shared" si="36"/>
        <v/>
      </c>
      <c r="AO185" s="24" t="str">
        <f t="shared" si="37"/>
        <v/>
      </c>
      <c r="AP185" s="25" cm="1">
        <f t="array" ref="AP18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B185="Night", IF(
            (F185="EX5600")+(F185="EX3600"),
            _xlfn.XLOOKUP(--_xlfn.TEXTAFTER($C185,{"#","/","-"},-1), --_xlfn.TEXTAFTER('Electrical Excavator'!$A$4:$A$23,{"#","/","-"},-1), _xlfn.XLOOKUP(A185,'Electrical Excavator'!$E$3:$AI$3,'Electrical Excavator'!$E$4:$AI$23)),
            _xlfn.XLOOKUP(--_xlfn.TEXTAFTER($C185,{"#","/","-"},-1), --_xlfn.REGEXEXTRACT(_xlpm.c_rng,"\d+"), _xlfn.XLOOKUP(A185, _xlpm.header_rng, _xlpm.data_rng))
        ),
        B185="Day", ""
    ),
    IFERROR(_xlpm.result, "")
)</f>
        <v>436</v>
      </c>
      <c r="AQ185" s="26">
        <f t="shared" si="38"/>
        <v>1</v>
      </c>
      <c r="AR185" s="26">
        <f t="shared" si="39"/>
        <v>0.77777777777777779</v>
      </c>
      <c r="AS185" s="26">
        <f t="shared" si="40"/>
        <v>0.77777777777777779</v>
      </c>
      <c r="AT185" s="24">
        <f t="shared" si="41"/>
        <v>4.000000000087276</v>
      </c>
      <c r="AU185" s="22">
        <v>720</v>
      </c>
      <c r="AV185" s="22">
        <f t="shared" si="42"/>
        <v>12</v>
      </c>
      <c r="AW185" s="22">
        <f>IF($B185="Day",_xlfn.XLOOKUP(CLEAN($C185),效率表!$B$4:$B$500,效率表!G$4:G$500,""),_xlfn.XLOOKUP(CLEAN($C185),效率表!$B$4:$B$500,效率表!G$4:G$500,"",,-1))</f>
        <v>30</v>
      </c>
      <c r="AX185" s="22">
        <f>IF($B185="Day",_xlfn.XLOOKUP(CLEAN($C185),效率表!$B$4:$B$500,效率表!H$4:H$500,""),_xlfn.XLOOKUP(CLEAN($C185),效率表!$B$4:$B$500,效率表!H$4:H$500,"",,-1))</f>
        <v>0</v>
      </c>
      <c r="AY185" s="22">
        <f>IF($B185="Day",_xlfn.XLOOKUP(CLEAN($C185),效率表!$B$4:$B$500,效率表!I$4:I$500,""),_xlfn.XLOOKUP(CLEAN($C185),效率表!$B$4:$B$500,效率表!I$4:I$500,"",,-1))</f>
        <v>0</v>
      </c>
      <c r="AZ185" s="22">
        <f>IF($B185="Day",_xlfn.XLOOKUP(CLEAN($C185),效率表!$B$4:$B$500,效率表!J$4:J$500,""),_xlfn.XLOOKUP(CLEAN($C185),效率表!$B$4:$B$500,效率表!J$4:J$500,"",,-1))</f>
        <v>0</v>
      </c>
      <c r="BA185" s="22">
        <f>IF($B185="Day",_xlfn.XLOOKUP(CLEAN($C185),效率表!$B$4:$B$500,效率表!K$4:K$500,""),_xlfn.XLOOKUP(CLEAN($C185),效率表!$B$4:$B$500,效率表!K$4:K$500,"",,-1))</f>
        <v>0</v>
      </c>
      <c r="BB185" s="22">
        <f>IF($B185="Day",_xlfn.XLOOKUP(CLEAN($C185),效率表!$B$4:$B$500,效率表!L$4:L$500,""),_xlfn.XLOOKUP(CLEAN($C185),效率表!$B$4:$B$500,效率表!L$4:L$500,"",,-1))</f>
        <v>90</v>
      </c>
      <c r="BC185" s="22">
        <f>IF($B185="Day",_xlfn.XLOOKUP(CLEAN($C185),效率表!$B$4:$B$500,效率表!M$4:M$500,""),_xlfn.XLOOKUP(CLEAN($C185),效率表!$B$4:$B$500,效率表!M$4:M$500,"",,-1))</f>
        <v>0</v>
      </c>
      <c r="BD185" s="22">
        <f>IF($B185="Day",_xlfn.XLOOKUP(CLEAN($C185),效率表!$B$4:$B$500,效率表!N$4:N$500,""),_xlfn.XLOOKUP(CLEAN($C185),效率表!$B$4:$B$500,效率表!N$4:N$500,"",,-1))</f>
        <v>0</v>
      </c>
      <c r="BE185" s="22">
        <f>IF($B185="Day",_xlfn.XLOOKUP(CLEAN($C185),效率表!$B$4:$B$500,效率表!O$4:O$500,""),_xlfn.XLOOKUP(CLEAN($C185),效率表!$B$4:$B$500,效率表!O$4:O$500,"",,-1))</f>
        <v>0</v>
      </c>
      <c r="BF185" s="22">
        <f>IF($B185="Day",_xlfn.XLOOKUP(CLEAN($C185),效率表!$B$4:$B$500,效率表!P$4:P$500,""),_xlfn.XLOOKUP(CLEAN($C185),效率表!$B$4:$B$500,效率表!P$4:P$500,"",,-1))</f>
        <v>40</v>
      </c>
      <c r="BG185" s="22">
        <f>IF($B185="Day",_xlfn.XLOOKUP(CLEAN($C185),效率表!$B$4:$B$500,效率表!Q$4:Q$500,""),_xlfn.XLOOKUP(CLEAN($C185),效率表!$B$4:$B$500,效率表!Q$4:Q$500,"",,-1))</f>
        <v>0</v>
      </c>
      <c r="BH185" s="22">
        <f>IF($B185="Day",_xlfn.XLOOKUP(CLEAN($C185),效率表!$B$4:$B$500,效率表!R$4:R$500,""),_xlfn.XLOOKUP(CLEAN($C185),效率表!$B$4:$B$500,效率表!R$4:R$500,"",,-1))</f>
        <v>0</v>
      </c>
      <c r="BI185" s="22">
        <f>IF($B185="Day",_xlfn.XLOOKUP(CLEAN($C185),效率表!$B$4:$B$500,效率表!S$4:S$500,""),_xlfn.XLOOKUP(CLEAN($C185),效率表!$B$4:$B$500,效率表!S$4:S$500,"",,-1))</f>
        <v>0</v>
      </c>
      <c r="BJ185" s="22">
        <f>IF($B185="Day",_xlfn.XLOOKUP(CLEAN($C185),效率表!$B$4:$B$500,效率表!U$4:U$500,""),_xlfn.XLOOKUP(CLEAN($C185),效率表!$B$4:$B$500,效率表!U$4:U$500,"",,-1))</f>
        <v>0</v>
      </c>
      <c r="BK185" s="22">
        <f>IF($B185="Day",_xlfn.XLOOKUP(CLEAN($C185),效率表!$B$4:$B$500,效率表!V$4:V$500,""),_xlfn.XLOOKUP(CLEAN($C185),效率表!$B$4:$B$500,效率表!V$4:V$500,"",,-1))</f>
        <v>0</v>
      </c>
      <c r="BL185" s="22">
        <f t="shared" si="43"/>
        <v>0</v>
      </c>
      <c r="BM185" s="22">
        <f t="shared" si="44"/>
        <v>160</v>
      </c>
      <c r="BN185" s="22">
        <f t="shared" si="45"/>
        <v>40</v>
      </c>
      <c r="BO185" s="27">
        <f t="shared" si="46"/>
        <v>560</v>
      </c>
      <c r="BP185" s="25">
        <f t="shared" si="47"/>
        <v>9.3333333333333339</v>
      </c>
      <c r="BQ185" s="28">
        <f>IF($B185="Day",_xlfn.XLOOKUP(CLEAN($C185),效率表!$B$4:$B$500,效率表!X$4:X$500,""),_xlfn.XLOOKUP($C185,效率表!$B$4:$B$500,效率表!X$4:X$500,"",,-1))</f>
        <v>0</v>
      </c>
    </row>
    <row r="186" spans="1:69">
      <c r="A186" s="29">
        <f t="shared" si="50"/>
        <v>46244</v>
      </c>
      <c r="B186" s="22" t="s">
        <v>241</v>
      </c>
      <c r="C186" s="22" t="s">
        <v>107</v>
      </c>
      <c r="D186" s="23" t="str">
        <f>_xlfn.XLOOKUP(C186,辅助表Auxiliary!$A$3:$A$192,辅助表Auxiliary!$C$3:$C$192)</f>
        <v>辅助设备/Auxiliary Equipment</v>
      </c>
      <c r="E186" s="22" t="str">
        <f>_xlfn.XLOOKUP(C186,辅助表Auxiliary!$A$3:$A$192,辅助表Auxiliary!$D$3:$D$192)</f>
        <v>CAT D8T</v>
      </c>
      <c r="F186" s="22" t="str">
        <f>_xlfn.XLOOKUP(C186,辅助表Auxiliary!$A$3:$A$192,辅助表Auxiliary!$E$3:$E$192)</f>
        <v>自有辅助</v>
      </c>
      <c r="G186" s="22" t="s">
        <v>287</v>
      </c>
      <c r="H186" s="22" t="b">
        <f t="shared" si="34"/>
        <v>1</v>
      </c>
      <c r="I186" s="22">
        <f t="shared" si="35"/>
        <v>0</v>
      </c>
      <c r="J186" s="22"/>
      <c r="K186" s="22">
        <f>_xlfn.AGGREGATE(9,4,表1[[#This Row],[Хө]:[Б.н]])+_xlfn.AGGREGATE(9,4,表1[[#This Row],[Хө土壤]:[Б.н 脏煤]],表1[[#This Row],[Ш.х 沃土]])</f>
        <v>0</v>
      </c>
      <c r="L186" s="22">
        <f>_xlfn.AGGREGATE(9,4,表1[[#This Row],[Нү]],表1[[#This Row],[Нү 煤炭]])</f>
        <v>0</v>
      </c>
      <c r="M186" s="22">
        <f>_xlfn.AGGREGATE(9,4,表1[[#This Row],[oxid]],表1[[#This Row],[oxid 氧化]])</f>
        <v>0</v>
      </c>
      <c r="N186" s="22">
        <f>_xlfn.AGGREGATE(9,4,表1[[#This Row],[И.А]],表1[[#This Row],[И.А 
工程工作]])</f>
        <v>0</v>
      </c>
      <c r="O186" s="22">
        <f>表1[[#This Row],[产量（M3）
Production(M3)]]-表1[[#This Row],[焦煤（M3）
Coking coal
Нү]]-表1[[#This Row],[动力煤（M3）
Thermal coal
oxid]]</f>
        <v>0</v>
      </c>
      <c r="P186" s="22" t="str" cm="1">
        <f t="array" ref="P186">_xlfn.LET(
_xlpm.hCond,$H186,
_xlpm.dType,$D186,
_xlpm.res_type_1,P$1,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6" s="22" t="str" cm="1">
        <f t="array" ref="Q186">_xlfn.LET(
_xlpm.hCond,$H186,
_xlpm.dType,$D186,
_xlpm.res_type_1,Q$1,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6" s="22" t="str" cm="1">
        <f t="array" ref="R186">_xlfn.LET(
_xlpm.hCond,$H186,
_xlpm.dType,$D186,
_xlpm.res_type_1,R$1,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6" s="22" t="str" cm="1">
        <f t="array" ref="S186">_xlfn.LET(
_xlpm.hCond,$H186,
_xlpm.dType,$D186,
_xlpm.res_type_1,S$1,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6" s="22" t="str" cm="1">
        <f t="array" ref="T186">_xlfn.LET(
_xlpm.hCond,$H186,
_xlpm.dType,$D186,
_xlpm.res_type_1,T$1,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6" s="22" t="str" cm="1">
        <f t="array" ref="U186">_xlfn.LET(
_xlpm.hCond,$H186,
_xlpm.dType,$D186,
_xlpm.res_type_1,U$1,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6" s="22" t="str" cm="1">
        <f t="array" ref="V186">_xlfn.LET(
_xlpm.hCond,$H186,
_xlpm.dType,$D186,
_xlpm.res_type_1,V$1,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6" s="22" t="str" cm="1">
        <f t="array" ref="W186">_xlfn.LET(
_xlpm.hCond,$H186,
_xlpm.dType,$D186,
_xlpm.res_type_1,W$1,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6" s="22" t="str" cm="1">
        <f t="array" ref="X186">_xlfn.LET(
_xlpm.hCond,$H186,
_xlpm.dType,$D186,
_xlpm.res_type_1,X$1,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6" s="22" t="str" cm="1">
        <f t="array" ref="Y186">_xlfn.LET(
_xlpm.hCond,$H186,
_xlpm.dType,$D186,
_xlpm.res_type_1,Y$1,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6" s="22" t="str" cm="1">
        <f t="array" ref="Z186">_xlfn.LET(
_xlpm.hCond,$H186,
_xlpm.dType,$D186,
_xlpm.res_type_1,Z$1,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6" s="22" t="str" cm="1">
        <f t="array" ref="AA186">_xlfn.LET(
_xlpm.hCond,$H186,
_xlpm.dType,$D186,
_xlpm.res_type_1,AA$1,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6" s="22" t="str" cm="1">
        <f t="array" ref="AB186">_xlfn.LET(
_xlpm.hCond,$H186,
_xlpm.dType,$D186,
_xlpm.res_type_1,AB$1,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6" s="22" t="str" cm="1">
        <f t="array" ref="AC186">_xlfn.LET(
_xlpm.hCond,$H186,
_xlpm.dType,$D186,
_xlpm.res_type_1,AC$1,
_xlpm.num,--_xlfn.TEXTAFTER($C186,{"#","/","-"},-1),
_xlpm.isDay,$B186="DAY",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6" s="22" cm="1">
        <f t="array" ref="AD186">_xlfn.LET(
    _xlpm.result,
    IF(
        $H186,
        _xlfn.IFS(
            $B186 = "DAY",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$B186 = "Night",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26108</v>
      </c>
      <c r="AE186" s="22" cm="1">
        <f t="array" ref="AE186">_xlfn.LET(
    _xlpm.result,
    IF(
        $H186,
        _xlfn.IFS(
            $B186 = "DAY",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$B186 = "Night",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26108</v>
      </c>
      <c r="AF186" s="22">
        <f t="shared" si="48"/>
        <v>0</v>
      </c>
      <c r="AG186" s="22" t="str" cm="1">
        <f t="array" ref="AG186">_xlfn.LET(
    _xlpm.result,
    IF(
        $H186,
        _xlfn.IFS(
            $B186 = "DAY",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$B186 = "Night",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6" s="22" t="str" cm="1">
        <f t="array" ref="AH186">_xlfn.LET(
    _xlpm.result,
    IF(
        $H186,
        _xlfn.IFS(
            $B186 = "DAY",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$B186 = "Night",
            _xlfn.IFS(
                $D186 = "挖掘机/Excavator",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$D186 = "矿用卡车/Dump Truck",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$D186 = "辅助设备/Auxiliary Equipment",
                _xlfn.XLOOKUP(
                     --
                        _xlfn.TEXTAFTER(
                            $C186,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6" s="22" t="str">
        <f t="shared" si="49"/>
        <v/>
      </c>
      <c r="AJ18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6" s="22" t="str">
        <f t="shared" si="36"/>
        <v/>
      </c>
      <c r="AO186" s="24" t="str">
        <f t="shared" si="37"/>
        <v/>
      </c>
      <c r="AP186" s="25" cm="1">
        <f t="array" ref="AP18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B186="Night", IF(
            (F186="EX5600")+(F186="EX3600"),
            _xlfn.XLOOKUP(--_xlfn.TEXTAFTER($C186,{"#","/","-"},-1), --_xlfn.TEXTAFTER('Electrical Excavator'!$A$4:$A$23,{"#","/","-"},-1), _xlfn.XLOOKUP(A186,'Electrical Excavator'!$E$3:$AI$3,'Electrical Excavator'!$E$4:$AI$23)),
            _xlfn.XLOOKUP(--_xlfn.TEXTAFTER($C186,{"#","/","-"},-1), --_xlfn.REGEXEXTRACT(_xlpm.c_rng,"\d+"), _xlfn.XLOOKUP(A186, _xlpm.header_rng, _xlpm.data_rng))
        ),
        B186="Day", ""
    ),
    IFERROR(_xlpm.result, "")
)</f>
        <v>0</v>
      </c>
      <c r="AQ186" s="26">
        <f t="shared" si="38"/>
        <v>0</v>
      </c>
      <c r="AR186" s="26">
        <f t="shared" si="39"/>
        <v>0</v>
      </c>
      <c r="AS186" s="26" t="str">
        <f t="shared" si="40"/>
        <v/>
      </c>
      <c r="AT186" s="24" t="str">
        <f t="shared" si="41"/>
        <v/>
      </c>
      <c r="AU186" s="22">
        <v>720</v>
      </c>
      <c r="AV186" s="22">
        <f t="shared" si="42"/>
        <v>12</v>
      </c>
      <c r="AW186" s="22">
        <f>IF($B186="Day",_xlfn.XLOOKUP(CLEAN($C186),效率表!$B$4:$B$500,效率表!G$4:G$500,""),_xlfn.XLOOKUP(CLEAN($C186),效率表!$B$4:$B$500,效率表!G$4:G$500,"",,-1))</f>
        <v>0</v>
      </c>
      <c r="AX186" s="22">
        <f>IF($B186="Day",_xlfn.XLOOKUP(CLEAN($C186),效率表!$B$4:$B$500,效率表!H$4:H$500,""),_xlfn.XLOOKUP(CLEAN($C186),效率表!$B$4:$B$500,效率表!H$4:H$500,"",,-1))</f>
        <v>0</v>
      </c>
      <c r="AY186" s="22">
        <f>IF($B186="Day",_xlfn.XLOOKUP(CLEAN($C186),效率表!$B$4:$B$500,效率表!I$4:I$500,""),_xlfn.XLOOKUP(CLEAN($C186),效率表!$B$4:$B$500,效率表!I$4:I$500,"",,-1))</f>
        <v>0</v>
      </c>
      <c r="AZ186" s="22">
        <f>IF($B186="Day",_xlfn.XLOOKUP(CLEAN($C186),效率表!$B$4:$B$500,效率表!J$4:J$500,""),_xlfn.XLOOKUP(CLEAN($C186),效率表!$B$4:$B$500,效率表!J$4:J$500,"",,-1))</f>
        <v>0</v>
      </c>
      <c r="BA186" s="22">
        <f>IF($B186="Day",_xlfn.XLOOKUP(CLEAN($C186),效率表!$B$4:$B$500,效率表!K$4:K$500,""),_xlfn.XLOOKUP(CLEAN($C186),效率表!$B$4:$B$500,效率表!K$4:K$500,"",,-1))</f>
        <v>0</v>
      </c>
      <c r="BB186" s="22">
        <f>IF($B186="Day",_xlfn.XLOOKUP(CLEAN($C186),效率表!$B$4:$B$500,效率表!L$4:L$500,""),_xlfn.XLOOKUP(CLEAN($C186),效率表!$B$4:$B$500,效率表!L$4:L$500,"",,-1))</f>
        <v>0</v>
      </c>
      <c r="BC186" s="22">
        <f>IF($B186="Day",_xlfn.XLOOKUP(CLEAN($C186),效率表!$B$4:$B$500,效率表!M$4:M$500,""),_xlfn.XLOOKUP(CLEAN($C186),效率表!$B$4:$B$500,效率表!M$4:M$500,"",,-1))</f>
        <v>0</v>
      </c>
      <c r="BD186" s="22">
        <f>IF($B186="Day",_xlfn.XLOOKUP(CLEAN($C186),效率表!$B$4:$B$500,效率表!N$4:N$500,""),_xlfn.XLOOKUP(CLEAN($C186),效率表!$B$4:$B$500,效率表!N$4:N$500,"",,-1))</f>
        <v>0</v>
      </c>
      <c r="BE186" s="22">
        <f>IF($B186="Day",_xlfn.XLOOKUP(CLEAN($C186),效率表!$B$4:$B$500,效率表!O$4:O$500,""),_xlfn.XLOOKUP(CLEAN($C186),效率表!$B$4:$B$500,效率表!O$4:O$500,"",,-1))</f>
        <v>720</v>
      </c>
      <c r="BF186" s="22">
        <f>IF($B186="Day",_xlfn.XLOOKUP(CLEAN($C186),效率表!$B$4:$B$500,效率表!P$4:P$500,""),_xlfn.XLOOKUP(CLEAN($C186),效率表!$B$4:$B$500,效率表!P$4:P$500,"",,-1))</f>
        <v>0</v>
      </c>
      <c r="BG186" s="22">
        <f>IF($B186="Day",_xlfn.XLOOKUP(CLEAN($C186),效率表!$B$4:$B$500,效率表!Q$4:Q$500,""),_xlfn.XLOOKUP(CLEAN($C186),效率表!$B$4:$B$500,效率表!Q$4:Q$500,"",,-1))</f>
        <v>0</v>
      </c>
      <c r="BH186" s="22">
        <f>IF($B186="Day",_xlfn.XLOOKUP(CLEAN($C186),效率表!$B$4:$B$500,效率表!R$4:R$500,""),_xlfn.XLOOKUP(CLEAN($C186),效率表!$B$4:$B$500,效率表!R$4:R$500,"",,-1))</f>
        <v>0</v>
      </c>
      <c r="BI186" s="22">
        <f>IF($B186="Day",_xlfn.XLOOKUP(CLEAN($C186),效率表!$B$4:$B$500,效率表!S$4:S$500,""),_xlfn.XLOOKUP(CLEAN($C186),效率表!$B$4:$B$500,效率表!S$4:S$500,"",,-1))</f>
        <v>0</v>
      </c>
      <c r="BJ186" s="22">
        <f>IF($B186="Day",_xlfn.XLOOKUP(CLEAN($C186),效率表!$B$4:$B$500,效率表!U$4:U$500,""),_xlfn.XLOOKUP(CLEAN($C186),效率表!$B$4:$B$500,效率表!U$4:U$500,"",,-1))</f>
        <v>0</v>
      </c>
      <c r="BK186" s="22">
        <f>IF($B186="Day",_xlfn.XLOOKUP(CLEAN($C186),效率表!$B$4:$B$500,效率表!V$4:V$500,""),_xlfn.XLOOKUP(CLEAN($C186),效率表!$B$4:$B$500,效率表!V$4:V$500,"",,-1))</f>
        <v>0</v>
      </c>
      <c r="BL186" s="22">
        <f t="shared" si="43"/>
        <v>0</v>
      </c>
      <c r="BM186" s="22">
        <f t="shared" si="44"/>
        <v>0</v>
      </c>
      <c r="BN186" s="22">
        <f t="shared" si="45"/>
        <v>0</v>
      </c>
      <c r="BO186" s="27">
        <f t="shared" si="46"/>
        <v>0</v>
      </c>
      <c r="BP186" s="25">
        <f t="shared" si="47"/>
        <v>0</v>
      </c>
      <c r="BQ186" s="28" t="str">
        <f>IF($B186="Day",_xlfn.XLOOKUP(CLEAN($C186),效率表!$B$4:$B$500,效率表!X$4:X$500,""),_xlfn.XLOOKUP($C186,效率表!$B$4:$B$500,效率表!X$4:X$500,"",,-1))</f>
        <v xml:space="preserve">хөдөлгүүр засварт </v>
      </c>
    </row>
    <row r="187" spans="1:69">
      <c r="A187" s="29">
        <f t="shared" si="50"/>
        <v>46244</v>
      </c>
      <c r="B187" s="22" t="s">
        <v>241</v>
      </c>
      <c r="C187" s="22" t="s">
        <v>109</v>
      </c>
      <c r="D187" s="23" t="str">
        <f>_xlfn.XLOOKUP(C187,辅助表Auxiliary!$A$3:$A$192,辅助表Auxiliary!$C$3:$C$192)</f>
        <v>辅助设备/Auxiliary Equipment</v>
      </c>
      <c r="E187" s="22" t="str">
        <f>_xlfn.XLOOKUP(C187,辅助表Auxiliary!$A$3:$A$192,辅助表Auxiliary!$D$3:$D$192)</f>
        <v>CAT834K</v>
      </c>
      <c r="F187" s="22" t="str">
        <f>_xlfn.XLOOKUP(C187,辅助表Auxiliary!$A$3:$A$192,辅助表Auxiliary!$E$3:$E$192)</f>
        <v>自有辅助</v>
      </c>
      <c r="G187" s="22" t="s">
        <v>287</v>
      </c>
      <c r="H187" s="22" t="b">
        <f t="shared" si="34"/>
        <v>1</v>
      </c>
      <c r="I187" s="22">
        <f t="shared" si="35"/>
        <v>1</v>
      </c>
      <c r="J187" s="22"/>
      <c r="K187" s="22">
        <f>_xlfn.AGGREGATE(9,4,表1[[#This Row],[Хө]:[Б.н]])+_xlfn.AGGREGATE(9,4,表1[[#This Row],[Хө土壤]:[Б.н 脏煤]],表1[[#This Row],[Ш.х 沃土]])</f>
        <v>0</v>
      </c>
      <c r="L187" s="22">
        <f>_xlfn.AGGREGATE(9,4,表1[[#This Row],[Нү]],表1[[#This Row],[Нү 煤炭]])</f>
        <v>0</v>
      </c>
      <c r="M187" s="22">
        <f>_xlfn.AGGREGATE(9,4,表1[[#This Row],[oxid]],表1[[#This Row],[oxid 氧化]])</f>
        <v>0</v>
      </c>
      <c r="N187" s="22">
        <f>_xlfn.AGGREGATE(9,4,表1[[#This Row],[И.А]],表1[[#This Row],[И.А 
工程工作]])</f>
        <v>0</v>
      </c>
      <c r="O187" s="22">
        <f>表1[[#This Row],[产量（M3）
Production(M3)]]-表1[[#This Row],[焦煤（M3）
Coking coal
Нү]]-表1[[#This Row],[动力煤（M3）
Thermal coal
oxid]]</f>
        <v>0</v>
      </c>
      <c r="P187" s="22" t="str" cm="1">
        <f t="array" ref="P187">_xlfn.LET(
_xlpm.hCond,$H187,
_xlpm.dType,$D187,
_xlpm.res_type_1,P$1,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7" s="22" t="str" cm="1">
        <f t="array" ref="Q187">_xlfn.LET(
_xlpm.hCond,$H187,
_xlpm.dType,$D187,
_xlpm.res_type_1,Q$1,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7" s="22" t="str" cm="1">
        <f t="array" ref="R187">_xlfn.LET(
_xlpm.hCond,$H187,
_xlpm.dType,$D187,
_xlpm.res_type_1,R$1,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7" s="22" t="str" cm="1">
        <f t="array" ref="S187">_xlfn.LET(
_xlpm.hCond,$H187,
_xlpm.dType,$D187,
_xlpm.res_type_1,S$1,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7" s="22" t="str" cm="1">
        <f t="array" ref="T187">_xlfn.LET(
_xlpm.hCond,$H187,
_xlpm.dType,$D187,
_xlpm.res_type_1,T$1,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7" s="22" t="str" cm="1">
        <f t="array" ref="U187">_xlfn.LET(
_xlpm.hCond,$H187,
_xlpm.dType,$D187,
_xlpm.res_type_1,U$1,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7" s="22" t="str" cm="1">
        <f t="array" ref="V187">_xlfn.LET(
_xlpm.hCond,$H187,
_xlpm.dType,$D187,
_xlpm.res_type_1,V$1,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7" s="22" t="str" cm="1">
        <f t="array" ref="W187">_xlfn.LET(
_xlpm.hCond,$H187,
_xlpm.dType,$D187,
_xlpm.res_type_1,W$1,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7" s="22" t="str" cm="1">
        <f t="array" ref="X187">_xlfn.LET(
_xlpm.hCond,$H187,
_xlpm.dType,$D187,
_xlpm.res_type_1,X$1,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7" s="22" t="str" cm="1">
        <f t="array" ref="Y187">_xlfn.LET(
_xlpm.hCond,$H187,
_xlpm.dType,$D187,
_xlpm.res_type_1,Y$1,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7" s="22" t="str" cm="1">
        <f t="array" ref="Z187">_xlfn.LET(
_xlpm.hCond,$H187,
_xlpm.dType,$D187,
_xlpm.res_type_1,Z$1,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7" s="22" t="str" cm="1">
        <f t="array" ref="AA187">_xlfn.LET(
_xlpm.hCond,$H187,
_xlpm.dType,$D187,
_xlpm.res_type_1,AA$1,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7" s="22" t="str" cm="1">
        <f t="array" ref="AB187">_xlfn.LET(
_xlpm.hCond,$H187,
_xlpm.dType,$D187,
_xlpm.res_type_1,AB$1,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7" s="22" t="str" cm="1">
        <f t="array" ref="AC187">_xlfn.LET(
_xlpm.hCond,$H187,
_xlpm.dType,$D187,
_xlpm.res_type_1,AC$1,
_xlpm.num,--_xlfn.TEXTAFTER($C187,{"#","/","-"},-1),
_xlpm.isDay,$B187="DAY",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7" s="22" cm="1">
        <f t="array" ref="AD187">_xlfn.LET(
    _xlpm.result,
    IF(
        $H187,
        _xlfn.IFS(
            $B187 = "DAY",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$B187 = "Night",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26081.8</v>
      </c>
      <c r="AE187" s="22" cm="1">
        <f t="array" ref="AE187">_xlfn.LET(
    _xlpm.result,
    IF(
        $H187,
        _xlfn.IFS(
            $B187 = "DAY",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$B187 = "Night",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26089</v>
      </c>
      <c r="AF187" s="22">
        <f t="shared" si="48"/>
        <v>7.2000000000007276</v>
      </c>
      <c r="AG187" s="22" t="str" cm="1">
        <f t="array" ref="AG187">_xlfn.LET(
    _xlpm.result,
    IF(
        $H187,
        _xlfn.IFS(
            $B187 = "DAY",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$B187 = "Night",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7" s="22" t="str" cm="1">
        <f t="array" ref="AH187">_xlfn.LET(
    _xlpm.result,
    IF(
        $H187,
        _xlfn.IFS(
            $B187 = "DAY",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$B187 = "Night",
            _xlfn.IFS(
                $D187 = "挖掘机/Excavator",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$D187 = "矿用卡车/Dump Truck",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$D187 = "辅助设备/Auxiliary Equipment",
                _xlfn.XLOOKUP(
                     --
                        _xlfn.TEXTAFTER(
                            $C187,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7" s="22" t="str">
        <f t="shared" si="49"/>
        <v/>
      </c>
      <c r="AJ18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7" s="22" t="str">
        <f t="shared" si="36"/>
        <v/>
      </c>
      <c r="AO187" s="24" t="str">
        <f t="shared" si="37"/>
        <v/>
      </c>
      <c r="AP187" s="25" cm="1">
        <f t="array" ref="AP18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B187="Night", IF(
            (F187="EX5600")+(F187="EX3600"),
            _xlfn.XLOOKUP(--_xlfn.TEXTAFTER($C187,{"#","/","-"},-1), --_xlfn.TEXTAFTER('Electrical Excavator'!$A$4:$A$23,{"#","/","-"},-1), _xlfn.XLOOKUP(A187,'Electrical Excavator'!$E$3:$AI$3,'Electrical Excavator'!$E$4:$AI$23)),
            _xlfn.XLOOKUP(--_xlfn.TEXTAFTER($C187,{"#","/","-"},-1), --_xlfn.REGEXEXTRACT(_xlpm.c_rng,"\d+"), _xlfn.XLOOKUP(A187, _xlpm.header_rng, _xlpm.data_rng))
        ),
        B187="Day", ""
    ),
    IFERROR(_xlpm.result, "")
)</f>
        <v>500</v>
      </c>
      <c r="AQ187" s="26">
        <f t="shared" si="38"/>
        <v>0.91666666666666663</v>
      </c>
      <c r="AR187" s="26">
        <f t="shared" si="39"/>
        <v>0.65151515151515149</v>
      </c>
      <c r="AS187" s="26">
        <f t="shared" si="40"/>
        <v>0.65151515151515149</v>
      </c>
      <c r="AT187" s="24">
        <f t="shared" si="41"/>
        <v>2.000000000043638</v>
      </c>
      <c r="AU187" s="22">
        <v>720</v>
      </c>
      <c r="AV187" s="22">
        <f t="shared" si="42"/>
        <v>12</v>
      </c>
      <c r="AW187" s="22">
        <f>IF($B187="Day",_xlfn.XLOOKUP(CLEAN($C187),效率表!$B$4:$B$500,效率表!G$4:G$500,""),_xlfn.XLOOKUP(CLEAN($C187),效率表!$B$4:$B$500,效率表!G$4:G$500,"",,-1))</f>
        <v>30</v>
      </c>
      <c r="AX187" s="22">
        <f>IF($B187="Day",_xlfn.XLOOKUP(CLEAN($C187),效率表!$B$4:$B$500,效率表!H$4:H$500,""),_xlfn.XLOOKUP(CLEAN($C187),效率表!$B$4:$B$500,效率表!H$4:H$500,"",,-1))</f>
        <v>0</v>
      </c>
      <c r="AY187" s="22">
        <f>IF($B187="Day",_xlfn.XLOOKUP(CLEAN($C187),效率表!$B$4:$B$500,效率表!I$4:I$500,""),_xlfn.XLOOKUP(CLEAN($C187),效率表!$B$4:$B$500,效率表!I$4:I$500,"",,-1))</f>
        <v>0</v>
      </c>
      <c r="AZ187" s="22">
        <f>IF($B187="Day",_xlfn.XLOOKUP(CLEAN($C187),效率表!$B$4:$B$500,效率表!J$4:J$500,""),_xlfn.XLOOKUP(CLEAN($C187),效率表!$B$4:$B$500,效率表!J$4:J$500,"",,-1))</f>
        <v>0</v>
      </c>
      <c r="BA187" s="22">
        <f>IF($B187="Day",_xlfn.XLOOKUP(CLEAN($C187),效率表!$B$4:$B$500,效率表!K$4:K$500,""),_xlfn.XLOOKUP(CLEAN($C187),效率表!$B$4:$B$500,效率表!K$4:K$500,"",,-1))</f>
        <v>0</v>
      </c>
      <c r="BB187" s="22">
        <f>IF($B187="Day",_xlfn.XLOOKUP(CLEAN($C187),效率表!$B$4:$B$500,效率表!L$4:L$500,""),_xlfn.XLOOKUP(CLEAN($C187),效率表!$B$4:$B$500,效率表!L$4:L$500,"",,-1))</f>
        <v>90</v>
      </c>
      <c r="BC187" s="22">
        <f>IF($B187="Day",_xlfn.XLOOKUP(CLEAN($C187),效率表!$B$4:$B$500,效率表!M$4:M$500,""),_xlfn.XLOOKUP(CLEAN($C187),效率表!$B$4:$B$500,效率表!M$4:M$500,"",,-1))</f>
        <v>0</v>
      </c>
      <c r="BD187" s="22">
        <f>IF($B187="Day",_xlfn.XLOOKUP(CLEAN($C187),效率表!$B$4:$B$500,效率表!N$4:N$500,""),_xlfn.XLOOKUP(CLEAN($C187),效率表!$B$4:$B$500,效率表!N$4:N$500,"",,-1))</f>
        <v>0</v>
      </c>
      <c r="BE187" s="22">
        <f>IF($B187="Day",_xlfn.XLOOKUP(CLEAN($C187),效率表!$B$4:$B$500,效率表!O$4:O$500,""),_xlfn.XLOOKUP(CLEAN($C187),效率表!$B$4:$B$500,效率表!O$4:O$500,"",,-1))</f>
        <v>60</v>
      </c>
      <c r="BF187" s="22">
        <f>IF($B187="Day",_xlfn.XLOOKUP(CLEAN($C187),效率表!$B$4:$B$500,效率表!P$4:P$500,""),_xlfn.XLOOKUP(CLEAN($C187),效率表!$B$4:$B$500,效率表!P$4:P$500,"",,-1))</f>
        <v>110</v>
      </c>
      <c r="BG187" s="22">
        <f>IF($B187="Day",_xlfn.XLOOKUP(CLEAN($C187),效率表!$B$4:$B$500,效率表!Q$4:Q$500,""),_xlfn.XLOOKUP(CLEAN($C187),效率表!$B$4:$B$500,效率表!Q$4:Q$500,"",,-1))</f>
        <v>0</v>
      </c>
      <c r="BH187" s="22">
        <f>IF($B187="Day",_xlfn.XLOOKUP(CLEAN($C187),效率表!$B$4:$B$500,效率表!R$4:R$500,""),_xlfn.XLOOKUP(CLEAN($C187),效率表!$B$4:$B$500,效率表!R$4:R$500,"",,-1))</f>
        <v>0</v>
      </c>
      <c r="BI187" s="22">
        <f>IF($B187="Day",_xlfn.XLOOKUP(CLEAN($C187),效率表!$B$4:$B$500,效率表!S$4:S$500,""),_xlfn.XLOOKUP(CLEAN($C187),效率表!$B$4:$B$500,效率表!S$4:S$500,"",,-1))</f>
        <v>0</v>
      </c>
      <c r="BJ187" s="22">
        <f>IF($B187="Day",_xlfn.XLOOKUP(CLEAN($C187),效率表!$B$4:$B$500,效率表!U$4:U$500,""),_xlfn.XLOOKUP(CLEAN($C187),效率表!$B$4:$B$500,效率表!U$4:U$500,"",,-1))</f>
        <v>0</v>
      </c>
      <c r="BK187" s="22">
        <f>IF($B187="Day",_xlfn.XLOOKUP(CLEAN($C187),效率表!$B$4:$B$500,效率表!V$4:V$500,""),_xlfn.XLOOKUP(CLEAN($C187),效率表!$B$4:$B$500,效率表!V$4:V$500,"",,-1))</f>
        <v>0</v>
      </c>
      <c r="BL187" s="22">
        <f t="shared" si="43"/>
        <v>0</v>
      </c>
      <c r="BM187" s="22">
        <f t="shared" si="44"/>
        <v>230</v>
      </c>
      <c r="BN187" s="22">
        <f t="shared" si="45"/>
        <v>110</v>
      </c>
      <c r="BO187" s="27">
        <f t="shared" si="46"/>
        <v>430</v>
      </c>
      <c r="BP187" s="25">
        <f t="shared" si="47"/>
        <v>7.166666666666667</v>
      </c>
      <c r="BQ187" s="28" t="str">
        <f>IF($B187="Day",_xlfn.XLOOKUP(CLEAN($C187),效率表!$B$4:$B$500,效率表!X$4:X$500,""),_xlfn.XLOOKUP($C187,效率表!$B$4:$B$500,效率表!X$4:X$500,"",,-1))</f>
        <v xml:space="preserve">Хөдөлгүүрийн тос нэмэх </v>
      </c>
    </row>
    <row r="188" spans="1:69">
      <c r="A188" s="29">
        <f t="shared" si="50"/>
        <v>46244</v>
      </c>
      <c r="B188" s="22" t="s">
        <v>241</v>
      </c>
      <c r="C188" s="22" t="s">
        <v>111</v>
      </c>
      <c r="D188" s="23" t="str">
        <f>_xlfn.XLOOKUP(C188,辅助表Auxiliary!$A$3:$A$192,辅助表Auxiliary!$C$3:$C$192)</f>
        <v>辅助设备/Auxiliary Equipment</v>
      </c>
      <c r="E188" s="22" t="str">
        <f>_xlfn.XLOOKUP(C188,辅助表Auxiliary!$A$3:$A$192,辅助表Auxiliary!$D$3:$D$192)</f>
        <v>CAT-D9GC</v>
      </c>
      <c r="F188" s="22" t="str">
        <f>_xlfn.XLOOKUP(C188,辅助表Auxiliary!$A$3:$A$192,辅助表Auxiliary!$E$3:$E$192)</f>
        <v>自有辅助</v>
      </c>
      <c r="G188" s="22" t="s">
        <v>287</v>
      </c>
      <c r="H188" s="22" t="b">
        <f t="shared" si="34"/>
        <v>1</v>
      </c>
      <c r="I188" s="22">
        <f t="shared" si="35"/>
        <v>1</v>
      </c>
      <c r="J188" s="22"/>
      <c r="K188" s="22">
        <f>_xlfn.AGGREGATE(9,4,表1[[#This Row],[Хө]:[Б.н]])+_xlfn.AGGREGATE(9,4,表1[[#This Row],[Хө土壤]:[Б.н 脏煤]],表1[[#This Row],[Ш.х 沃土]])</f>
        <v>0</v>
      </c>
      <c r="L188" s="22">
        <f>_xlfn.AGGREGATE(9,4,表1[[#This Row],[Нү]],表1[[#This Row],[Нү 煤炭]])</f>
        <v>0</v>
      </c>
      <c r="M188" s="22">
        <f>_xlfn.AGGREGATE(9,4,表1[[#This Row],[oxid]],表1[[#This Row],[oxid 氧化]])</f>
        <v>0</v>
      </c>
      <c r="N188" s="22">
        <f>_xlfn.AGGREGATE(9,4,表1[[#This Row],[И.А]],表1[[#This Row],[И.А 
工程工作]])</f>
        <v>0</v>
      </c>
      <c r="O188" s="22">
        <f>表1[[#This Row],[产量（M3）
Production(M3)]]-表1[[#This Row],[焦煤（M3）
Coking coal
Нү]]-表1[[#This Row],[动力煤（M3）
Thermal coal
oxid]]</f>
        <v>0</v>
      </c>
      <c r="P188" s="22" t="str" cm="1">
        <f t="array" ref="P188">_xlfn.LET(
_xlpm.hCond,$H188,
_xlpm.dType,$D188,
_xlpm.res_type_1,P$1,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8" s="22" t="str" cm="1">
        <f t="array" ref="Q188">_xlfn.LET(
_xlpm.hCond,$H188,
_xlpm.dType,$D188,
_xlpm.res_type_1,Q$1,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8" s="22" t="str" cm="1">
        <f t="array" ref="R188">_xlfn.LET(
_xlpm.hCond,$H188,
_xlpm.dType,$D188,
_xlpm.res_type_1,R$1,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8" s="22" t="str" cm="1">
        <f t="array" ref="S188">_xlfn.LET(
_xlpm.hCond,$H188,
_xlpm.dType,$D188,
_xlpm.res_type_1,S$1,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8" s="22" t="str" cm="1">
        <f t="array" ref="T188">_xlfn.LET(
_xlpm.hCond,$H188,
_xlpm.dType,$D188,
_xlpm.res_type_1,T$1,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8" s="22" t="str" cm="1">
        <f t="array" ref="U188">_xlfn.LET(
_xlpm.hCond,$H188,
_xlpm.dType,$D188,
_xlpm.res_type_1,U$1,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8" s="22" t="str" cm="1">
        <f t="array" ref="V188">_xlfn.LET(
_xlpm.hCond,$H188,
_xlpm.dType,$D188,
_xlpm.res_type_1,V$1,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8" s="22" t="str" cm="1">
        <f t="array" ref="W188">_xlfn.LET(
_xlpm.hCond,$H188,
_xlpm.dType,$D188,
_xlpm.res_type_1,W$1,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8" s="22" t="str" cm="1">
        <f t="array" ref="X188">_xlfn.LET(
_xlpm.hCond,$H188,
_xlpm.dType,$D188,
_xlpm.res_type_1,X$1,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8" s="22" t="str" cm="1">
        <f t="array" ref="Y188">_xlfn.LET(
_xlpm.hCond,$H188,
_xlpm.dType,$D188,
_xlpm.res_type_1,Y$1,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8" s="22" t="str" cm="1">
        <f t="array" ref="Z188">_xlfn.LET(
_xlpm.hCond,$H188,
_xlpm.dType,$D188,
_xlpm.res_type_1,Z$1,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8" s="22" t="str" cm="1">
        <f t="array" ref="AA188">_xlfn.LET(
_xlpm.hCond,$H188,
_xlpm.dType,$D188,
_xlpm.res_type_1,AA$1,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8" s="22" t="str" cm="1">
        <f t="array" ref="AB188">_xlfn.LET(
_xlpm.hCond,$H188,
_xlpm.dType,$D188,
_xlpm.res_type_1,AB$1,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8" s="22" t="str" cm="1">
        <f t="array" ref="AC188">_xlfn.LET(
_xlpm.hCond,$H188,
_xlpm.dType,$D188,
_xlpm.res_type_1,AC$1,
_xlpm.num,--_xlfn.TEXTAFTER($C188,{"#","/","-"},-1),
_xlpm.isDay,$B188="DAY",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8" s="22" cm="1">
        <f t="array" ref="AD188">_xlfn.LET(
    _xlpm.result,
    IF(
        $H188,
        _xlfn.IFS(
            $B188 = "DAY",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$B188 = "Night",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2874</v>
      </c>
      <c r="AE188" s="22" cm="1">
        <f t="array" ref="AE188">_xlfn.LET(
    _xlpm.result,
    IF(
        $H188,
        _xlfn.IFS(
            $B188 = "DAY",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$B188 = "Night",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2885</v>
      </c>
      <c r="AF188" s="22">
        <f t="shared" si="48"/>
        <v>11</v>
      </c>
      <c r="AG188" s="22" t="str" cm="1">
        <f t="array" ref="AG188">_xlfn.LET(
    _xlpm.result,
    IF(
        $H188,
        _xlfn.IFS(
            $B188 = "DAY",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$B188 = "Night",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8" s="22" t="str" cm="1">
        <f t="array" ref="AH188">_xlfn.LET(
    _xlpm.result,
    IF(
        $H188,
        _xlfn.IFS(
            $B188 = "DAY",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$B188 = "Night",
            _xlfn.IFS(
                $D188 = "挖掘机/Excavator",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$D188 = "矿用卡车/Dump Truck",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$D188 = "辅助设备/Auxiliary Equipment",
                _xlfn.XLOOKUP(
                     --
                        _xlfn.TEXTAFTER(
                            $C188,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8" s="22" t="str">
        <f t="shared" si="49"/>
        <v/>
      </c>
      <c r="AJ18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8" s="22" t="str">
        <f t="shared" si="36"/>
        <v/>
      </c>
      <c r="AO188" s="24" t="str">
        <f t="shared" si="37"/>
        <v/>
      </c>
      <c r="AP188" s="25" cm="1">
        <f t="array" ref="AP18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B188="Night", IF(
            (F188="EX5600")+(F188="EX3600"),
            _xlfn.XLOOKUP(--_xlfn.TEXTAFTER($C188,{"#","/","-"},-1), --_xlfn.TEXTAFTER('Electrical Excavator'!$A$4:$A$23,{"#","/","-"},-1), _xlfn.XLOOKUP(A188,'Electrical Excavator'!$E$3:$AI$3,'Electrical Excavator'!$E$4:$AI$23)),
            _xlfn.XLOOKUP(--_xlfn.TEXTAFTER($C188,{"#","/","-"},-1), --_xlfn.REGEXEXTRACT(_xlpm.c_rng,"\d+"), _xlfn.XLOOKUP(A188, _xlpm.header_rng, _xlpm.data_rng))
        ),
        B188="Day", ""
    ),
    IFERROR(_xlpm.result, "")
)</f>
        <v>574</v>
      </c>
      <c r="AQ188" s="26">
        <f t="shared" si="38"/>
        <v>0.99305555555555558</v>
      </c>
      <c r="AR188" s="26">
        <f t="shared" si="39"/>
        <v>0.79020979020979021</v>
      </c>
      <c r="AS188" s="26">
        <f t="shared" si="40"/>
        <v>0.79020979020979021</v>
      </c>
      <c r="AT188" s="24">
        <f t="shared" si="41"/>
        <v>95.000000000000028</v>
      </c>
      <c r="AU188" s="22">
        <v>720</v>
      </c>
      <c r="AV188" s="22">
        <f t="shared" si="42"/>
        <v>12</v>
      </c>
      <c r="AW188" s="22">
        <f>IF($B188="Day",_xlfn.XLOOKUP(CLEAN($C188),效率表!$B$4:$B$500,效率表!G$4:G$500,""),_xlfn.XLOOKUP(CLEAN($C188),效率表!$B$4:$B$500,效率表!G$4:G$500,"",,-1))</f>
        <v>30</v>
      </c>
      <c r="AX188" s="22">
        <f>IF($B188="Day",_xlfn.XLOOKUP(CLEAN($C188),效率表!$B$4:$B$500,效率表!H$4:H$500,""),_xlfn.XLOOKUP(CLEAN($C188),效率表!$B$4:$B$500,效率表!H$4:H$500,"",,-1))</f>
        <v>0</v>
      </c>
      <c r="AY188" s="22">
        <f>IF($B188="Day",_xlfn.XLOOKUP(CLEAN($C188),效率表!$B$4:$B$500,效率表!I$4:I$500,""),_xlfn.XLOOKUP(CLEAN($C188),效率表!$B$4:$B$500,效率表!I$4:I$500,"",,-1))</f>
        <v>0</v>
      </c>
      <c r="AZ188" s="22">
        <f>IF($B188="Day",_xlfn.XLOOKUP(CLEAN($C188),效率表!$B$4:$B$500,效率表!J$4:J$500,""),_xlfn.XLOOKUP(CLEAN($C188),效率表!$B$4:$B$500,效率表!J$4:J$500,"",,-1))</f>
        <v>0</v>
      </c>
      <c r="BA188" s="22">
        <f>IF($B188="Day",_xlfn.XLOOKUP(CLEAN($C188),效率表!$B$4:$B$500,效率表!K$4:K$500,""),_xlfn.XLOOKUP(CLEAN($C188),效率表!$B$4:$B$500,效率表!K$4:K$500,"",,-1))</f>
        <v>0</v>
      </c>
      <c r="BB188" s="22">
        <f>IF($B188="Day",_xlfn.XLOOKUP(CLEAN($C188),效率表!$B$4:$B$500,效率表!L$4:L$500,""),_xlfn.XLOOKUP(CLEAN($C188),效率表!$B$4:$B$500,效率表!L$4:L$500,"",,-1))</f>
        <v>120</v>
      </c>
      <c r="BC188" s="22">
        <f>IF($B188="Day",_xlfn.XLOOKUP(CLEAN($C188),效率表!$B$4:$B$500,效率表!M$4:M$500,""),_xlfn.XLOOKUP(CLEAN($C188),效率表!$B$4:$B$500,效率表!M$4:M$500,"",,-1))</f>
        <v>0</v>
      </c>
      <c r="BD188" s="22">
        <f>IF($B188="Day",_xlfn.XLOOKUP(CLEAN($C188),效率表!$B$4:$B$500,效率表!N$4:N$500,""),_xlfn.XLOOKUP(CLEAN($C188),效率表!$B$4:$B$500,效率表!N$4:N$500,"",,-1))</f>
        <v>0</v>
      </c>
      <c r="BE188" s="22">
        <f>IF($B188="Day",_xlfn.XLOOKUP(CLEAN($C188),效率表!$B$4:$B$500,效率表!O$4:O$500,""),_xlfn.XLOOKUP(CLEAN($C188),效率表!$B$4:$B$500,效率表!O$4:O$500,"",,-1))</f>
        <v>5</v>
      </c>
      <c r="BF188" s="22">
        <f>IF($B188="Day",_xlfn.XLOOKUP(CLEAN($C188),效率表!$B$4:$B$500,效率表!P$4:P$500,""),_xlfn.XLOOKUP(CLEAN($C188),效率表!$B$4:$B$500,效率表!P$4:P$500,"",,-1))</f>
        <v>0</v>
      </c>
      <c r="BG188" s="22">
        <f>IF($B188="Day",_xlfn.XLOOKUP(CLEAN($C188),效率表!$B$4:$B$500,效率表!Q$4:Q$500,""),_xlfn.XLOOKUP(CLEAN($C188),效率表!$B$4:$B$500,效率表!Q$4:Q$500,"",,-1))</f>
        <v>0</v>
      </c>
      <c r="BH188" s="22">
        <f>IF($B188="Day",_xlfn.XLOOKUP(CLEAN($C188),效率表!$B$4:$B$500,效率表!R$4:R$500,""),_xlfn.XLOOKUP(CLEAN($C188),效率表!$B$4:$B$500,效率表!R$4:R$500,"",,-1))</f>
        <v>0</v>
      </c>
      <c r="BI188" s="22">
        <f>IF($B188="Day",_xlfn.XLOOKUP(CLEAN($C188),效率表!$B$4:$B$500,效率表!S$4:S$500,""),_xlfn.XLOOKUP(CLEAN($C188),效率表!$B$4:$B$500,效率表!S$4:S$500,"",,-1))</f>
        <v>0</v>
      </c>
      <c r="BJ188" s="22">
        <f>IF($B188="Day",_xlfn.XLOOKUP(CLEAN($C188),效率表!$B$4:$B$500,效率表!U$4:U$500,""),_xlfn.XLOOKUP(CLEAN($C188),效率表!$B$4:$B$500,效率表!U$4:U$500,"",,-1))</f>
        <v>0</v>
      </c>
      <c r="BK188" s="22">
        <f>IF($B188="Day",_xlfn.XLOOKUP(CLEAN($C188),效率表!$B$4:$B$500,效率表!V$4:V$500,""),_xlfn.XLOOKUP(CLEAN($C188),效率表!$B$4:$B$500,效率表!V$4:V$500,"",,-1))</f>
        <v>0</v>
      </c>
      <c r="BL188" s="22">
        <f t="shared" si="43"/>
        <v>0</v>
      </c>
      <c r="BM188" s="22">
        <f t="shared" si="44"/>
        <v>150</v>
      </c>
      <c r="BN188" s="22">
        <f t="shared" si="45"/>
        <v>0</v>
      </c>
      <c r="BO188" s="27">
        <f t="shared" si="46"/>
        <v>565</v>
      </c>
      <c r="BP188" s="25">
        <f t="shared" si="47"/>
        <v>9.4166666666666661</v>
      </c>
      <c r="BQ188" s="28" t="str">
        <f>IF($B188="Day",_xlfn.XLOOKUP(CLEAN($C188),效率表!$B$4:$B$500,效率表!X$4:X$500,""),_xlfn.XLOOKUP($C188,效率表!$B$4:$B$500,效率表!X$4:X$500,"",,-1))</f>
        <v xml:space="preserve">Асахгүй </v>
      </c>
    </row>
    <row r="189" spans="1:69">
      <c r="A189" s="29">
        <f t="shared" si="50"/>
        <v>46244</v>
      </c>
      <c r="B189" s="22" t="s">
        <v>241</v>
      </c>
      <c r="C189" s="22" t="s">
        <v>113</v>
      </c>
      <c r="D189" s="23" t="str">
        <f>_xlfn.XLOOKUP(C189,辅助表Auxiliary!$A$3:$A$192,辅助表Auxiliary!$C$3:$C$192)</f>
        <v>辅助设备/Auxiliary Equipment</v>
      </c>
      <c r="E189" s="22" t="str">
        <f>_xlfn.XLOOKUP(C189,辅助表Auxiliary!$A$3:$A$192,辅助表Auxiliary!$D$3:$D$192)</f>
        <v>CAT-D9GC</v>
      </c>
      <c r="F189" s="22" t="str">
        <f>_xlfn.XLOOKUP(C189,辅助表Auxiliary!$A$3:$A$192,辅助表Auxiliary!$E$3:$E$192)</f>
        <v>自有辅助</v>
      </c>
      <c r="G189" s="22" t="s">
        <v>287</v>
      </c>
      <c r="H189" s="22" t="b">
        <f t="shared" si="34"/>
        <v>1</v>
      </c>
      <c r="I189" s="22">
        <f t="shared" si="35"/>
        <v>1</v>
      </c>
      <c r="J189" s="22"/>
      <c r="K189" s="22">
        <f>_xlfn.AGGREGATE(9,4,表1[[#This Row],[Хө]:[Б.н]])+_xlfn.AGGREGATE(9,4,表1[[#This Row],[Хө土壤]:[Б.н 脏煤]],表1[[#This Row],[Ш.х 沃土]])</f>
        <v>0</v>
      </c>
      <c r="L189" s="22">
        <f>_xlfn.AGGREGATE(9,4,表1[[#This Row],[Нү]],表1[[#This Row],[Нү 煤炭]])</f>
        <v>0</v>
      </c>
      <c r="M189" s="22">
        <f>_xlfn.AGGREGATE(9,4,表1[[#This Row],[oxid]],表1[[#This Row],[oxid 氧化]])</f>
        <v>0</v>
      </c>
      <c r="N189" s="22">
        <f>_xlfn.AGGREGATE(9,4,表1[[#This Row],[И.А]],表1[[#This Row],[И.А 
工程工作]])</f>
        <v>0</v>
      </c>
      <c r="O189" s="22">
        <f>表1[[#This Row],[产量（M3）
Production(M3)]]-表1[[#This Row],[焦煤（M3）
Coking coal
Нү]]-表1[[#This Row],[动力煤（M3）
Thermal coal
oxid]]</f>
        <v>0</v>
      </c>
      <c r="P189" s="22" t="str" cm="1">
        <f t="array" ref="P189">_xlfn.LET(
_xlpm.hCond,$H189,
_xlpm.dType,$D189,
_xlpm.res_type_1,P$1,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89" s="22" t="str" cm="1">
        <f t="array" ref="Q189">_xlfn.LET(
_xlpm.hCond,$H189,
_xlpm.dType,$D189,
_xlpm.res_type_1,Q$1,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89" s="22" t="str" cm="1">
        <f t="array" ref="R189">_xlfn.LET(
_xlpm.hCond,$H189,
_xlpm.dType,$D189,
_xlpm.res_type_1,R$1,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89" s="22" t="str" cm="1">
        <f t="array" ref="S189">_xlfn.LET(
_xlpm.hCond,$H189,
_xlpm.dType,$D189,
_xlpm.res_type_1,S$1,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89" s="22" t="str" cm="1">
        <f t="array" ref="T189">_xlfn.LET(
_xlpm.hCond,$H189,
_xlpm.dType,$D189,
_xlpm.res_type_1,T$1,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89" s="22" t="str" cm="1">
        <f t="array" ref="U189">_xlfn.LET(
_xlpm.hCond,$H189,
_xlpm.dType,$D189,
_xlpm.res_type_1,U$1,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89" s="22" t="str" cm="1">
        <f t="array" ref="V189">_xlfn.LET(
_xlpm.hCond,$H189,
_xlpm.dType,$D189,
_xlpm.res_type_1,V$1,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89" s="22" t="str" cm="1">
        <f t="array" ref="W189">_xlfn.LET(
_xlpm.hCond,$H189,
_xlpm.dType,$D189,
_xlpm.res_type_1,W$1,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89" s="22" t="str" cm="1">
        <f t="array" ref="X189">_xlfn.LET(
_xlpm.hCond,$H189,
_xlpm.dType,$D189,
_xlpm.res_type_1,X$1,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89" s="22" t="str" cm="1">
        <f t="array" ref="Y189">_xlfn.LET(
_xlpm.hCond,$H189,
_xlpm.dType,$D189,
_xlpm.res_type_1,Y$1,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89" s="22" t="str" cm="1">
        <f t="array" ref="Z189">_xlfn.LET(
_xlpm.hCond,$H189,
_xlpm.dType,$D189,
_xlpm.res_type_1,Z$1,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89" s="22" t="str" cm="1">
        <f t="array" ref="AA189">_xlfn.LET(
_xlpm.hCond,$H189,
_xlpm.dType,$D189,
_xlpm.res_type_1,AA$1,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89" s="22" t="str" cm="1">
        <f t="array" ref="AB189">_xlfn.LET(
_xlpm.hCond,$H189,
_xlpm.dType,$D189,
_xlpm.res_type_1,AB$1,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89" s="22" t="str" cm="1">
        <f t="array" ref="AC189">_xlfn.LET(
_xlpm.hCond,$H189,
_xlpm.dType,$D189,
_xlpm.res_type_1,AC$1,
_xlpm.num,--_xlfn.TEXTAFTER($C189,{"#","/","-"},-1),
_xlpm.isDay,$B189="DAY",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89" s="22" cm="1">
        <f t="array" ref="AD189">_xlfn.LET(
    _xlpm.result,
    IF(
        $H189,
        _xlfn.IFS(
            $B189 = "DAY",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$B189 = "Night",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17916</v>
      </c>
      <c r="AE189" s="22" cm="1">
        <f t="array" ref="AE189">_xlfn.LET(
    _xlpm.result,
    IF(
        $H189,
        _xlfn.IFS(
            $B189 = "DAY",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$B189 = "Night",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17927</v>
      </c>
      <c r="AF189" s="22">
        <f t="shared" si="48"/>
        <v>11</v>
      </c>
      <c r="AG189" s="22" t="str" cm="1">
        <f t="array" ref="AG189">_xlfn.LET(
    _xlpm.result,
    IF(
        $H189,
        _xlfn.IFS(
            $B189 = "DAY",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$B189 = "Night",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89" s="22" t="str" cm="1">
        <f t="array" ref="AH189">_xlfn.LET(
    _xlpm.result,
    IF(
        $H189,
        _xlfn.IFS(
            $B189 = "DAY",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$B189 = "Night",
            _xlfn.IFS(
                $D189 = "挖掘机/Excavator",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$D189 = "矿用卡车/Dump Truck",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$D189 = "辅助设备/Auxiliary Equipment",
                _xlfn.XLOOKUP(
                     --
                        _xlfn.TEXTAFTER(
                            $C189,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89" s="22" t="str">
        <f t="shared" si="49"/>
        <v/>
      </c>
      <c r="AJ18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8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8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8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89" s="22" t="str">
        <f t="shared" si="36"/>
        <v/>
      </c>
      <c r="AO189" s="24" t="str">
        <f t="shared" si="37"/>
        <v/>
      </c>
      <c r="AP189" s="25" cm="1">
        <f t="array" ref="AP18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B189="Night", IF(
            (F189="EX5600")+(F189="EX3600"),
            _xlfn.XLOOKUP(--_xlfn.TEXTAFTER($C189,{"#","/","-"},-1), --_xlfn.TEXTAFTER('Electrical Excavator'!$A$4:$A$23,{"#","/","-"},-1), _xlfn.XLOOKUP(A189,'Electrical Excavator'!$E$3:$AI$3,'Electrical Excavator'!$E$4:$AI$23)),
            _xlfn.XLOOKUP(--_xlfn.TEXTAFTER($C189,{"#","/","-"},-1), --_xlfn.REGEXEXTRACT(_xlpm.c_rng,"\d+"), _xlfn.XLOOKUP(A189, _xlpm.header_rng, _xlpm.data_rng))
        ),
        B189="Day", ""
    ),
    IFERROR(_xlpm.result, "")
)</f>
        <v>634</v>
      </c>
      <c r="AQ189" s="26">
        <f t="shared" si="38"/>
        <v>0.99305555555555558</v>
      </c>
      <c r="AR189" s="26">
        <f t="shared" si="39"/>
        <v>0.79020979020979021</v>
      </c>
      <c r="AS189" s="26">
        <f t="shared" si="40"/>
        <v>0.79020979020979021</v>
      </c>
      <c r="AT189" s="24">
        <f t="shared" si="41"/>
        <v>95.000000000000028</v>
      </c>
      <c r="AU189" s="22">
        <v>720</v>
      </c>
      <c r="AV189" s="22">
        <f t="shared" si="42"/>
        <v>12</v>
      </c>
      <c r="AW189" s="22">
        <f>IF($B189="Day",_xlfn.XLOOKUP(CLEAN($C189),效率表!$B$4:$B$500,效率表!G$4:G$500,""),_xlfn.XLOOKUP(CLEAN($C189),效率表!$B$4:$B$500,效率表!G$4:G$500,"",,-1))</f>
        <v>60</v>
      </c>
      <c r="AX189" s="22">
        <f>IF($B189="Day",_xlfn.XLOOKUP(CLEAN($C189),效率表!$B$4:$B$500,效率表!H$4:H$500,""),_xlfn.XLOOKUP(CLEAN($C189),效率表!$B$4:$B$500,效率表!H$4:H$500,"",,-1))</f>
        <v>0</v>
      </c>
      <c r="AY189" s="22">
        <f>IF($B189="Day",_xlfn.XLOOKUP(CLEAN($C189),效率表!$B$4:$B$500,效率表!I$4:I$500,""),_xlfn.XLOOKUP(CLEAN($C189),效率表!$B$4:$B$500,效率表!I$4:I$500,"",,-1))</f>
        <v>0</v>
      </c>
      <c r="AZ189" s="22">
        <f>IF($B189="Day",_xlfn.XLOOKUP(CLEAN($C189),效率表!$B$4:$B$500,效率表!J$4:J$500,""),_xlfn.XLOOKUP(CLEAN($C189),效率表!$B$4:$B$500,效率表!J$4:J$500,"",,-1))</f>
        <v>0</v>
      </c>
      <c r="BA189" s="22">
        <f>IF($B189="Day",_xlfn.XLOOKUP(CLEAN($C189),效率表!$B$4:$B$500,效率表!K$4:K$500,""),_xlfn.XLOOKUP(CLEAN($C189),效率表!$B$4:$B$500,效率表!K$4:K$500,"",,-1))</f>
        <v>0</v>
      </c>
      <c r="BB189" s="22">
        <f>IF($B189="Day",_xlfn.XLOOKUP(CLEAN($C189),效率表!$B$4:$B$500,效率表!L$4:L$500,""),_xlfn.XLOOKUP(CLEAN($C189),效率表!$B$4:$B$500,效率表!L$4:L$500,"",,-1))</f>
        <v>90</v>
      </c>
      <c r="BC189" s="22">
        <f>IF($B189="Day",_xlfn.XLOOKUP(CLEAN($C189),效率表!$B$4:$B$500,效率表!M$4:M$500,""),_xlfn.XLOOKUP(CLEAN($C189),效率表!$B$4:$B$500,效率表!M$4:M$500,"",,-1))</f>
        <v>0</v>
      </c>
      <c r="BD189" s="22">
        <f>IF($B189="Day",_xlfn.XLOOKUP(CLEAN($C189),效率表!$B$4:$B$500,效率表!N$4:N$500,""),_xlfn.XLOOKUP(CLEAN($C189),效率表!$B$4:$B$500,效率表!N$4:N$500,"",,-1))</f>
        <v>0</v>
      </c>
      <c r="BE189" s="22">
        <f>IF($B189="Day",_xlfn.XLOOKUP(CLEAN($C189),效率表!$B$4:$B$500,效率表!O$4:O$500,""),_xlfn.XLOOKUP(CLEAN($C189),效率表!$B$4:$B$500,效率表!O$4:O$500,"",,-1))</f>
        <v>5</v>
      </c>
      <c r="BF189" s="22">
        <f>IF($B189="Day",_xlfn.XLOOKUP(CLEAN($C189),效率表!$B$4:$B$500,效率表!P$4:P$500,""),_xlfn.XLOOKUP(CLEAN($C189),效率表!$B$4:$B$500,效率表!P$4:P$500,"",,-1))</f>
        <v>0</v>
      </c>
      <c r="BG189" s="22">
        <f>IF($B189="Day",_xlfn.XLOOKUP(CLEAN($C189),效率表!$B$4:$B$500,效率表!Q$4:Q$500,""),_xlfn.XLOOKUP(CLEAN($C189),效率表!$B$4:$B$500,效率表!Q$4:Q$500,"",,-1))</f>
        <v>0</v>
      </c>
      <c r="BH189" s="22">
        <f>IF($B189="Day",_xlfn.XLOOKUP(CLEAN($C189),效率表!$B$4:$B$500,效率表!R$4:R$500,""),_xlfn.XLOOKUP(CLEAN($C189),效率表!$B$4:$B$500,效率表!R$4:R$500,"",,-1))</f>
        <v>0</v>
      </c>
      <c r="BI189" s="22">
        <f>IF($B189="Day",_xlfn.XLOOKUP(CLEAN($C189),效率表!$B$4:$B$500,效率表!S$4:S$500,""),_xlfn.XLOOKUP(CLEAN($C189),效率表!$B$4:$B$500,效率表!S$4:S$500,"",,-1))</f>
        <v>0</v>
      </c>
      <c r="BJ189" s="22">
        <f>IF($B189="Day",_xlfn.XLOOKUP(CLEAN($C189),效率表!$B$4:$B$500,效率表!U$4:U$500,""),_xlfn.XLOOKUP(CLEAN($C189),效率表!$B$4:$B$500,效率表!U$4:U$500,"",,-1))</f>
        <v>0</v>
      </c>
      <c r="BK189" s="22">
        <f>IF($B189="Day",_xlfn.XLOOKUP(CLEAN($C189),效率表!$B$4:$B$500,效率表!V$4:V$500,""),_xlfn.XLOOKUP(CLEAN($C189),效率表!$B$4:$B$500,效率表!V$4:V$500,"",,-1))</f>
        <v>0</v>
      </c>
      <c r="BL189" s="22">
        <f t="shared" si="43"/>
        <v>0</v>
      </c>
      <c r="BM189" s="22">
        <f t="shared" si="44"/>
        <v>150</v>
      </c>
      <c r="BN189" s="22">
        <f t="shared" si="45"/>
        <v>0</v>
      </c>
      <c r="BO189" s="27">
        <f t="shared" si="46"/>
        <v>565</v>
      </c>
      <c r="BP189" s="25">
        <f t="shared" si="47"/>
        <v>9.4166666666666661</v>
      </c>
      <c r="BQ189" s="28" t="str">
        <f>IF($B189="Day",_xlfn.XLOOKUP(CLEAN($C189),效率表!$B$4:$B$500,效率表!X$4:X$500,""),_xlfn.XLOOKUP($C189,效率表!$B$4:$B$500,效率表!X$4:X$500,"",,-1))</f>
        <v xml:space="preserve">Парк дугаар салсан </v>
      </c>
    </row>
    <row r="190" spans="1:69">
      <c r="A190" s="29">
        <f t="shared" si="50"/>
        <v>46244</v>
      </c>
      <c r="B190" s="22" t="s">
        <v>241</v>
      </c>
      <c r="C190" s="22" t="s">
        <v>114</v>
      </c>
      <c r="D190" s="23" t="str">
        <f>_xlfn.XLOOKUP(C190,辅助表Auxiliary!$A$3:$A$192,辅助表Auxiliary!$C$3:$C$192)</f>
        <v>辅助设备/Auxiliary Equipment</v>
      </c>
      <c r="E190" s="22" t="str">
        <f>_xlfn.XLOOKUP(C190,辅助表Auxiliary!$A$3:$A$192,辅助表Auxiliary!$D$3:$D$192)</f>
        <v>CAT-D9GC</v>
      </c>
      <c r="F190" s="22" t="str">
        <f>_xlfn.XLOOKUP(C190,辅助表Auxiliary!$A$3:$A$192,辅助表Auxiliary!$E$3:$E$192)</f>
        <v>自有辅助</v>
      </c>
      <c r="G190" s="22" t="s">
        <v>287</v>
      </c>
      <c r="H190" s="22" t="b">
        <f t="shared" si="34"/>
        <v>1</v>
      </c>
      <c r="I190" s="22">
        <f t="shared" si="35"/>
        <v>1</v>
      </c>
      <c r="J190" s="22"/>
      <c r="K190" s="22">
        <f>_xlfn.AGGREGATE(9,4,表1[[#This Row],[Хө]:[Б.н]])+_xlfn.AGGREGATE(9,4,表1[[#This Row],[Хө土壤]:[Б.н 脏煤]],表1[[#This Row],[Ш.х 沃土]])</f>
        <v>0</v>
      </c>
      <c r="L190" s="22">
        <f>_xlfn.AGGREGATE(9,4,表1[[#This Row],[Нү]],表1[[#This Row],[Нү 煤炭]])</f>
        <v>0</v>
      </c>
      <c r="M190" s="22">
        <f>_xlfn.AGGREGATE(9,4,表1[[#This Row],[oxid]],表1[[#This Row],[oxid 氧化]])</f>
        <v>0</v>
      </c>
      <c r="N190" s="22">
        <f>_xlfn.AGGREGATE(9,4,表1[[#This Row],[И.А]],表1[[#This Row],[И.А 
工程工作]])</f>
        <v>0</v>
      </c>
      <c r="O190" s="22">
        <f>表1[[#This Row],[产量（M3）
Production(M3)]]-表1[[#This Row],[焦煤（M3）
Coking coal
Нү]]-表1[[#This Row],[动力煤（M3）
Thermal coal
oxid]]</f>
        <v>0</v>
      </c>
      <c r="P190" s="22" t="str" cm="1">
        <f t="array" ref="P190">_xlfn.LET(
_xlpm.hCond,$H190,
_xlpm.dType,$D190,
_xlpm.res_type_1,P$1,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0" s="22" t="str" cm="1">
        <f t="array" ref="Q190">_xlfn.LET(
_xlpm.hCond,$H190,
_xlpm.dType,$D190,
_xlpm.res_type_1,Q$1,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0" s="22" t="str" cm="1">
        <f t="array" ref="R190">_xlfn.LET(
_xlpm.hCond,$H190,
_xlpm.dType,$D190,
_xlpm.res_type_1,R$1,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0" s="22" t="str" cm="1">
        <f t="array" ref="S190">_xlfn.LET(
_xlpm.hCond,$H190,
_xlpm.dType,$D190,
_xlpm.res_type_1,S$1,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0" s="22" t="str" cm="1">
        <f t="array" ref="T190">_xlfn.LET(
_xlpm.hCond,$H190,
_xlpm.dType,$D190,
_xlpm.res_type_1,T$1,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0" s="22" t="str" cm="1">
        <f t="array" ref="U190">_xlfn.LET(
_xlpm.hCond,$H190,
_xlpm.dType,$D190,
_xlpm.res_type_1,U$1,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0" s="22" t="str" cm="1">
        <f t="array" ref="V190">_xlfn.LET(
_xlpm.hCond,$H190,
_xlpm.dType,$D190,
_xlpm.res_type_1,V$1,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0" s="22" t="str" cm="1">
        <f t="array" ref="W190">_xlfn.LET(
_xlpm.hCond,$H190,
_xlpm.dType,$D190,
_xlpm.res_type_1,W$1,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0" s="22" t="str" cm="1">
        <f t="array" ref="X190">_xlfn.LET(
_xlpm.hCond,$H190,
_xlpm.dType,$D190,
_xlpm.res_type_1,X$1,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0" s="22" t="str" cm="1">
        <f t="array" ref="Y190">_xlfn.LET(
_xlpm.hCond,$H190,
_xlpm.dType,$D190,
_xlpm.res_type_1,Y$1,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0" s="22" t="str" cm="1">
        <f t="array" ref="Z190">_xlfn.LET(
_xlpm.hCond,$H190,
_xlpm.dType,$D190,
_xlpm.res_type_1,Z$1,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0" s="22" t="str" cm="1">
        <f t="array" ref="AA190">_xlfn.LET(
_xlpm.hCond,$H190,
_xlpm.dType,$D190,
_xlpm.res_type_1,AA$1,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0" s="22" t="str" cm="1">
        <f t="array" ref="AB190">_xlfn.LET(
_xlpm.hCond,$H190,
_xlpm.dType,$D190,
_xlpm.res_type_1,AB$1,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0" s="22" t="str" cm="1">
        <f t="array" ref="AC190">_xlfn.LET(
_xlpm.hCond,$H190,
_xlpm.dType,$D190,
_xlpm.res_type_1,AC$1,
_xlpm.num,--_xlfn.TEXTAFTER($C190,{"#","/","-"},-1),
_xlpm.isDay,$B190="DAY",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0" s="22" cm="1">
        <f t="array" ref="AD190">_xlfn.LET(
    _xlpm.result,
    IF(
        $H190,
        _xlfn.IFS(
            $B190 = "DAY",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$B190 = "Night",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18555</v>
      </c>
      <c r="AE190" s="22" cm="1">
        <f t="array" ref="AE190">_xlfn.LET(
    _xlpm.result,
    IF(
        $H190,
        _xlfn.IFS(
            $B190 = "DAY",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$B190 = "Night",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18564</v>
      </c>
      <c r="AF190" s="22">
        <f t="shared" si="48"/>
        <v>9</v>
      </c>
      <c r="AG190" s="22" t="str" cm="1">
        <f t="array" ref="AG190">_xlfn.LET(
    _xlpm.result,
    IF(
        $H190,
        _xlfn.IFS(
            $B190 = "DAY",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$B190 = "Night",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0" s="22" t="str" cm="1">
        <f t="array" ref="AH190">_xlfn.LET(
    _xlpm.result,
    IF(
        $H190,
        _xlfn.IFS(
            $B190 = "DAY",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$B190 = "Night",
            _xlfn.IFS(
                $D190 = "挖掘机/Excavator",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$D190 = "矿用卡车/Dump Truck",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$D190 = "辅助设备/Auxiliary Equipment",
                _xlfn.XLOOKUP(
                     --
                        _xlfn.TEXTAFTER(
                            $C190,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0" s="22" t="str">
        <f t="shared" si="49"/>
        <v/>
      </c>
      <c r="AJ19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0" s="22" t="str">
        <f t="shared" si="36"/>
        <v/>
      </c>
      <c r="AO190" s="24" t="str">
        <f t="shared" si="37"/>
        <v/>
      </c>
      <c r="AP190" s="25" cm="1">
        <f t="array" ref="AP19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B190="Night", IF(
            (F190="EX5600")+(F190="EX3600"),
            _xlfn.XLOOKUP(--_xlfn.TEXTAFTER($C190,{"#","/","-"},-1), --_xlfn.TEXTAFTER('Electrical Excavator'!$A$4:$A$23,{"#","/","-"},-1), _xlfn.XLOOKUP(A190,'Electrical Excavator'!$E$3:$AI$3,'Electrical Excavator'!$E$4:$AI$23)),
            _xlfn.XLOOKUP(--_xlfn.TEXTAFTER($C190,{"#","/","-"},-1), --_xlfn.REGEXEXTRACT(_xlpm.c_rng,"\d+"), _xlfn.XLOOKUP(A190, _xlpm.header_rng, _xlpm.data_rng))
        ),
        B190="Day", ""
    ),
    IFERROR(_xlpm.result, "")
)</f>
        <v>618</v>
      </c>
      <c r="AQ190" s="26">
        <f t="shared" si="38"/>
        <v>0.97222222222222221</v>
      </c>
      <c r="AR190" s="26">
        <f t="shared" si="39"/>
        <v>0.84285714285714286</v>
      </c>
      <c r="AS190" s="26">
        <f t="shared" si="40"/>
        <v>0.84285714285714286</v>
      </c>
      <c r="AT190" s="24">
        <f t="shared" si="41"/>
        <v>0</v>
      </c>
      <c r="AU190" s="22">
        <v>720</v>
      </c>
      <c r="AV190" s="22">
        <f t="shared" si="42"/>
        <v>12</v>
      </c>
      <c r="AW190" s="22">
        <f>IF($B190="Day",_xlfn.XLOOKUP(CLEAN($C190),效率表!$B$4:$B$500,效率表!G$4:G$500,""),_xlfn.XLOOKUP(CLEAN($C190),效率表!$B$4:$B$500,效率表!G$4:G$500,"",,-1))</f>
        <v>20</v>
      </c>
      <c r="AX190" s="22">
        <f>IF($B190="Day",_xlfn.XLOOKUP(CLEAN($C190),效率表!$B$4:$B$500,效率表!H$4:H$500,""),_xlfn.XLOOKUP(CLEAN($C190),效率表!$B$4:$B$500,效率表!H$4:H$500,"",,-1))</f>
        <v>0</v>
      </c>
      <c r="AY190" s="22">
        <f>IF($B190="Day",_xlfn.XLOOKUP(CLEAN($C190),效率表!$B$4:$B$500,效率表!I$4:I$500,""),_xlfn.XLOOKUP(CLEAN($C190),效率表!$B$4:$B$500,效率表!I$4:I$500,"",,-1))</f>
        <v>0</v>
      </c>
      <c r="AZ190" s="22">
        <f>IF($B190="Day",_xlfn.XLOOKUP(CLEAN($C190),效率表!$B$4:$B$500,效率表!J$4:J$500,""),_xlfn.XLOOKUP(CLEAN($C190),效率表!$B$4:$B$500,效率表!J$4:J$500,"",,-1))</f>
        <v>0</v>
      </c>
      <c r="BA190" s="22">
        <f>IF($B190="Day",_xlfn.XLOOKUP(CLEAN($C190),效率表!$B$4:$B$500,效率表!K$4:K$500,""),_xlfn.XLOOKUP(CLEAN($C190),效率表!$B$4:$B$500,效率表!K$4:K$500,"",,-1))</f>
        <v>0</v>
      </c>
      <c r="BB190" s="22">
        <f>IF($B190="Day",_xlfn.XLOOKUP(CLEAN($C190),效率表!$B$4:$B$500,效率表!L$4:L$500,""),_xlfn.XLOOKUP(CLEAN($C190),效率表!$B$4:$B$500,效率表!L$4:L$500,"",,-1))</f>
        <v>90</v>
      </c>
      <c r="BC190" s="22">
        <f>IF($B190="Day",_xlfn.XLOOKUP(CLEAN($C190),效率表!$B$4:$B$500,效率表!M$4:M$500,""),_xlfn.XLOOKUP(CLEAN($C190),效率表!$B$4:$B$500,效率表!M$4:M$500,"",,-1))</f>
        <v>0</v>
      </c>
      <c r="BD190" s="22">
        <f>IF($B190="Day",_xlfn.XLOOKUP(CLEAN($C190),效率表!$B$4:$B$500,效率表!N$4:N$500,""),_xlfn.XLOOKUP(CLEAN($C190),效率表!$B$4:$B$500,效率表!N$4:N$500,"",,-1))</f>
        <v>0</v>
      </c>
      <c r="BE190" s="22">
        <f>IF($B190="Day",_xlfn.XLOOKUP(CLEAN($C190),效率表!$B$4:$B$500,效率表!O$4:O$500,""),_xlfn.XLOOKUP(CLEAN($C190),效率表!$B$4:$B$500,效率表!O$4:O$500,"",,-1))</f>
        <v>20</v>
      </c>
      <c r="BF190" s="22">
        <f>IF($B190="Day",_xlfn.XLOOKUP(CLEAN($C190),效率表!$B$4:$B$500,效率表!P$4:P$500,""),_xlfn.XLOOKUP(CLEAN($C190),效率表!$B$4:$B$500,效率表!P$4:P$500,"",,-1))</f>
        <v>0</v>
      </c>
      <c r="BG190" s="22">
        <f>IF($B190="Day",_xlfn.XLOOKUP(CLEAN($C190),效率表!$B$4:$B$500,效率表!Q$4:Q$500,""),_xlfn.XLOOKUP(CLEAN($C190),效率表!$B$4:$B$500,效率表!Q$4:Q$500,"",,-1))</f>
        <v>0</v>
      </c>
      <c r="BH190" s="22">
        <f>IF($B190="Day",_xlfn.XLOOKUP(CLEAN($C190),效率表!$B$4:$B$500,效率表!R$4:R$500,""),_xlfn.XLOOKUP(CLEAN($C190),效率表!$B$4:$B$500,效率表!R$4:R$500,"",,-1))</f>
        <v>0</v>
      </c>
      <c r="BI190" s="22">
        <f>IF($B190="Day",_xlfn.XLOOKUP(CLEAN($C190),效率表!$B$4:$B$500,效率表!S$4:S$500,""),_xlfn.XLOOKUP(CLEAN($C190),效率表!$B$4:$B$500,效率表!S$4:S$500,"",,-1))</f>
        <v>0</v>
      </c>
      <c r="BJ190" s="22">
        <f>IF($B190="Day",_xlfn.XLOOKUP(CLEAN($C190),效率表!$B$4:$B$500,效率表!U$4:U$500,""),_xlfn.XLOOKUP(CLEAN($C190),效率表!$B$4:$B$500,效率表!U$4:U$500,"",,-1))</f>
        <v>0</v>
      </c>
      <c r="BK190" s="22">
        <f>IF($B190="Day",_xlfn.XLOOKUP(CLEAN($C190),效率表!$B$4:$B$500,效率表!V$4:V$500,""),_xlfn.XLOOKUP(CLEAN($C190),效率表!$B$4:$B$500,效率表!V$4:V$500,"",,-1))</f>
        <v>0</v>
      </c>
      <c r="BL190" s="22">
        <f t="shared" si="43"/>
        <v>0</v>
      </c>
      <c r="BM190" s="22">
        <f t="shared" si="44"/>
        <v>110</v>
      </c>
      <c r="BN190" s="22">
        <f t="shared" si="45"/>
        <v>0</v>
      </c>
      <c r="BO190" s="27">
        <f t="shared" si="46"/>
        <v>590</v>
      </c>
      <c r="BP190" s="25">
        <f t="shared" si="47"/>
        <v>9.8333333333333339</v>
      </c>
      <c r="BQ190" s="28">
        <f>IF($B190="Day",_xlfn.XLOOKUP(CLEAN($C190),效率表!$B$4:$B$500,效率表!X$4:X$500,""),_xlfn.XLOOKUP($C190,效率表!$B$4:$B$500,效率表!X$4:X$500,"",,-1))</f>
        <v>0</v>
      </c>
    </row>
    <row r="191" spans="1:69">
      <c r="A191" s="29">
        <f t="shared" si="50"/>
        <v>46244</v>
      </c>
      <c r="B191" s="22" t="s">
        <v>241</v>
      </c>
      <c r="C191" s="22" t="s">
        <v>116</v>
      </c>
      <c r="D191" s="23" t="str">
        <f>_xlfn.XLOOKUP(C191,辅助表Auxiliary!$A$3:$A$192,辅助表Auxiliary!$C$3:$C$192)</f>
        <v>辅助设备/Auxiliary Equipment</v>
      </c>
      <c r="E191" s="22" t="str">
        <f>_xlfn.XLOOKUP(C191,辅助表Auxiliary!$A$3:$A$192,辅助表Auxiliary!$D$3:$D$192)</f>
        <v>CAT-D9GC</v>
      </c>
      <c r="F191" s="22" t="str">
        <f>_xlfn.XLOOKUP(C191,辅助表Auxiliary!$A$3:$A$192,辅助表Auxiliary!$E$3:$E$192)</f>
        <v>自有辅助</v>
      </c>
      <c r="G191" s="22" t="s">
        <v>287</v>
      </c>
      <c r="H191" s="22" t="b">
        <f t="shared" si="34"/>
        <v>1</v>
      </c>
      <c r="I191" s="22">
        <f t="shared" si="35"/>
        <v>1</v>
      </c>
      <c r="J191" s="22"/>
      <c r="K191" s="22">
        <f>_xlfn.AGGREGATE(9,4,表1[[#This Row],[Хө]:[Б.н]])+_xlfn.AGGREGATE(9,4,表1[[#This Row],[Хө土壤]:[Б.н 脏煤]],表1[[#This Row],[Ш.х 沃土]])</f>
        <v>0</v>
      </c>
      <c r="L191" s="22">
        <f>_xlfn.AGGREGATE(9,4,表1[[#This Row],[Нү]],表1[[#This Row],[Нү 煤炭]])</f>
        <v>0</v>
      </c>
      <c r="M191" s="22">
        <f>_xlfn.AGGREGATE(9,4,表1[[#This Row],[oxid]],表1[[#This Row],[oxid 氧化]])</f>
        <v>0</v>
      </c>
      <c r="N191" s="22">
        <f>_xlfn.AGGREGATE(9,4,表1[[#This Row],[И.А]],表1[[#This Row],[И.А 
工程工作]])</f>
        <v>0</v>
      </c>
      <c r="O191" s="22">
        <f>表1[[#This Row],[产量（M3）
Production(M3)]]-表1[[#This Row],[焦煤（M3）
Coking coal
Нү]]-表1[[#This Row],[动力煤（M3）
Thermal coal
oxid]]</f>
        <v>0</v>
      </c>
      <c r="P191" s="22" t="str" cm="1">
        <f t="array" ref="P191">_xlfn.LET(
_xlpm.hCond,$H191,
_xlpm.dType,$D191,
_xlpm.res_type_1,P$1,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1" s="22" t="str" cm="1">
        <f t="array" ref="Q191">_xlfn.LET(
_xlpm.hCond,$H191,
_xlpm.dType,$D191,
_xlpm.res_type_1,Q$1,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1" s="22" t="str" cm="1">
        <f t="array" ref="R191">_xlfn.LET(
_xlpm.hCond,$H191,
_xlpm.dType,$D191,
_xlpm.res_type_1,R$1,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1" s="22" t="str" cm="1">
        <f t="array" ref="S191">_xlfn.LET(
_xlpm.hCond,$H191,
_xlpm.dType,$D191,
_xlpm.res_type_1,S$1,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1" s="22" t="str" cm="1">
        <f t="array" ref="T191">_xlfn.LET(
_xlpm.hCond,$H191,
_xlpm.dType,$D191,
_xlpm.res_type_1,T$1,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1" s="22" t="str" cm="1">
        <f t="array" ref="U191">_xlfn.LET(
_xlpm.hCond,$H191,
_xlpm.dType,$D191,
_xlpm.res_type_1,U$1,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1" s="22" t="str" cm="1">
        <f t="array" ref="V191">_xlfn.LET(
_xlpm.hCond,$H191,
_xlpm.dType,$D191,
_xlpm.res_type_1,V$1,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1" s="22" t="str" cm="1">
        <f t="array" ref="W191">_xlfn.LET(
_xlpm.hCond,$H191,
_xlpm.dType,$D191,
_xlpm.res_type_1,W$1,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1" s="22" t="str" cm="1">
        <f t="array" ref="X191">_xlfn.LET(
_xlpm.hCond,$H191,
_xlpm.dType,$D191,
_xlpm.res_type_1,X$1,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1" s="22" t="str" cm="1">
        <f t="array" ref="Y191">_xlfn.LET(
_xlpm.hCond,$H191,
_xlpm.dType,$D191,
_xlpm.res_type_1,Y$1,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1" s="22" t="str" cm="1">
        <f t="array" ref="Z191">_xlfn.LET(
_xlpm.hCond,$H191,
_xlpm.dType,$D191,
_xlpm.res_type_1,Z$1,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1" s="22" t="str" cm="1">
        <f t="array" ref="AA191">_xlfn.LET(
_xlpm.hCond,$H191,
_xlpm.dType,$D191,
_xlpm.res_type_1,AA$1,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1" s="22" t="str" cm="1">
        <f t="array" ref="AB191">_xlfn.LET(
_xlpm.hCond,$H191,
_xlpm.dType,$D191,
_xlpm.res_type_1,AB$1,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1" s="22" t="str" cm="1">
        <f t="array" ref="AC191">_xlfn.LET(
_xlpm.hCond,$H191,
_xlpm.dType,$D191,
_xlpm.res_type_1,AC$1,
_xlpm.num,--_xlfn.TEXTAFTER($C191,{"#","/","-"},-1),
_xlpm.isDay,$B191="DAY",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1" s="22" cm="1">
        <f t="array" ref="AD191">_xlfn.LET(
    _xlpm.result,
    IF(
        $H191,
        _xlfn.IFS(
            $B191 = "DAY",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$B191 = "Night",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3154</v>
      </c>
      <c r="AE191" s="22" cm="1">
        <f t="array" ref="AE191">_xlfn.LET(
    _xlpm.result,
    IF(
        $H191,
        _xlfn.IFS(
            $B191 = "DAY",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$B191 = "Night",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3162</v>
      </c>
      <c r="AF191" s="22">
        <f t="shared" si="48"/>
        <v>8</v>
      </c>
      <c r="AG191" s="22" t="str" cm="1">
        <f t="array" ref="AG191">_xlfn.LET(
    _xlpm.result,
    IF(
        $H191,
        _xlfn.IFS(
            $B191 = "DAY",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$B191 = "Night",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1" s="22" t="str" cm="1">
        <f t="array" ref="AH191">_xlfn.LET(
    _xlpm.result,
    IF(
        $H191,
        _xlfn.IFS(
            $B191 = "DAY",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$B191 = "Night",
            _xlfn.IFS(
                $D191 = "挖掘机/Excavator",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$D191 = "矿用卡车/Dump Truck",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$D191 = "辅助设备/Auxiliary Equipment",
                _xlfn.XLOOKUP(
                     --
                        _xlfn.TEXTAFTER(
                            $C191,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1" s="22" t="str">
        <f t="shared" si="49"/>
        <v/>
      </c>
      <c r="AJ19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1" s="22" t="str">
        <f t="shared" si="36"/>
        <v/>
      </c>
      <c r="AO191" s="24" t="str">
        <f t="shared" si="37"/>
        <v/>
      </c>
      <c r="AP191" s="25" cm="1">
        <f t="array" ref="AP19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B191="Night", IF(
            (F191="EX5600")+(F191="EX3600"),
            _xlfn.XLOOKUP(--_xlfn.TEXTAFTER($C191,{"#","/","-"},-1), --_xlfn.TEXTAFTER('Electrical Excavator'!$A$4:$A$23,{"#","/","-"},-1), _xlfn.XLOOKUP(A191,'Electrical Excavator'!$E$3:$AI$3,'Electrical Excavator'!$E$4:$AI$23)),
            _xlfn.XLOOKUP(--_xlfn.TEXTAFTER($C191,{"#","/","-"},-1), --_xlfn.REGEXEXTRACT(_xlpm.c_rng,"\d+"), _xlfn.XLOOKUP(A191, _xlpm.header_rng, _xlpm.data_rng))
        ),
        B191="Day", ""
    ),
    IFERROR(_xlpm.result, "")
)</f>
        <v>770</v>
      </c>
      <c r="AQ191" s="26">
        <f t="shared" si="38"/>
        <v>1</v>
      </c>
      <c r="AR191" s="26">
        <f t="shared" si="39"/>
        <v>0.63888888888888884</v>
      </c>
      <c r="AS191" s="26">
        <f t="shared" si="40"/>
        <v>0.63888888888888884</v>
      </c>
      <c r="AT191" s="24">
        <f t="shared" si="41"/>
        <v>19.999999999999982</v>
      </c>
      <c r="AU191" s="22">
        <v>720</v>
      </c>
      <c r="AV191" s="22">
        <f t="shared" si="42"/>
        <v>12</v>
      </c>
      <c r="AW191" s="22">
        <f>IF($B191="Day",_xlfn.XLOOKUP(CLEAN($C191),效率表!$B$4:$B$500,效率表!G$4:G$500,""),_xlfn.XLOOKUP(CLEAN($C191),效率表!$B$4:$B$500,效率表!G$4:G$500,"",,-1))</f>
        <v>20</v>
      </c>
      <c r="AX191" s="22">
        <f>IF($B191="Day",_xlfn.XLOOKUP(CLEAN($C191),效率表!$B$4:$B$500,效率表!H$4:H$500,""),_xlfn.XLOOKUP(CLEAN($C191),效率表!$B$4:$B$500,效率表!H$4:H$500,"",,-1))</f>
        <v>0</v>
      </c>
      <c r="AY191" s="22">
        <f>IF($B191="Day",_xlfn.XLOOKUP(CLEAN($C191),效率表!$B$4:$B$500,效率表!I$4:I$500,""),_xlfn.XLOOKUP(CLEAN($C191),效率表!$B$4:$B$500,效率表!I$4:I$500,"",,-1))</f>
        <v>0</v>
      </c>
      <c r="AZ191" s="22">
        <f>IF($B191="Day",_xlfn.XLOOKUP(CLEAN($C191),效率表!$B$4:$B$500,效率表!J$4:J$500,""),_xlfn.XLOOKUP(CLEAN($C191),效率表!$B$4:$B$500,效率表!J$4:J$500,"",,-1))</f>
        <v>0</v>
      </c>
      <c r="BA191" s="22">
        <f>IF($B191="Day",_xlfn.XLOOKUP(CLEAN($C191),效率表!$B$4:$B$500,效率表!K$4:K$500,""),_xlfn.XLOOKUP(CLEAN($C191),效率表!$B$4:$B$500,效率表!K$4:K$500,"",,-1))</f>
        <v>0</v>
      </c>
      <c r="BB191" s="22">
        <f>IF($B191="Day",_xlfn.XLOOKUP(CLEAN($C191),效率表!$B$4:$B$500,效率表!L$4:L$500,""),_xlfn.XLOOKUP(CLEAN($C191),效率表!$B$4:$B$500,效率表!L$4:L$500,"",,-1))</f>
        <v>90</v>
      </c>
      <c r="BC191" s="22">
        <f>IF($B191="Day",_xlfn.XLOOKUP(CLEAN($C191),效率表!$B$4:$B$500,效率表!M$4:M$500,""),_xlfn.XLOOKUP(CLEAN($C191),效率表!$B$4:$B$500,效率表!M$4:M$500,"",,-1))</f>
        <v>0</v>
      </c>
      <c r="BD191" s="22">
        <f>IF($B191="Day",_xlfn.XLOOKUP(CLEAN($C191),效率表!$B$4:$B$500,效率表!N$4:N$500,""),_xlfn.XLOOKUP(CLEAN($C191),效率表!$B$4:$B$500,效率表!N$4:N$500,"",,-1))</f>
        <v>0</v>
      </c>
      <c r="BE191" s="22">
        <f>IF($B191="Day",_xlfn.XLOOKUP(CLEAN($C191),效率表!$B$4:$B$500,效率表!O$4:O$500,""),_xlfn.XLOOKUP(CLEAN($C191),效率表!$B$4:$B$500,效率表!O$4:O$500,"",,-1))</f>
        <v>0</v>
      </c>
      <c r="BF191" s="22">
        <f>IF($B191="Day",_xlfn.XLOOKUP(CLEAN($C191),效率表!$B$4:$B$500,效率表!P$4:P$500,""),_xlfn.XLOOKUP(CLEAN($C191),效率表!$B$4:$B$500,效率表!P$4:P$500,"",,-1))</f>
        <v>150</v>
      </c>
      <c r="BG191" s="22">
        <f>IF($B191="Day",_xlfn.XLOOKUP(CLEAN($C191),效率表!$B$4:$B$500,效率表!Q$4:Q$500,""),_xlfn.XLOOKUP(CLEAN($C191),效率表!$B$4:$B$500,效率表!Q$4:Q$500,"",,-1))</f>
        <v>0</v>
      </c>
      <c r="BH191" s="22">
        <f>IF($B191="Day",_xlfn.XLOOKUP(CLEAN($C191),效率表!$B$4:$B$500,效率表!R$4:R$500,""),_xlfn.XLOOKUP(CLEAN($C191),效率表!$B$4:$B$500,效率表!R$4:R$500,"",,-1))</f>
        <v>0</v>
      </c>
      <c r="BI191" s="22">
        <f>IF($B191="Day",_xlfn.XLOOKUP(CLEAN($C191),效率表!$B$4:$B$500,效率表!S$4:S$500,""),_xlfn.XLOOKUP(CLEAN($C191),效率表!$B$4:$B$500,效率表!S$4:S$500,"",,-1))</f>
        <v>0</v>
      </c>
      <c r="BJ191" s="22">
        <f>IF($B191="Day",_xlfn.XLOOKUP(CLEAN($C191),效率表!$B$4:$B$500,效率表!U$4:U$500,""),_xlfn.XLOOKUP(CLEAN($C191),效率表!$B$4:$B$500,效率表!U$4:U$500,"",,-1))</f>
        <v>0</v>
      </c>
      <c r="BK191" s="22">
        <f>IF($B191="Day",_xlfn.XLOOKUP(CLEAN($C191),效率表!$B$4:$B$500,效率表!V$4:V$500,""),_xlfn.XLOOKUP(CLEAN($C191),效率表!$B$4:$B$500,效率表!V$4:V$500,"",,-1))</f>
        <v>0</v>
      </c>
      <c r="BL191" s="22">
        <f t="shared" si="43"/>
        <v>0</v>
      </c>
      <c r="BM191" s="22">
        <f t="shared" si="44"/>
        <v>260</v>
      </c>
      <c r="BN191" s="22">
        <f t="shared" si="45"/>
        <v>150</v>
      </c>
      <c r="BO191" s="27">
        <f t="shared" si="46"/>
        <v>460</v>
      </c>
      <c r="BP191" s="25">
        <f t="shared" si="47"/>
        <v>7.666666666666667</v>
      </c>
      <c r="BQ191" s="28">
        <f>IF($B191="Day",_xlfn.XLOOKUP(CLEAN($C191),效率表!$B$4:$B$500,效率表!X$4:X$500,""),_xlfn.XLOOKUP($C191,效率表!$B$4:$B$500,效率表!X$4:X$500,"",,-1))</f>
        <v>0</v>
      </c>
    </row>
    <row r="192" spans="1:69">
      <c r="A192" s="29">
        <f t="shared" si="50"/>
        <v>46244</v>
      </c>
      <c r="B192" s="22" t="s">
        <v>241</v>
      </c>
      <c r="C192" s="22" t="s">
        <v>117</v>
      </c>
      <c r="D192" s="23" t="str">
        <f>_xlfn.XLOOKUP(C192,辅助表Auxiliary!$A$3:$A$192,辅助表Auxiliary!$C$3:$C$192)</f>
        <v>辅助设备/Auxiliary Equipment</v>
      </c>
      <c r="E192" s="22" t="str">
        <f>_xlfn.XLOOKUP(C192,辅助表Auxiliary!$A$3:$A$192,辅助表Auxiliary!$D$3:$D$192)</f>
        <v>CAT16M3</v>
      </c>
      <c r="F192" s="22" t="str">
        <f>_xlfn.XLOOKUP(C192,辅助表Auxiliary!$A$3:$A$192,辅助表Auxiliary!$E$3:$E$192)</f>
        <v>自有辅助</v>
      </c>
      <c r="G192" s="22" t="s">
        <v>287</v>
      </c>
      <c r="H192" s="22" t="b">
        <f t="shared" si="34"/>
        <v>1</v>
      </c>
      <c r="I192" s="22">
        <f t="shared" si="35"/>
        <v>1</v>
      </c>
      <c r="J192" s="22"/>
      <c r="K192" s="22">
        <f>_xlfn.AGGREGATE(9,4,表1[[#This Row],[Хө]:[Б.н]])+_xlfn.AGGREGATE(9,4,表1[[#This Row],[Хө土壤]:[Б.н 脏煤]],表1[[#This Row],[Ш.х 沃土]])</f>
        <v>0</v>
      </c>
      <c r="L192" s="22">
        <f>_xlfn.AGGREGATE(9,4,表1[[#This Row],[Нү]],表1[[#This Row],[Нү 煤炭]])</f>
        <v>0</v>
      </c>
      <c r="M192" s="22">
        <f>_xlfn.AGGREGATE(9,4,表1[[#This Row],[oxid]],表1[[#This Row],[oxid 氧化]])</f>
        <v>0</v>
      </c>
      <c r="N192" s="22">
        <f>_xlfn.AGGREGATE(9,4,表1[[#This Row],[И.А]],表1[[#This Row],[И.А 
工程工作]])</f>
        <v>0</v>
      </c>
      <c r="O192" s="22">
        <f>表1[[#This Row],[产量（M3）
Production(M3)]]-表1[[#This Row],[焦煤（M3）
Coking coal
Нү]]-表1[[#This Row],[动力煤（M3）
Thermal coal
oxid]]</f>
        <v>0</v>
      </c>
      <c r="P192" s="22" t="str" cm="1">
        <f t="array" ref="P192">_xlfn.LET(
_xlpm.hCond,$H192,
_xlpm.dType,$D192,
_xlpm.res_type_1,P$1,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2" s="22" t="str" cm="1">
        <f t="array" ref="Q192">_xlfn.LET(
_xlpm.hCond,$H192,
_xlpm.dType,$D192,
_xlpm.res_type_1,Q$1,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2" s="22" t="str" cm="1">
        <f t="array" ref="R192">_xlfn.LET(
_xlpm.hCond,$H192,
_xlpm.dType,$D192,
_xlpm.res_type_1,R$1,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2" s="22" t="str" cm="1">
        <f t="array" ref="S192">_xlfn.LET(
_xlpm.hCond,$H192,
_xlpm.dType,$D192,
_xlpm.res_type_1,S$1,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2" s="22" t="str" cm="1">
        <f t="array" ref="T192">_xlfn.LET(
_xlpm.hCond,$H192,
_xlpm.dType,$D192,
_xlpm.res_type_1,T$1,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2" s="22" t="str" cm="1">
        <f t="array" ref="U192">_xlfn.LET(
_xlpm.hCond,$H192,
_xlpm.dType,$D192,
_xlpm.res_type_1,U$1,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2" s="22" t="str" cm="1">
        <f t="array" ref="V192">_xlfn.LET(
_xlpm.hCond,$H192,
_xlpm.dType,$D192,
_xlpm.res_type_1,V$1,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2" s="22" t="str" cm="1">
        <f t="array" ref="W192">_xlfn.LET(
_xlpm.hCond,$H192,
_xlpm.dType,$D192,
_xlpm.res_type_1,W$1,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2" s="22" t="str" cm="1">
        <f t="array" ref="X192">_xlfn.LET(
_xlpm.hCond,$H192,
_xlpm.dType,$D192,
_xlpm.res_type_1,X$1,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2" s="22" t="str" cm="1">
        <f t="array" ref="Y192">_xlfn.LET(
_xlpm.hCond,$H192,
_xlpm.dType,$D192,
_xlpm.res_type_1,Y$1,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2" s="22" t="str" cm="1">
        <f t="array" ref="Z192">_xlfn.LET(
_xlpm.hCond,$H192,
_xlpm.dType,$D192,
_xlpm.res_type_1,Z$1,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2" s="22" t="str" cm="1">
        <f t="array" ref="AA192">_xlfn.LET(
_xlpm.hCond,$H192,
_xlpm.dType,$D192,
_xlpm.res_type_1,AA$1,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2" s="22" t="str" cm="1">
        <f t="array" ref="AB192">_xlfn.LET(
_xlpm.hCond,$H192,
_xlpm.dType,$D192,
_xlpm.res_type_1,AB$1,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2" s="22" t="str" cm="1">
        <f t="array" ref="AC192">_xlfn.LET(
_xlpm.hCond,$H192,
_xlpm.dType,$D192,
_xlpm.res_type_1,AC$1,
_xlpm.num,--_xlfn.TEXTAFTER($C192,{"#","/","-"},-1),
_xlpm.isDay,$B192="DAY",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2" s="22" cm="1">
        <f t="array" ref="AD192">_xlfn.LET(
    _xlpm.result,
    IF(
        $H192,
        _xlfn.IFS(
            $B192 = "DAY",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$B192 = "Night",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30775</v>
      </c>
      <c r="AE192" s="22" cm="1">
        <f t="array" ref="AE192">_xlfn.LET(
    _xlpm.result,
    IF(
        $H192,
        _xlfn.IFS(
            $B192 = "DAY",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$B192 = "Night",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30784</v>
      </c>
      <c r="AF192" s="22">
        <f t="shared" si="48"/>
        <v>9</v>
      </c>
      <c r="AG192" s="22" t="str" cm="1">
        <f t="array" ref="AG192">_xlfn.LET(
    _xlpm.result,
    IF(
        $H192,
        _xlfn.IFS(
            $B192 = "DAY",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$B192 = "Night",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2" s="22" t="str" cm="1">
        <f t="array" ref="AH192">_xlfn.LET(
    _xlpm.result,
    IF(
        $H192,
        _xlfn.IFS(
            $B192 = "DAY",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$B192 = "Night",
            _xlfn.IFS(
                $D192 = "挖掘机/Excavator",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$D192 = "矿用卡车/Dump Truck",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$D192 = "辅助设备/Auxiliary Equipment",
                _xlfn.XLOOKUP(
                     --
                        _xlfn.TEXTAFTER(
                            $C192,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2" s="22" t="str">
        <f t="shared" si="49"/>
        <v/>
      </c>
      <c r="AJ19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2" s="22" t="str">
        <f t="shared" si="36"/>
        <v/>
      </c>
      <c r="AO192" s="24" t="str">
        <f t="shared" si="37"/>
        <v/>
      </c>
      <c r="AP192" s="25" cm="1">
        <f t="array" ref="AP19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B192="Night", IF(
            (F192="EX5600")+(F192="EX3600"),
            _xlfn.XLOOKUP(--_xlfn.TEXTAFTER($C192,{"#","/","-"},-1), --_xlfn.TEXTAFTER('Electrical Excavator'!$A$4:$A$23,{"#","/","-"},-1), _xlfn.XLOOKUP(A192,'Electrical Excavator'!$E$3:$AI$3,'Electrical Excavator'!$E$4:$AI$23)),
            _xlfn.XLOOKUP(--_xlfn.TEXTAFTER($C192,{"#","/","-"},-1), --_xlfn.REGEXEXTRACT(_xlpm.c_rng,"\d+"), _xlfn.XLOOKUP(A192, _xlpm.header_rng, _xlpm.data_rng))
        ),
        B192="Day", ""
    ),
    IFERROR(_xlpm.result, "")
)</f>
        <v>500</v>
      </c>
      <c r="AQ192" s="26">
        <f t="shared" si="38"/>
        <v>0.97222222222222221</v>
      </c>
      <c r="AR192" s="26">
        <f t="shared" si="39"/>
        <v>0.77142857142857146</v>
      </c>
      <c r="AS192" s="26">
        <f t="shared" si="40"/>
        <v>0.77142857142857146</v>
      </c>
      <c r="AT192" s="24">
        <f t="shared" si="41"/>
        <v>0</v>
      </c>
      <c r="AU192" s="22">
        <v>720</v>
      </c>
      <c r="AV192" s="22">
        <f t="shared" si="42"/>
        <v>12</v>
      </c>
      <c r="AW192" s="22">
        <f>IF($B192="Day",_xlfn.XLOOKUP(CLEAN($C192),效率表!$B$4:$B$500,效率表!G$4:G$500,""),_xlfn.XLOOKUP(CLEAN($C192),效率表!$B$4:$B$500,效率表!G$4:G$500,"",,-1))</f>
        <v>70</v>
      </c>
      <c r="AX192" s="22">
        <f>IF($B192="Day",_xlfn.XLOOKUP(CLEAN($C192),效率表!$B$4:$B$500,效率表!H$4:H$500,""),_xlfn.XLOOKUP(CLEAN($C192),效率表!$B$4:$B$500,效率表!H$4:H$500,"",,-1))</f>
        <v>0</v>
      </c>
      <c r="AY192" s="22">
        <f>IF($B192="Day",_xlfn.XLOOKUP(CLEAN($C192),效率表!$B$4:$B$500,效率表!I$4:I$500,""),_xlfn.XLOOKUP(CLEAN($C192),效率表!$B$4:$B$500,效率表!I$4:I$500,"",,-1))</f>
        <v>0</v>
      </c>
      <c r="AZ192" s="22">
        <f>IF($B192="Day",_xlfn.XLOOKUP(CLEAN($C192),效率表!$B$4:$B$500,效率表!J$4:J$500,""),_xlfn.XLOOKUP(CLEAN($C192),效率表!$B$4:$B$500,效率表!J$4:J$500,"",,-1))</f>
        <v>0</v>
      </c>
      <c r="BA192" s="22">
        <f>IF($B192="Day",_xlfn.XLOOKUP(CLEAN($C192),效率表!$B$4:$B$500,效率表!K$4:K$500,""),_xlfn.XLOOKUP(CLEAN($C192),效率表!$B$4:$B$500,效率表!K$4:K$500,"",,-1))</f>
        <v>0</v>
      </c>
      <c r="BB192" s="22">
        <f>IF($B192="Day",_xlfn.XLOOKUP(CLEAN($C192),效率表!$B$4:$B$500,效率表!L$4:L$500,""),_xlfn.XLOOKUP(CLEAN($C192),效率表!$B$4:$B$500,效率表!L$4:L$500,"",,-1))</f>
        <v>90</v>
      </c>
      <c r="BC192" s="22">
        <f>IF($B192="Day",_xlfn.XLOOKUP(CLEAN($C192),效率表!$B$4:$B$500,效率表!M$4:M$500,""),_xlfn.XLOOKUP(CLEAN($C192),效率表!$B$4:$B$500,效率表!M$4:M$500,"",,-1))</f>
        <v>0</v>
      </c>
      <c r="BD192" s="22">
        <f>IF($B192="Day",_xlfn.XLOOKUP(CLEAN($C192),效率表!$B$4:$B$500,效率表!N$4:N$500,""),_xlfn.XLOOKUP(CLEAN($C192),效率表!$B$4:$B$500,效率表!N$4:N$500,"",,-1))</f>
        <v>0</v>
      </c>
      <c r="BE192" s="22">
        <f>IF($B192="Day",_xlfn.XLOOKUP(CLEAN($C192),效率表!$B$4:$B$500,效率表!O$4:O$500,""),_xlfn.XLOOKUP(CLEAN($C192),效率表!$B$4:$B$500,效率表!O$4:O$500,"",,-1))</f>
        <v>20</v>
      </c>
      <c r="BF192" s="22">
        <f>IF($B192="Day",_xlfn.XLOOKUP(CLEAN($C192),效率表!$B$4:$B$500,效率表!P$4:P$500,""),_xlfn.XLOOKUP(CLEAN($C192),效率表!$B$4:$B$500,效率表!P$4:P$500,"",,-1))</f>
        <v>0</v>
      </c>
      <c r="BG192" s="22">
        <f>IF($B192="Day",_xlfn.XLOOKUP(CLEAN($C192),效率表!$B$4:$B$500,效率表!Q$4:Q$500,""),_xlfn.XLOOKUP(CLEAN($C192),效率表!$B$4:$B$500,效率表!Q$4:Q$500,"",,-1))</f>
        <v>0</v>
      </c>
      <c r="BH192" s="22">
        <f>IF($B192="Day",_xlfn.XLOOKUP(CLEAN($C192),效率表!$B$4:$B$500,效率表!R$4:R$500,""),_xlfn.XLOOKUP(CLEAN($C192),效率表!$B$4:$B$500,效率表!R$4:R$500,"",,-1))</f>
        <v>0</v>
      </c>
      <c r="BI192" s="22">
        <f>IF($B192="Day",_xlfn.XLOOKUP(CLEAN($C192),效率表!$B$4:$B$500,效率表!S$4:S$500,""),_xlfn.XLOOKUP(CLEAN($C192),效率表!$B$4:$B$500,效率表!S$4:S$500,"",,-1))</f>
        <v>0</v>
      </c>
      <c r="BJ192" s="22">
        <f>IF($B192="Day",_xlfn.XLOOKUP(CLEAN($C192),效率表!$B$4:$B$500,效率表!U$4:U$500,""),_xlfn.XLOOKUP(CLEAN($C192),效率表!$B$4:$B$500,效率表!U$4:U$500,"",,-1))</f>
        <v>0</v>
      </c>
      <c r="BK192" s="22">
        <f>IF($B192="Day",_xlfn.XLOOKUP(CLEAN($C192),效率表!$B$4:$B$500,效率表!V$4:V$500,""),_xlfn.XLOOKUP(CLEAN($C192),效率表!$B$4:$B$500,效率表!V$4:V$500,"",,-1))</f>
        <v>0</v>
      </c>
      <c r="BL192" s="22">
        <f t="shared" si="43"/>
        <v>0</v>
      </c>
      <c r="BM192" s="22">
        <f t="shared" si="44"/>
        <v>160</v>
      </c>
      <c r="BN192" s="22">
        <f t="shared" si="45"/>
        <v>0</v>
      </c>
      <c r="BO192" s="27">
        <f t="shared" si="46"/>
        <v>540</v>
      </c>
      <c r="BP192" s="25">
        <f t="shared" si="47"/>
        <v>9</v>
      </c>
      <c r="BQ192" s="28" t="str">
        <f>IF($B192="Day",_xlfn.XLOOKUP(CLEAN($C192),效率表!$B$4:$B$500,效率表!X$4:X$500,""),_xlfn.XLOOKUP($C192,效率表!$B$4:$B$500,效率表!X$4:X$500,"",,-1))</f>
        <v xml:space="preserve">Гидро нэмэх </v>
      </c>
    </row>
    <row r="193" spans="1:69">
      <c r="A193" s="29">
        <f t="shared" si="50"/>
        <v>46244</v>
      </c>
      <c r="B193" s="22" t="s">
        <v>241</v>
      </c>
      <c r="C193" s="22" t="s">
        <v>118</v>
      </c>
      <c r="D193" s="23" t="str">
        <f>_xlfn.XLOOKUP(C193,辅助表Auxiliary!$A$3:$A$192,辅助表Auxiliary!$C$3:$C$192)</f>
        <v>辅助设备/Auxiliary Equipment</v>
      </c>
      <c r="E193" s="22" t="str">
        <f>_xlfn.XLOOKUP(C193,辅助表Auxiliary!$A$3:$A$192,辅助表Auxiliary!$D$3:$D$192)</f>
        <v>CAT16M3</v>
      </c>
      <c r="F193" s="22" t="str">
        <f>_xlfn.XLOOKUP(C193,辅助表Auxiliary!$A$3:$A$192,辅助表Auxiliary!$E$3:$E$192)</f>
        <v>自有辅助</v>
      </c>
      <c r="G193" s="22" t="s">
        <v>287</v>
      </c>
      <c r="H193" s="22" t="b">
        <f t="shared" si="34"/>
        <v>1</v>
      </c>
      <c r="I193" s="22">
        <f t="shared" si="35"/>
        <v>0</v>
      </c>
      <c r="J193" s="22"/>
      <c r="K193" s="22">
        <f>_xlfn.AGGREGATE(9,4,表1[[#This Row],[Хө]:[Б.н]])+_xlfn.AGGREGATE(9,4,表1[[#This Row],[Хө土壤]:[Б.н 脏煤]],表1[[#This Row],[Ш.х 沃土]])</f>
        <v>0</v>
      </c>
      <c r="L193" s="22">
        <f>_xlfn.AGGREGATE(9,4,表1[[#This Row],[Нү]],表1[[#This Row],[Нү 煤炭]])</f>
        <v>0</v>
      </c>
      <c r="M193" s="22">
        <f>_xlfn.AGGREGATE(9,4,表1[[#This Row],[oxid]],表1[[#This Row],[oxid 氧化]])</f>
        <v>0</v>
      </c>
      <c r="N193" s="22">
        <f>_xlfn.AGGREGATE(9,4,表1[[#This Row],[И.А]],表1[[#This Row],[И.А 
工程工作]])</f>
        <v>0</v>
      </c>
      <c r="O193" s="22">
        <f>表1[[#This Row],[产量（M3）
Production(M3)]]-表1[[#This Row],[焦煤（M3）
Coking coal
Нү]]-表1[[#This Row],[动力煤（M3）
Thermal coal
oxid]]</f>
        <v>0</v>
      </c>
      <c r="P193" s="22" t="str" cm="1">
        <f t="array" ref="P193">_xlfn.LET(
_xlpm.hCond,$H193,
_xlpm.dType,$D193,
_xlpm.res_type_1,P$1,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3" s="22" t="str" cm="1">
        <f t="array" ref="Q193">_xlfn.LET(
_xlpm.hCond,$H193,
_xlpm.dType,$D193,
_xlpm.res_type_1,Q$1,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3" s="22" t="str" cm="1">
        <f t="array" ref="R193">_xlfn.LET(
_xlpm.hCond,$H193,
_xlpm.dType,$D193,
_xlpm.res_type_1,R$1,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3" s="22" t="str" cm="1">
        <f t="array" ref="S193">_xlfn.LET(
_xlpm.hCond,$H193,
_xlpm.dType,$D193,
_xlpm.res_type_1,S$1,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3" s="22" t="str" cm="1">
        <f t="array" ref="T193">_xlfn.LET(
_xlpm.hCond,$H193,
_xlpm.dType,$D193,
_xlpm.res_type_1,T$1,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3" s="22" t="str" cm="1">
        <f t="array" ref="U193">_xlfn.LET(
_xlpm.hCond,$H193,
_xlpm.dType,$D193,
_xlpm.res_type_1,U$1,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3" s="22" t="str" cm="1">
        <f t="array" ref="V193">_xlfn.LET(
_xlpm.hCond,$H193,
_xlpm.dType,$D193,
_xlpm.res_type_1,V$1,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3" s="22" t="str" cm="1">
        <f t="array" ref="W193">_xlfn.LET(
_xlpm.hCond,$H193,
_xlpm.dType,$D193,
_xlpm.res_type_1,W$1,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3" s="22" t="str" cm="1">
        <f t="array" ref="X193">_xlfn.LET(
_xlpm.hCond,$H193,
_xlpm.dType,$D193,
_xlpm.res_type_1,X$1,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3" s="22" t="str" cm="1">
        <f t="array" ref="Y193">_xlfn.LET(
_xlpm.hCond,$H193,
_xlpm.dType,$D193,
_xlpm.res_type_1,Y$1,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3" s="22" t="str" cm="1">
        <f t="array" ref="Z193">_xlfn.LET(
_xlpm.hCond,$H193,
_xlpm.dType,$D193,
_xlpm.res_type_1,Z$1,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3" s="22" t="str" cm="1">
        <f t="array" ref="AA193">_xlfn.LET(
_xlpm.hCond,$H193,
_xlpm.dType,$D193,
_xlpm.res_type_1,AA$1,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3" s="22" t="str" cm="1">
        <f t="array" ref="AB193">_xlfn.LET(
_xlpm.hCond,$H193,
_xlpm.dType,$D193,
_xlpm.res_type_1,AB$1,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3" s="22" t="str" cm="1">
        <f t="array" ref="AC193">_xlfn.LET(
_xlpm.hCond,$H193,
_xlpm.dType,$D193,
_xlpm.res_type_1,AC$1,
_xlpm.num,--_xlfn.TEXTAFTER($C193,{"#","/","-"},-1),
_xlpm.isDay,$B193="DAY",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3" s="22" cm="1">
        <f t="array" ref="AD193">_xlfn.LET(
    _xlpm.result,
    IF(
        $H193,
        _xlfn.IFS(
            $B193 = "DAY",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$B193 = "Night",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27700.3</v>
      </c>
      <c r="AE193" s="22" cm="1">
        <f t="array" ref="AE193">_xlfn.LET(
    _xlpm.result,
    IF(
        $H193,
        _xlfn.IFS(
            $B193 = "DAY",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$B193 = "Night",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27700.3</v>
      </c>
      <c r="AF193" s="22">
        <f t="shared" si="48"/>
        <v>0</v>
      </c>
      <c r="AG193" s="22" t="str" cm="1">
        <f t="array" ref="AG193">_xlfn.LET(
    _xlpm.result,
    IF(
        $H193,
        _xlfn.IFS(
            $B193 = "DAY",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$B193 = "Night",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3" s="22" t="str" cm="1">
        <f t="array" ref="AH193">_xlfn.LET(
    _xlpm.result,
    IF(
        $H193,
        _xlfn.IFS(
            $B193 = "DAY",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$B193 = "Night",
            _xlfn.IFS(
                $D193 = "挖掘机/Excavator",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$D193 = "矿用卡车/Dump Truck",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$D193 = "辅助设备/Auxiliary Equipment",
                _xlfn.XLOOKUP(
                     --
                        _xlfn.TEXTAFTER(
                            $C193,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3" s="22" t="str">
        <f t="shared" si="49"/>
        <v/>
      </c>
      <c r="AJ19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3" s="22" t="str">
        <f t="shared" si="36"/>
        <v/>
      </c>
      <c r="AO193" s="24" t="str">
        <f t="shared" si="37"/>
        <v/>
      </c>
      <c r="AP193" s="25" cm="1">
        <f t="array" ref="AP19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B193="Night", IF(
            (F193="EX5600")+(F193="EX3600"),
            _xlfn.XLOOKUP(--_xlfn.TEXTAFTER($C193,{"#","/","-"},-1), --_xlfn.TEXTAFTER('Electrical Excavator'!$A$4:$A$23,{"#","/","-"},-1), _xlfn.XLOOKUP(A193,'Electrical Excavator'!$E$3:$AI$3,'Electrical Excavator'!$E$4:$AI$23)),
            _xlfn.XLOOKUP(--_xlfn.TEXTAFTER($C193,{"#","/","-"},-1), --_xlfn.REGEXEXTRACT(_xlpm.c_rng,"\d+"), _xlfn.XLOOKUP(A193, _xlpm.header_rng, _xlpm.data_rng))
        ),
        B193="Day", ""
    ),
    IFERROR(_xlpm.result, "")
)</f>
        <v>0</v>
      </c>
      <c r="AQ193" s="26">
        <f t="shared" si="38"/>
        <v>0</v>
      </c>
      <c r="AR193" s="26">
        <f t="shared" si="39"/>
        <v>0</v>
      </c>
      <c r="AS193" s="26" t="str">
        <f t="shared" si="40"/>
        <v/>
      </c>
      <c r="AT193" s="24" t="str">
        <f t="shared" si="41"/>
        <v/>
      </c>
      <c r="AU193" s="22">
        <v>720</v>
      </c>
      <c r="AV193" s="22">
        <f t="shared" si="42"/>
        <v>12</v>
      </c>
      <c r="AW193" s="22">
        <f>IF($B193="Day",_xlfn.XLOOKUP(CLEAN($C193),效率表!$B$4:$B$500,效率表!G$4:G$500,""),_xlfn.XLOOKUP(CLEAN($C193),效率表!$B$4:$B$500,效率表!G$4:G$500,"",,-1))</f>
        <v>0</v>
      </c>
      <c r="AX193" s="22">
        <f>IF($B193="Day",_xlfn.XLOOKUP(CLEAN($C193),效率表!$B$4:$B$500,效率表!H$4:H$500,""),_xlfn.XLOOKUP(CLEAN($C193),效率表!$B$4:$B$500,效率表!H$4:H$500,"",,-1))</f>
        <v>0</v>
      </c>
      <c r="AY193" s="22">
        <f>IF($B193="Day",_xlfn.XLOOKUP(CLEAN($C193),效率表!$B$4:$B$500,效率表!I$4:I$500,""),_xlfn.XLOOKUP(CLEAN($C193),效率表!$B$4:$B$500,效率表!I$4:I$500,"",,-1))</f>
        <v>0</v>
      </c>
      <c r="AZ193" s="22">
        <f>IF($B193="Day",_xlfn.XLOOKUP(CLEAN($C193),效率表!$B$4:$B$500,效率表!J$4:J$500,""),_xlfn.XLOOKUP(CLEAN($C193),效率表!$B$4:$B$500,效率表!J$4:J$500,"",,-1))</f>
        <v>0</v>
      </c>
      <c r="BA193" s="22">
        <f>IF($B193="Day",_xlfn.XLOOKUP(CLEAN($C193),效率表!$B$4:$B$500,效率表!K$4:K$500,""),_xlfn.XLOOKUP(CLEAN($C193),效率表!$B$4:$B$500,效率表!K$4:K$500,"",,-1))</f>
        <v>0</v>
      </c>
      <c r="BB193" s="22">
        <f>IF($B193="Day",_xlfn.XLOOKUP(CLEAN($C193),效率表!$B$4:$B$500,效率表!L$4:L$500,""),_xlfn.XLOOKUP(CLEAN($C193),效率表!$B$4:$B$500,效率表!L$4:L$500,"",,-1))</f>
        <v>0</v>
      </c>
      <c r="BC193" s="22">
        <f>IF($B193="Day",_xlfn.XLOOKUP(CLEAN($C193),效率表!$B$4:$B$500,效率表!M$4:M$500,""),_xlfn.XLOOKUP(CLEAN($C193),效率表!$B$4:$B$500,效率表!M$4:M$500,"",,-1))</f>
        <v>0</v>
      </c>
      <c r="BD193" s="22">
        <f>IF($B193="Day",_xlfn.XLOOKUP(CLEAN($C193),效率表!$B$4:$B$500,效率表!N$4:N$500,""),_xlfn.XLOOKUP(CLEAN($C193),效率表!$B$4:$B$500,效率表!N$4:N$500,"",,-1))</f>
        <v>0</v>
      </c>
      <c r="BE193" s="22">
        <f>IF($B193="Day",_xlfn.XLOOKUP(CLEAN($C193),效率表!$B$4:$B$500,效率表!O$4:O$500,""),_xlfn.XLOOKUP(CLEAN($C193),效率表!$B$4:$B$500,效率表!O$4:O$500,"",,-1))</f>
        <v>720</v>
      </c>
      <c r="BF193" s="22">
        <f>IF($B193="Day",_xlfn.XLOOKUP(CLEAN($C193),效率表!$B$4:$B$500,效率表!P$4:P$500,""),_xlfn.XLOOKUP(CLEAN($C193),效率表!$B$4:$B$500,效率表!P$4:P$500,"",,-1))</f>
        <v>0</v>
      </c>
      <c r="BG193" s="22">
        <f>IF($B193="Day",_xlfn.XLOOKUP(CLEAN($C193),效率表!$B$4:$B$500,效率表!Q$4:Q$500,""),_xlfn.XLOOKUP(CLEAN($C193),效率表!$B$4:$B$500,效率表!Q$4:Q$500,"",,-1))</f>
        <v>0</v>
      </c>
      <c r="BH193" s="22">
        <f>IF($B193="Day",_xlfn.XLOOKUP(CLEAN($C193),效率表!$B$4:$B$500,效率表!R$4:R$500,""),_xlfn.XLOOKUP(CLEAN($C193),效率表!$B$4:$B$500,效率表!R$4:R$500,"",,-1))</f>
        <v>0</v>
      </c>
      <c r="BI193" s="22">
        <f>IF($B193="Day",_xlfn.XLOOKUP(CLEAN($C193),效率表!$B$4:$B$500,效率表!S$4:S$500,""),_xlfn.XLOOKUP(CLEAN($C193),效率表!$B$4:$B$500,效率表!S$4:S$500,"",,-1))</f>
        <v>0</v>
      </c>
      <c r="BJ193" s="22">
        <f>IF($B193="Day",_xlfn.XLOOKUP(CLEAN($C193),效率表!$B$4:$B$500,效率表!U$4:U$500,""),_xlfn.XLOOKUP(CLEAN($C193),效率表!$B$4:$B$500,效率表!U$4:U$500,"",,-1))</f>
        <v>0</v>
      </c>
      <c r="BK193" s="22">
        <f>IF($B193="Day",_xlfn.XLOOKUP(CLEAN($C193),效率表!$B$4:$B$500,效率表!V$4:V$500,""),_xlfn.XLOOKUP(CLEAN($C193),效率表!$B$4:$B$500,效率表!V$4:V$500,"",,-1))</f>
        <v>0</v>
      </c>
      <c r="BL193" s="22">
        <f t="shared" si="43"/>
        <v>0</v>
      </c>
      <c r="BM193" s="22">
        <f t="shared" si="44"/>
        <v>0</v>
      </c>
      <c r="BN193" s="22">
        <f t="shared" si="45"/>
        <v>0</v>
      </c>
      <c r="BO193" s="27">
        <f t="shared" si="46"/>
        <v>0</v>
      </c>
      <c r="BP193" s="25">
        <f t="shared" si="47"/>
        <v>0</v>
      </c>
      <c r="BQ193" s="28" t="str">
        <f>IF($B193="Day",_xlfn.XLOOKUP(CLEAN($C193),效率表!$B$4:$B$500,效率表!X$4:X$500,""),_xlfn.XLOOKUP($C193,效率表!$B$4:$B$500,效率表!X$4:X$500,"",,-1))</f>
        <v>хөдөлгүүр засварт</v>
      </c>
    </row>
    <row r="194" spans="1:69">
      <c r="A194" s="29">
        <f t="shared" si="50"/>
        <v>46244</v>
      </c>
      <c r="B194" s="22" t="s">
        <v>241</v>
      </c>
      <c r="C194" s="22" t="s">
        <v>119</v>
      </c>
      <c r="D194" s="23" t="str">
        <f>_xlfn.XLOOKUP(C194,辅助表Auxiliary!$A$3:$A$192,辅助表Auxiliary!$C$3:$C$192)</f>
        <v>辅助设备/Auxiliary Equipment</v>
      </c>
      <c r="E194" s="22" t="str">
        <f>_xlfn.XLOOKUP(C194,辅助表Auxiliary!$A$3:$A$192,辅助表Auxiliary!$D$3:$D$192)</f>
        <v>XCMG GR</v>
      </c>
      <c r="F194" s="22" t="str">
        <f>_xlfn.XLOOKUP(C194,辅助表Auxiliary!$A$3:$A$192,辅助表Auxiliary!$E$3:$E$192)</f>
        <v>自有辅助</v>
      </c>
      <c r="G194" s="22" t="s">
        <v>287</v>
      </c>
      <c r="H194" s="22" t="b">
        <f t="shared" si="34"/>
        <v>1</v>
      </c>
      <c r="I194" s="22">
        <f t="shared" si="35"/>
        <v>0</v>
      </c>
      <c r="J194" s="22"/>
      <c r="K194" s="22">
        <f>_xlfn.AGGREGATE(9,4,表1[[#This Row],[Хө]:[Б.н]])+_xlfn.AGGREGATE(9,4,表1[[#This Row],[Хө土壤]:[Б.н 脏煤]],表1[[#This Row],[Ш.х 沃土]])</f>
        <v>0</v>
      </c>
      <c r="L194" s="22">
        <f>_xlfn.AGGREGATE(9,4,表1[[#This Row],[Нү]],表1[[#This Row],[Нү 煤炭]])</f>
        <v>0</v>
      </c>
      <c r="M194" s="22">
        <f>_xlfn.AGGREGATE(9,4,表1[[#This Row],[oxid]],表1[[#This Row],[oxid 氧化]])</f>
        <v>0</v>
      </c>
      <c r="N194" s="22">
        <f>_xlfn.AGGREGATE(9,4,表1[[#This Row],[И.А]],表1[[#This Row],[И.А 
工程工作]])</f>
        <v>0</v>
      </c>
      <c r="O194" s="22">
        <f>表1[[#This Row],[产量（M3）
Production(M3)]]-表1[[#This Row],[焦煤（M3）
Coking coal
Нү]]-表1[[#This Row],[动力煤（M3）
Thermal coal
oxid]]</f>
        <v>0</v>
      </c>
      <c r="P194" s="22" t="str" cm="1">
        <f t="array" ref="P194">_xlfn.LET(
_xlpm.hCond,$H194,
_xlpm.dType,$D194,
_xlpm.res_type_1,P$1,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4" s="22" t="str" cm="1">
        <f t="array" ref="Q194">_xlfn.LET(
_xlpm.hCond,$H194,
_xlpm.dType,$D194,
_xlpm.res_type_1,Q$1,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4" s="22" t="str" cm="1">
        <f t="array" ref="R194">_xlfn.LET(
_xlpm.hCond,$H194,
_xlpm.dType,$D194,
_xlpm.res_type_1,R$1,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4" s="22" t="str" cm="1">
        <f t="array" ref="S194">_xlfn.LET(
_xlpm.hCond,$H194,
_xlpm.dType,$D194,
_xlpm.res_type_1,S$1,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4" s="22" t="str" cm="1">
        <f t="array" ref="T194">_xlfn.LET(
_xlpm.hCond,$H194,
_xlpm.dType,$D194,
_xlpm.res_type_1,T$1,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4" s="22" t="str" cm="1">
        <f t="array" ref="U194">_xlfn.LET(
_xlpm.hCond,$H194,
_xlpm.dType,$D194,
_xlpm.res_type_1,U$1,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4" s="22" t="str" cm="1">
        <f t="array" ref="V194">_xlfn.LET(
_xlpm.hCond,$H194,
_xlpm.dType,$D194,
_xlpm.res_type_1,V$1,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4" s="22" t="str" cm="1">
        <f t="array" ref="W194">_xlfn.LET(
_xlpm.hCond,$H194,
_xlpm.dType,$D194,
_xlpm.res_type_1,W$1,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4" s="22" t="str" cm="1">
        <f t="array" ref="X194">_xlfn.LET(
_xlpm.hCond,$H194,
_xlpm.dType,$D194,
_xlpm.res_type_1,X$1,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4" s="22" t="str" cm="1">
        <f t="array" ref="Y194">_xlfn.LET(
_xlpm.hCond,$H194,
_xlpm.dType,$D194,
_xlpm.res_type_1,Y$1,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4" s="22" t="str" cm="1">
        <f t="array" ref="Z194">_xlfn.LET(
_xlpm.hCond,$H194,
_xlpm.dType,$D194,
_xlpm.res_type_1,Z$1,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4" s="22" t="str" cm="1">
        <f t="array" ref="AA194">_xlfn.LET(
_xlpm.hCond,$H194,
_xlpm.dType,$D194,
_xlpm.res_type_1,AA$1,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4" s="22" t="str" cm="1">
        <f t="array" ref="AB194">_xlfn.LET(
_xlpm.hCond,$H194,
_xlpm.dType,$D194,
_xlpm.res_type_1,AB$1,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4" s="22" t="str" cm="1">
        <f t="array" ref="AC194">_xlfn.LET(
_xlpm.hCond,$H194,
_xlpm.dType,$D194,
_xlpm.res_type_1,AC$1,
_xlpm.num,--_xlfn.TEXTAFTER($C194,{"#","/","-"},-1),
_xlpm.isDay,$B194="DAY",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4" s="22" cm="1">
        <f t="array" ref="AD194">_xlfn.LET(
    _xlpm.result,
    IF(
        $H194,
        _xlfn.IFS(
            $B194 = "DAY",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$B194 = "Night",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12265.2</v>
      </c>
      <c r="AE194" s="22" cm="1">
        <f t="array" ref="AE194">_xlfn.LET(
    _xlpm.result,
    IF(
        $H194,
        _xlfn.IFS(
            $B194 = "DAY",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$B194 = "Night",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12265.2</v>
      </c>
      <c r="AF194" s="22">
        <f t="shared" si="48"/>
        <v>0</v>
      </c>
      <c r="AG194" s="22" t="str" cm="1">
        <f t="array" ref="AG194">_xlfn.LET(
    _xlpm.result,
    IF(
        $H194,
        _xlfn.IFS(
            $B194 = "DAY",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$B194 = "Night",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4" s="22" t="str" cm="1">
        <f t="array" ref="AH194">_xlfn.LET(
    _xlpm.result,
    IF(
        $H194,
        _xlfn.IFS(
            $B194 = "DAY",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$B194 = "Night",
            _xlfn.IFS(
                $D194 = "挖掘机/Excavator",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$D194 = "矿用卡车/Dump Truck",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$D194 = "辅助设备/Auxiliary Equipment",
                _xlfn.XLOOKUP(
                     --
                        _xlfn.TEXTAFTER(
                            $C194,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4" s="22" t="str">
        <f t="shared" si="49"/>
        <v/>
      </c>
      <c r="AJ19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4" s="22" t="str">
        <f t="shared" si="36"/>
        <v/>
      </c>
      <c r="AO194" s="24" t="str">
        <f t="shared" si="37"/>
        <v/>
      </c>
      <c r="AP194" s="25" cm="1">
        <f t="array" ref="AP19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B194="Night", IF(
            (F194="EX5600")+(F194="EX3600"),
            _xlfn.XLOOKUP(--_xlfn.TEXTAFTER($C194,{"#","/","-"},-1), --_xlfn.TEXTAFTER('Electrical Excavator'!$A$4:$A$23,{"#","/","-"},-1), _xlfn.XLOOKUP(A194,'Electrical Excavator'!$E$3:$AI$3,'Electrical Excavator'!$E$4:$AI$23)),
            _xlfn.XLOOKUP(--_xlfn.TEXTAFTER($C194,{"#","/","-"},-1), --_xlfn.REGEXEXTRACT(_xlpm.c_rng,"\d+"), _xlfn.XLOOKUP(A194, _xlpm.header_rng, _xlpm.data_rng))
        ),
        B194="Day", ""
    ),
    IFERROR(_xlpm.result, "")
)</f>
        <v>0</v>
      </c>
      <c r="AQ194" s="26">
        <f t="shared" si="38"/>
        <v>0</v>
      </c>
      <c r="AR194" s="26">
        <f t="shared" si="39"/>
        <v>0</v>
      </c>
      <c r="AS194" s="26" t="str">
        <f t="shared" si="40"/>
        <v/>
      </c>
      <c r="AT194" s="24" t="str">
        <f t="shared" si="41"/>
        <v/>
      </c>
      <c r="AU194" s="22">
        <v>720</v>
      </c>
      <c r="AV194" s="22">
        <f t="shared" si="42"/>
        <v>12</v>
      </c>
      <c r="AW194" s="22">
        <f>IF($B194="Day",_xlfn.XLOOKUP(CLEAN($C194),效率表!$B$4:$B$500,效率表!G$4:G$500,""),_xlfn.XLOOKUP(CLEAN($C194),效率表!$B$4:$B$500,效率表!G$4:G$500,"",,-1))</f>
        <v>0</v>
      </c>
      <c r="AX194" s="22">
        <f>IF($B194="Day",_xlfn.XLOOKUP(CLEAN($C194),效率表!$B$4:$B$500,效率表!H$4:H$500,""),_xlfn.XLOOKUP(CLEAN($C194),效率表!$B$4:$B$500,效率表!H$4:H$500,"",,-1))</f>
        <v>0</v>
      </c>
      <c r="AY194" s="22">
        <f>IF($B194="Day",_xlfn.XLOOKUP(CLEAN($C194),效率表!$B$4:$B$500,效率表!I$4:I$500,""),_xlfn.XLOOKUP(CLEAN($C194),效率表!$B$4:$B$500,效率表!I$4:I$500,"",,-1))</f>
        <v>0</v>
      </c>
      <c r="AZ194" s="22">
        <f>IF($B194="Day",_xlfn.XLOOKUP(CLEAN($C194),效率表!$B$4:$B$500,效率表!J$4:J$500,""),_xlfn.XLOOKUP(CLEAN($C194),效率表!$B$4:$B$500,效率表!J$4:J$500,"",,-1))</f>
        <v>0</v>
      </c>
      <c r="BA194" s="22">
        <f>IF($B194="Day",_xlfn.XLOOKUP(CLEAN($C194),效率表!$B$4:$B$500,效率表!K$4:K$500,""),_xlfn.XLOOKUP(CLEAN($C194),效率表!$B$4:$B$500,效率表!K$4:K$500,"",,-1))</f>
        <v>0</v>
      </c>
      <c r="BB194" s="22">
        <f>IF($B194="Day",_xlfn.XLOOKUP(CLEAN($C194),效率表!$B$4:$B$500,效率表!L$4:L$500,""),_xlfn.XLOOKUP(CLEAN($C194),效率表!$B$4:$B$500,效率表!L$4:L$500,"",,-1))</f>
        <v>0</v>
      </c>
      <c r="BC194" s="22">
        <f>IF($B194="Day",_xlfn.XLOOKUP(CLEAN($C194),效率表!$B$4:$B$500,效率表!M$4:M$500,""),_xlfn.XLOOKUP(CLEAN($C194),效率表!$B$4:$B$500,效率表!M$4:M$500,"",,-1))</f>
        <v>0</v>
      </c>
      <c r="BD194" s="22">
        <f>IF($B194="Day",_xlfn.XLOOKUP(CLEAN($C194),效率表!$B$4:$B$500,效率表!N$4:N$500,""),_xlfn.XLOOKUP(CLEAN($C194),效率表!$B$4:$B$500,效率表!N$4:N$500,"",,-1))</f>
        <v>0</v>
      </c>
      <c r="BE194" s="22">
        <f>IF($B194="Day",_xlfn.XLOOKUP(CLEAN($C194),效率表!$B$4:$B$500,效率表!O$4:O$500,""),_xlfn.XLOOKUP(CLEAN($C194),效率表!$B$4:$B$500,效率表!O$4:O$500,"",,-1))</f>
        <v>720</v>
      </c>
      <c r="BF194" s="22">
        <f>IF($B194="Day",_xlfn.XLOOKUP(CLEAN($C194),效率表!$B$4:$B$500,效率表!P$4:P$500,""),_xlfn.XLOOKUP(CLEAN($C194),效率表!$B$4:$B$500,效率表!P$4:P$500,"",,-1))</f>
        <v>0</v>
      </c>
      <c r="BG194" s="22">
        <f>IF($B194="Day",_xlfn.XLOOKUP(CLEAN($C194),效率表!$B$4:$B$500,效率表!Q$4:Q$500,""),_xlfn.XLOOKUP(CLEAN($C194),效率表!$B$4:$B$500,效率表!Q$4:Q$500,"",,-1))</f>
        <v>0</v>
      </c>
      <c r="BH194" s="22">
        <f>IF($B194="Day",_xlfn.XLOOKUP(CLEAN($C194),效率表!$B$4:$B$500,效率表!R$4:R$500,""),_xlfn.XLOOKUP(CLEAN($C194),效率表!$B$4:$B$500,效率表!R$4:R$500,"",,-1))</f>
        <v>0</v>
      </c>
      <c r="BI194" s="22">
        <f>IF($B194="Day",_xlfn.XLOOKUP(CLEAN($C194),效率表!$B$4:$B$500,效率表!S$4:S$500,""),_xlfn.XLOOKUP(CLEAN($C194),效率表!$B$4:$B$500,效率表!S$4:S$500,"",,-1))</f>
        <v>0</v>
      </c>
      <c r="BJ194" s="22">
        <f>IF($B194="Day",_xlfn.XLOOKUP(CLEAN($C194),效率表!$B$4:$B$500,效率表!U$4:U$500,""),_xlfn.XLOOKUP(CLEAN($C194),效率表!$B$4:$B$500,效率表!U$4:U$500,"",,-1))</f>
        <v>0</v>
      </c>
      <c r="BK194" s="22">
        <f>IF($B194="Day",_xlfn.XLOOKUP(CLEAN($C194),效率表!$B$4:$B$500,效率表!V$4:V$500,""),_xlfn.XLOOKUP(CLEAN($C194),效率表!$B$4:$B$500,效率表!V$4:V$500,"",,-1))</f>
        <v>0</v>
      </c>
      <c r="BL194" s="22">
        <f t="shared" si="43"/>
        <v>0</v>
      </c>
      <c r="BM194" s="22">
        <f t="shared" si="44"/>
        <v>0</v>
      </c>
      <c r="BN194" s="22">
        <f t="shared" si="45"/>
        <v>0</v>
      </c>
      <c r="BO194" s="27">
        <f t="shared" si="46"/>
        <v>0</v>
      </c>
      <c r="BP194" s="25">
        <f t="shared" si="47"/>
        <v>0</v>
      </c>
      <c r="BQ194" s="28" t="str">
        <f>IF($B194="Day",_xlfn.XLOOKUP(CLEAN($C194),效率表!$B$4:$B$500,效率表!X$4:X$500,""),_xlfn.XLOOKUP($C194,效率表!$B$4:$B$500,效率表!X$4:X$500,"",,-1))</f>
        <v xml:space="preserve">тоормос муу барьдаг </v>
      </c>
    </row>
    <row r="195" spans="1:69">
      <c r="A195" s="29">
        <f t="shared" si="50"/>
        <v>46244</v>
      </c>
      <c r="B195" s="22" t="s">
        <v>241</v>
      </c>
      <c r="C195" s="22" t="s">
        <v>120</v>
      </c>
      <c r="D195" s="23" t="str">
        <f>_xlfn.XLOOKUP(C195,辅助表Auxiliary!$A$3:$A$192,辅助表Auxiliary!$C$3:$C$192)</f>
        <v>辅助设备/Auxiliary Equipment</v>
      </c>
      <c r="E195" s="22" t="str">
        <f>_xlfn.XLOOKUP(C195,辅助表Auxiliary!$A$3:$A$192,辅助表Auxiliary!$D$3:$D$192)</f>
        <v>XCMG GR</v>
      </c>
      <c r="F195" s="22" t="str">
        <f>_xlfn.XLOOKUP(C195,辅助表Auxiliary!$A$3:$A$192,辅助表Auxiliary!$E$3:$E$192)</f>
        <v>自有辅助</v>
      </c>
      <c r="G195" s="22" t="s">
        <v>287</v>
      </c>
      <c r="H195" s="22" t="b">
        <f t="shared" si="34"/>
        <v>1</v>
      </c>
      <c r="I195" s="22">
        <f t="shared" si="35"/>
        <v>1</v>
      </c>
      <c r="J195" s="22"/>
      <c r="K195" s="22">
        <f>_xlfn.AGGREGATE(9,4,表1[[#This Row],[Хө]:[Б.н]])+_xlfn.AGGREGATE(9,4,表1[[#This Row],[Хө土壤]:[Б.н 脏煤]],表1[[#This Row],[Ш.х 沃土]])</f>
        <v>0</v>
      </c>
      <c r="L195" s="22">
        <f>_xlfn.AGGREGATE(9,4,表1[[#This Row],[Нү]],表1[[#This Row],[Нү 煤炭]])</f>
        <v>0</v>
      </c>
      <c r="M195" s="22">
        <f>_xlfn.AGGREGATE(9,4,表1[[#This Row],[oxid]],表1[[#This Row],[oxid 氧化]])</f>
        <v>0</v>
      </c>
      <c r="N195" s="22">
        <f>_xlfn.AGGREGATE(9,4,表1[[#This Row],[И.А]],表1[[#This Row],[И.А 
工程工作]])</f>
        <v>0</v>
      </c>
      <c r="O195" s="22">
        <f>表1[[#This Row],[产量（M3）
Production(M3)]]-表1[[#This Row],[焦煤（M3）
Coking coal
Нү]]-表1[[#This Row],[动力煤（M3）
Thermal coal
oxid]]</f>
        <v>0</v>
      </c>
      <c r="P195" s="22" t="str" cm="1">
        <f t="array" ref="P195">_xlfn.LET(
_xlpm.hCond,$H195,
_xlpm.dType,$D195,
_xlpm.res_type_1,P$1,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5" s="22" t="str" cm="1">
        <f t="array" ref="Q195">_xlfn.LET(
_xlpm.hCond,$H195,
_xlpm.dType,$D195,
_xlpm.res_type_1,Q$1,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5" s="22" t="str" cm="1">
        <f t="array" ref="R195">_xlfn.LET(
_xlpm.hCond,$H195,
_xlpm.dType,$D195,
_xlpm.res_type_1,R$1,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5" s="22" t="str" cm="1">
        <f t="array" ref="S195">_xlfn.LET(
_xlpm.hCond,$H195,
_xlpm.dType,$D195,
_xlpm.res_type_1,S$1,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5" s="22" t="str" cm="1">
        <f t="array" ref="T195">_xlfn.LET(
_xlpm.hCond,$H195,
_xlpm.dType,$D195,
_xlpm.res_type_1,T$1,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5" s="22" t="str" cm="1">
        <f t="array" ref="U195">_xlfn.LET(
_xlpm.hCond,$H195,
_xlpm.dType,$D195,
_xlpm.res_type_1,U$1,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5" s="22" t="str" cm="1">
        <f t="array" ref="V195">_xlfn.LET(
_xlpm.hCond,$H195,
_xlpm.dType,$D195,
_xlpm.res_type_1,V$1,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5" s="22" t="str" cm="1">
        <f t="array" ref="W195">_xlfn.LET(
_xlpm.hCond,$H195,
_xlpm.dType,$D195,
_xlpm.res_type_1,W$1,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5" s="22" t="str" cm="1">
        <f t="array" ref="X195">_xlfn.LET(
_xlpm.hCond,$H195,
_xlpm.dType,$D195,
_xlpm.res_type_1,X$1,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5" s="22" t="str" cm="1">
        <f t="array" ref="Y195">_xlfn.LET(
_xlpm.hCond,$H195,
_xlpm.dType,$D195,
_xlpm.res_type_1,Y$1,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5" s="22" t="str" cm="1">
        <f t="array" ref="Z195">_xlfn.LET(
_xlpm.hCond,$H195,
_xlpm.dType,$D195,
_xlpm.res_type_1,Z$1,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5" s="22" t="str" cm="1">
        <f t="array" ref="AA195">_xlfn.LET(
_xlpm.hCond,$H195,
_xlpm.dType,$D195,
_xlpm.res_type_1,AA$1,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5" s="22" t="str" cm="1">
        <f t="array" ref="AB195">_xlfn.LET(
_xlpm.hCond,$H195,
_xlpm.dType,$D195,
_xlpm.res_type_1,AB$1,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5" s="22" t="str" cm="1">
        <f t="array" ref="AC195">_xlfn.LET(
_xlpm.hCond,$H195,
_xlpm.dType,$D195,
_xlpm.res_type_1,AC$1,
_xlpm.num,--_xlfn.TEXTAFTER($C195,{"#","/","-"},-1),
_xlpm.isDay,$B195="DAY",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5" s="22" cm="1">
        <f t="array" ref="AD195">_xlfn.LET(
    _xlpm.result,
    IF(
        $H195,
        _xlfn.IFS(
            $B195 = "DAY",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$B195 = "Night",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7873.3</v>
      </c>
      <c r="AE195" s="22" cm="1">
        <f t="array" ref="AE195">_xlfn.LET(
    _xlpm.result,
    IF(
        $H195,
        _xlfn.IFS(
            $B195 = "DAY",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$B195 = "Night",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7883</v>
      </c>
      <c r="AF195" s="22">
        <f t="shared" si="48"/>
        <v>9.6999999999998181</v>
      </c>
      <c r="AG195" s="22" t="str" cm="1">
        <f t="array" ref="AG195">_xlfn.LET(
    _xlpm.result,
    IF(
        $H195,
        _xlfn.IFS(
            $B195 = "DAY",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$B195 = "Night",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5" s="22" t="str" cm="1">
        <f t="array" ref="AH195">_xlfn.LET(
    _xlpm.result,
    IF(
        $H195,
        _xlfn.IFS(
            $B195 = "DAY",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$B195 = "Night",
            _xlfn.IFS(
                $D195 = "挖掘机/Excavator",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$D195 = "矿用卡车/Dump Truck",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$D195 = "辅助设备/Auxiliary Equipment",
                _xlfn.XLOOKUP(
                     --
                        _xlfn.TEXTAFTER(
                            $C195,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5" s="22" t="str">
        <f t="shared" si="49"/>
        <v/>
      </c>
      <c r="AJ19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5" s="22" t="str">
        <f t="shared" si="36"/>
        <v/>
      </c>
      <c r="AO195" s="24" t="str">
        <f t="shared" si="37"/>
        <v/>
      </c>
      <c r="AP195" s="25" cm="1">
        <f t="array" ref="AP19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B195="Night", IF(
            (F195="EX5600")+(F195="EX3600"),
            _xlfn.XLOOKUP(--_xlfn.TEXTAFTER($C195,{"#","/","-"},-1), --_xlfn.TEXTAFTER('Electrical Excavator'!$A$4:$A$23,{"#","/","-"},-1), _xlfn.XLOOKUP(A195,'Electrical Excavator'!$E$3:$AI$3,'Electrical Excavator'!$E$4:$AI$23)),
            _xlfn.XLOOKUP(--_xlfn.TEXTAFTER($C195,{"#","/","-"},-1), --_xlfn.REGEXEXTRACT(_xlpm.c_rng,"\d+"), _xlfn.XLOOKUP(A195, _xlpm.header_rng, _xlpm.data_rng))
        ),
        B195="Day", ""
    ),
    IFERROR(_xlpm.result, "")
)</f>
        <v>539.83999999999992</v>
      </c>
      <c r="AQ195" s="26">
        <f t="shared" si="38"/>
        <v>1</v>
      </c>
      <c r="AR195" s="26">
        <f t="shared" si="39"/>
        <v>0.80555555555555558</v>
      </c>
      <c r="AS195" s="26">
        <f t="shared" si="40"/>
        <v>0.80555555555555558</v>
      </c>
      <c r="AT195" s="24">
        <f t="shared" si="41"/>
        <v>1.9999999999891216</v>
      </c>
      <c r="AU195" s="22">
        <v>720</v>
      </c>
      <c r="AV195" s="22">
        <f t="shared" si="42"/>
        <v>12</v>
      </c>
      <c r="AW195" s="22">
        <f>IF($B195="Day",_xlfn.XLOOKUP(CLEAN($C195),效率表!$B$4:$B$500,效率表!G$4:G$500,""),_xlfn.XLOOKUP(CLEAN($C195),效率表!$B$4:$B$500,效率表!G$4:G$500,"",,-1))</f>
        <v>50</v>
      </c>
      <c r="AX195" s="22">
        <f>IF($B195="Day",_xlfn.XLOOKUP(CLEAN($C195),效率表!$B$4:$B$500,效率表!H$4:H$500,""),_xlfn.XLOOKUP(CLEAN($C195),效率表!$B$4:$B$500,效率表!H$4:H$500,"",,-1))</f>
        <v>0</v>
      </c>
      <c r="AY195" s="22">
        <f>IF($B195="Day",_xlfn.XLOOKUP(CLEAN($C195),效率表!$B$4:$B$500,效率表!I$4:I$500,""),_xlfn.XLOOKUP(CLEAN($C195),效率表!$B$4:$B$500,效率表!I$4:I$500,"",,-1))</f>
        <v>0</v>
      </c>
      <c r="AZ195" s="22">
        <f>IF($B195="Day",_xlfn.XLOOKUP(CLEAN($C195),效率表!$B$4:$B$500,效率表!J$4:J$500,""),_xlfn.XLOOKUP(CLEAN($C195),效率表!$B$4:$B$500,效率表!J$4:J$500,"",,-1))</f>
        <v>0</v>
      </c>
      <c r="BA195" s="22">
        <f>IF($B195="Day",_xlfn.XLOOKUP(CLEAN($C195),效率表!$B$4:$B$500,效率表!K$4:K$500,""),_xlfn.XLOOKUP(CLEAN($C195),效率表!$B$4:$B$500,效率表!K$4:K$500,"",,-1))</f>
        <v>0</v>
      </c>
      <c r="BB195" s="22">
        <f>IF($B195="Day",_xlfn.XLOOKUP(CLEAN($C195),效率表!$B$4:$B$500,效率表!L$4:L$500,""),_xlfn.XLOOKUP(CLEAN($C195),效率表!$B$4:$B$500,效率表!L$4:L$500,"",,-1))</f>
        <v>90</v>
      </c>
      <c r="BC195" s="22">
        <f>IF($B195="Day",_xlfn.XLOOKUP(CLEAN($C195),效率表!$B$4:$B$500,效率表!M$4:M$500,""),_xlfn.XLOOKUP(CLEAN($C195),效率表!$B$4:$B$500,效率表!M$4:M$500,"",,-1))</f>
        <v>0</v>
      </c>
      <c r="BD195" s="22">
        <f>IF($B195="Day",_xlfn.XLOOKUP(CLEAN($C195),效率表!$B$4:$B$500,效率表!N$4:N$500,""),_xlfn.XLOOKUP(CLEAN($C195),效率表!$B$4:$B$500,效率表!N$4:N$500,"",,-1))</f>
        <v>0</v>
      </c>
      <c r="BE195" s="22">
        <f>IF($B195="Day",_xlfn.XLOOKUP(CLEAN($C195),效率表!$B$4:$B$500,效率表!O$4:O$500,""),_xlfn.XLOOKUP(CLEAN($C195),效率表!$B$4:$B$500,效率表!O$4:O$500,"",,-1))</f>
        <v>0</v>
      </c>
      <c r="BF195" s="22">
        <f>IF($B195="Day",_xlfn.XLOOKUP(CLEAN($C195),效率表!$B$4:$B$500,效率表!P$4:P$500,""),_xlfn.XLOOKUP(CLEAN($C195),效率表!$B$4:$B$500,效率表!P$4:P$500,"",,-1))</f>
        <v>0</v>
      </c>
      <c r="BG195" s="22">
        <f>IF($B195="Day",_xlfn.XLOOKUP(CLEAN($C195),效率表!$B$4:$B$500,效率表!Q$4:Q$500,""),_xlfn.XLOOKUP(CLEAN($C195),效率表!$B$4:$B$500,效率表!Q$4:Q$500,"",,-1))</f>
        <v>0</v>
      </c>
      <c r="BH195" s="22">
        <f>IF($B195="Day",_xlfn.XLOOKUP(CLEAN($C195),效率表!$B$4:$B$500,效率表!R$4:R$500,""),_xlfn.XLOOKUP(CLEAN($C195),效率表!$B$4:$B$500,效率表!R$4:R$500,"",,-1))</f>
        <v>0</v>
      </c>
      <c r="BI195" s="22">
        <f>IF($B195="Day",_xlfn.XLOOKUP(CLEAN($C195),效率表!$B$4:$B$500,效率表!S$4:S$500,""),_xlfn.XLOOKUP(CLEAN($C195),效率表!$B$4:$B$500,效率表!S$4:S$500,"",,-1))</f>
        <v>0</v>
      </c>
      <c r="BJ195" s="22">
        <f>IF($B195="Day",_xlfn.XLOOKUP(CLEAN($C195),效率表!$B$4:$B$500,效率表!U$4:U$500,""),_xlfn.XLOOKUP(CLEAN($C195),效率表!$B$4:$B$500,效率表!U$4:U$500,"",,-1))</f>
        <v>0</v>
      </c>
      <c r="BK195" s="22">
        <f>IF($B195="Day",_xlfn.XLOOKUP(CLEAN($C195),效率表!$B$4:$B$500,效率表!V$4:V$500,""),_xlfn.XLOOKUP(CLEAN($C195),效率表!$B$4:$B$500,效率表!V$4:V$500,"",,-1))</f>
        <v>0</v>
      </c>
      <c r="BL195" s="22">
        <f t="shared" si="43"/>
        <v>0</v>
      </c>
      <c r="BM195" s="22">
        <f t="shared" si="44"/>
        <v>140</v>
      </c>
      <c r="BN195" s="22">
        <f t="shared" si="45"/>
        <v>0</v>
      </c>
      <c r="BO195" s="27">
        <f t="shared" si="46"/>
        <v>580</v>
      </c>
      <c r="BP195" s="25">
        <f t="shared" si="47"/>
        <v>9.6666666666666661</v>
      </c>
      <c r="BQ195" s="28">
        <f>IF($B195="Day",_xlfn.XLOOKUP(CLEAN($C195),效率表!$B$4:$B$500,效率表!X$4:X$500,""),_xlfn.XLOOKUP($C195,效率表!$B$4:$B$500,效率表!X$4:X$500,"",,-1))</f>
        <v>0</v>
      </c>
    </row>
    <row r="196" spans="1:69">
      <c r="A196" s="29">
        <f t="shared" si="50"/>
        <v>46244</v>
      </c>
      <c r="B196" s="22" t="s">
        <v>241</v>
      </c>
      <c r="C196" s="22" t="s">
        <v>121</v>
      </c>
      <c r="D196" s="23" t="str">
        <f>_xlfn.XLOOKUP(C196,辅助表Auxiliary!$A$3:$A$192,辅助表Auxiliary!$C$3:$C$192)</f>
        <v>辅助设备/Auxiliary Equipment</v>
      </c>
      <c r="E196" s="22" t="str">
        <f>_xlfn.XLOOKUP(C196,辅助表Auxiliary!$A$3:$A$192,辅助表Auxiliary!$D$3:$D$192)</f>
        <v>LIEBHERR PR764 DO</v>
      </c>
      <c r="F196" s="22" t="str">
        <f>_xlfn.XLOOKUP(C196,辅助表Auxiliary!$A$3:$A$192,辅助表Auxiliary!$E$3:$E$192)</f>
        <v>分包辅助</v>
      </c>
      <c r="G196" s="22" t="s">
        <v>286</v>
      </c>
      <c r="H196" s="22" t="b">
        <f t="shared" ref="H196:H259" si="51">IF(ISERROR(AQ196),FALSE,TRUE)</f>
        <v>0</v>
      </c>
      <c r="I196" s="22">
        <f t="shared" ref="I196:I259" si="52">IF(AND(BO196&gt;0,H196),1,0)</f>
        <v>0</v>
      </c>
      <c r="J196" s="22"/>
      <c r="K196" s="22">
        <f>_xlfn.AGGREGATE(9,4,表1[[#This Row],[Хө]:[Б.н]])+_xlfn.AGGREGATE(9,4,表1[[#This Row],[Хө土壤]:[Б.н 脏煤]],表1[[#This Row],[Ш.х 沃土]])</f>
        <v>0</v>
      </c>
      <c r="L196" s="22">
        <f>_xlfn.AGGREGATE(9,4,表1[[#This Row],[Нү]],表1[[#This Row],[Нү 煤炭]])</f>
        <v>0</v>
      </c>
      <c r="M196" s="22">
        <f>_xlfn.AGGREGATE(9,4,表1[[#This Row],[oxid]],表1[[#This Row],[oxid 氧化]])</f>
        <v>0</v>
      </c>
      <c r="N196" s="22">
        <f>_xlfn.AGGREGATE(9,4,表1[[#This Row],[И.А]],表1[[#This Row],[И.А 
工程工作]])</f>
        <v>0</v>
      </c>
      <c r="O196" s="22">
        <f>表1[[#This Row],[产量（M3）
Production(M3)]]-表1[[#This Row],[焦煤（M3）
Coking coal
Нү]]-表1[[#This Row],[动力煤（M3）
Thermal coal
oxid]]</f>
        <v>0</v>
      </c>
      <c r="P196" s="22" t="str" cm="1">
        <f t="array" ref="P196">_xlfn.LET(
_xlpm.hCond,$H196,
_xlpm.dType,$D196,
_xlpm.res_type_1,P$1,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6" s="22" t="str" cm="1">
        <f t="array" ref="Q196">_xlfn.LET(
_xlpm.hCond,$H196,
_xlpm.dType,$D196,
_xlpm.res_type_1,Q$1,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6" s="22" t="str" cm="1">
        <f t="array" ref="R196">_xlfn.LET(
_xlpm.hCond,$H196,
_xlpm.dType,$D196,
_xlpm.res_type_1,R$1,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6" s="22" t="str" cm="1">
        <f t="array" ref="S196">_xlfn.LET(
_xlpm.hCond,$H196,
_xlpm.dType,$D196,
_xlpm.res_type_1,S$1,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6" s="22" t="str" cm="1">
        <f t="array" ref="T196">_xlfn.LET(
_xlpm.hCond,$H196,
_xlpm.dType,$D196,
_xlpm.res_type_1,T$1,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6" s="22" t="str" cm="1">
        <f t="array" ref="U196">_xlfn.LET(
_xlpm.hCond,$H196,
_xlpm.dType,$D196,
_xlpm.res_type_1,U$1,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6" s="22" t="str" cm="1">
        <f t="array" ref="V196">_xlfn.LET(
_xlpm.hCond,$H196,
_xlpm.dType,$D196,
_xlpm.res_type_1,V$1,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6" s="22" t="str" cm="1">
        <f t="array" ref="W196">_xlfn.LET(
_xlpm.hCond,$H196,
_xlpm.dType,$D196,
_xlpm.res_type_1,W$1,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6" s="22" t="str" cm="1">
        <f t="array" ref="X196">_xlfn.LET(
_xlpm.hCond,$H196,
_xlpm.dType,$D196,
_xlpm.res_type_1,X$1,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6" s="22" t="str" cm="1">
        <f t="array" ref="Y196">_xlfn.LET(
_xlpm.hCond,$H196,
_xlpm.dType,$D196,
_xlpm.res_type_1,Y$1,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6" s="22" t="str" cm="1">
        <f t="array" ref="Z196">_xlfn.LET(
_xlpm.hCond,$H196,
_xlpm.dType,$D196,
_xlpm.res_type_1,Z$1,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6" s="22" t="str" cm="1">
        <f t="array" ref="AA196">_xlfn.LET(
_xlpm.hCond,$H196,
_xlpm.dType,$D196,
_xlpm.res_type_1,AA$1,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6" s="22" t="str" cm="1">
        <f t="array" ref="AB196">_xlfn.LET(
_xlpm.hCond,$H196,
_xlpm.dType,$D196,
_xlpm.res_type_1,AB$1,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6" s="22" t="str" cm="1">
        <f t="array" ref="AC196">_xlfn.LET(
_xlpm.hCond,$H196,
_xlpm.dType,$D196,
_xlpm.res_type_1,AC$1,
_xlpm.num,--_xlfn.TEXTAFTER($C196,{"#","/","-"},-1),
_xlpm.isDay,$B196="DAY",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6" s="22" t="str" cm="1">
        <f t="array" ref="AD196">_xlfn.LET(
    _xlpm.result,
    IF(
        $H196,
        _xlfn.IFS(
            $B196 = "DAY",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$B196 = "Night",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96" s="22" t="str" cm="1">
        <f t="array" ref="AE196">_xlfn.LET(
    _xlpm.result,
    IF(
        $H196,
        _xlfn.IFS(
            $B196 = "DAY",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$B196 = "Night",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96" s="22" t="str">
        <f t="shared" si="48"/>
        <v/>
      </c>
      <c r="AG196" s="22" t="str" cm="1">
        <f t="array" ref="AG196">_xlfn.LET(
    _xlpm.result,
    IF(
        $H196,
        _xlfn.IFS(
            $B196 = "DAY",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$B196 = "Night",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6" s="22" t="str" cm="1">
        <f t="array" ref="AH196">_xlfn.LET(
    _xlpm.result,
    IF(
        $H196,
        _xlfn.IFS(
            $B196 = "DAY",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$B196 = "Night",
            _xlfn.IFS(
                $D196 = "挖掘机/Excavator",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$D196 = "矿用卡车/Dump Truck",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$D196 = "辅助设备/Auxiliary Equipment",
                _xlfn.XLOOKUP(
                     --
                        _xlfn.TEXTAFTER(
                            $C196,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6" s="22" t="str">
        <f t="shared" si="49"/>
        <v/>
      </c>
      <c r="AJ19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6" s="22" t="str">
        <f t="shared" ref="AN196:AN259" si="53">IFERROR(AJ196-AK196-AL196-AM196,"")</f>
        <v/>
      </c>
      <c r="AO196" s="24" t="str">
        <f t="shared" ref="AO196:AO259" si="54">IFERROR(AI196/AJ196/2,"")</f>
        <v/>
      </c>
      <c r="AP196" s="25" t="str" cm="1">
        <f t="array" ref="AP19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B196="Night", IF(
            (F196="EX5600")+(F196="EX3600"),
            _xlfn.XLOOKUP(--_xlfn.TEXTAFTER($C196,{"#","/","-"},-1), --_xlfn.TEXTAFTER('Electrical Excavator'!$A$4:$A$23,{"#","/","-"},-1), _xlfn.XLOOKUP(A196,'Electrical Excavator'!$E$3:$AI$3,'Electrical Excavator'!$E$4:$AI$23)),
            _xlfn.XLOOKUP(--_xlfn.TEXTAFTER($C196,{"#","/","-"},-1), --_xlfn.REGEXEXTRACT(_xlpm.c_rng,"\d+"), _xlfn.XLOOKUP(A196, _xlpm.header_rng, _xlpm.data_rng))
        ),
        B196="Day", ""
    ),
    IFERROR(_xlpm.result, "")
)</f>
        <v/>
      </c>
      <c r="AQ196" s="26" t="e">
        <f t="shared" ref="AQ196:AQ259" si="55">($AU196-$BE196-$BD196)/($AU196)</f>
        <v>#VALUE!</v>
      </c>
      <c r="AR196" s="26">
        <f t="shared" ref="AR196:AR259" si="56">IFERROR((BL196+BO196)/(AU196-BD196-BE196),0)</f>
        <v>0</v>
      </c>
      <c r="AS196" s="26" t="str">
        <f t="shared" ref="AS196:AS259" si="57">IF(I196&gt;0,BO196/(AU196-BD196-BE196),"")</f>
        <v/>
      </c>
      <c r="AT196" s="24" t="str">
        <f t="shared" ref="AT196:AT259" si="58">_xlfn.LET(_xlpm.res,IF(AND(I196&gt;0,AF196&gt;0),AF196-BP196,""),IFERROR(IF(_xlpm.res&lt;0,0,_xlpm.res*60),""))</f>
        <v/>
      </c>
      <c r="AU196" s="22">
        <v>720</v>
      </c>
      <c r="AV196" s="22">
        <f t="shared" ref="AV196:AV259" si="59">$AU196/60</f>
        <v>12</v>
      </c>
      <c r="AW196" s="22" t="str">
        <f>IF($B196="Day",_xlfn.XLOOKUP(CLEAN($C196),效率表!$B$4:$B$500,效率表!G$4:G$500,""),_xlfn.XLOOKUP(CLEAN($C196),效率表!$B$4:$B$500,效率表!G$4:G$500,"",,-1))</f>
        <v/>
      </c>
      <c r="AX196" s="22" t="str">
        <f>IF($B196="Day",_xlfn.XLOOKUP(CLEAN($C196),效率表!$B$4:$B$500,效率表!H$4:H$500,""),_xlfn.XLOOKUP(CLEAN($C196),效率表!$B$4:$B$500,效率表!H$4:H$500,"",,-1))</f>
        <v/>
      </c>
      <c r="AY196" s="22" t="str">
        <f>IF($B196="Day",_xlfn.XLOOKUP(CLEAN($C196),效率表!$B$4:$B$500,效率表!I$4:I$500,""),_xlfn.XLOOKUP(CLEAN($C196),效率表!$B$4:$B$500,效率表!I$4:I$500,"",,-1))</f>
        <v/>
      </c>
      <c r="AZ196" s="22" t="str">
        <f>IF($B196="Day",_xlfn.XLOOKUP(CLEAN($C196),效率表!$B$4:$B$500,效率表!J$4:J$500,""),_xlfn.XLOOKUP(CLEAN($C196),效率表!$B$4:$B$500,效率表!J$4:J$500,"",,-1))</f>
        <v/>
      </c>
      <c r="BA196" s="22" t="str">
        <f>IF($B196="Day",_xlfn.XLOOKUP(CLEAN($C196),效率表!$B$4:$B$500,效率表!K$4:K$500,""),_xlfn.XLOOKUP(CLEAN($C196),效率表!$B$4:$B$500,效率表!K$4:K$500,"",,-1))</f>
        <v/>
      </c>
      <c r="BB196" s="22" t="str">
        <f>IF($B196="Day",_xlfn.XLOOKUP(CLEAN($C196),效率表!$B$4:$B$500,效率表!L$4:L$500,""),_xlfn.XLOOKUP(CLEAN($C196),效率表!$B$4:$B$500,效率表!L$4:L$500,"",,-1))</f>
        <v/>
      </c>
      <c r="BC196" s="22" t="str">
        <f>IF($B196="Day",_xlfn.XLOOKUP(CLEAN($C196),效率表!$B$4:$B$500,效率表!M$4:M$500,""),_xlfn.XLOOKUP(CLEAN($C196),效率表!$B$4:$B$500,效率表!M$4:M$500,"",,-1))</f>
        <v/>
      </c>
      <c r="BD196" s="22" t="str">
        <f>IF($B196="Day",_xlfn.XLOOKUP(CLEAN($C196),效率表!$B$4:$B$500,效率表!N$4:N$500,""),_xlfn.XLOOKUP(CLEAN($C196),效率表!$B$4:$B$500,效率表!N$4:N$500,"",,-1))</f>
        <v/>
      </c>
      <c r="BE196" s="22" t="str">
        <f>IF($B196="Day",_xlfn.XLOOKUP(CLEAN($C196),效率表!$B$4:$B$500,效率表!O$4:O$500,""),_xlfn.XLOOKUP(CLEAN($C196),效率表!$B$4:$B$500,效率表!O$4:O$500,"",,-1))</f>
        <v/>
      </c>
      <c r="BF196" s="22" t="str">
        <f>IF($B196="Day",_xlfn.XLOOKUP(CLEAN($C196),效率表!$B$4:$B$500,效率表!P$4:P$500,""),_xlfn.XLOOKUP(CLEAN($C196),效率表!$B$4:$B$500,效率表!P$4:P$500,"",,-1))</f>
        <v/>
      </c>
      <c r="BG196" s="22" t="str">
        <f>IF($B196="Day",_xlfn.XLOOKUP(CLEAN($C196),效率表!$B$4:$B$500,效率表!Q$4:Q$500,""),_xlfn.XLOOKUP(CLEAN($C196),效率表!$B$4:$B$500,效率表!Q$4:Q$500,"",,-1))</f>
        <v/>
      </c>
      <c r="BH196" s="22" t="str">
        <f>IF($B196="Day",_xlfn.XLOOKUP(CLEAN($C196),效率表!$B$4:$B$500,效率表!R$4:R$500,""),_xlfn.XLOOKUP(CLEAN($C196),效率表!$B$4:$B$500,效率表!R$4:R$500,"",,-1))</f>
        <v/>
      </c>
      <c r="BI196" s="22" t="str">
        <f>IF($B196="Day",_xlfn.XLOOKUP(CLEAN($C196),效率表!$B$4:$B$500,效率表!S$4:S$500,""),_xlfn.XLOOKUP(CLEAN($C196),效率表!$B$4:$B$500,效率表!S$4:S$500,"",,-1))</f>
        <v/>
      </c>
      <c r="BJ196" s="22" t="str">
        <f>IF($B196="Day",_xlfn.XLOOKUP(CLEAN($C196),效率表!$B$4:$B$500,效率表!U$4:U$500,""),_xlfn.XLOOKUP(CLEAN($C196),效率表!$B$4:$B$500,效率表!U$4:U$500,"",,-1))</f>
        <v/>
      </c>
      <c r="BK196" s="22" t="str">
        <f>IF($B196="Day",_xlfn.XLOOKUP(CLEAN($C196),效率表!$B$4:$B$500,效率表!V$4:V$500,""),_xlfn.XLOOKUP(CLEAN($C196),效率表!$B$4:$B$500,效率表!V$4:V$500,"",,-1))</f>
        <v/>
      </c>
      <c r="BL196" s="22" t="e">
        <f t="shared" ref="BL196:BL259" si="60">AX196+AY196+AZ196</f>
        <v>#VALUE!</v>
      </c>
      <c r="BM196" s="22" t="e">
        <f t="shared" ref="BM196:BM259" si="61">$BA196+$BC196+$BG196+$BH196+$BI196+$BJ196+$BK196+$BF196+$AW196+$BB196</f>
        <v>#VALUE!</v>
      </c>
      <c r="BN196" s="22" t="e">
        <f t="shared" ref="BN196:BN259" si="62">$BA196+$BC196+$BG196+$BH196+$BI196+$BJ196+$BK196+$BF196</f>
        <v>#VALUE!</v>
      </c>
      <c r="BO196" s="27">
        <f t="shared" ref="BO196:BO259" si="63">AU196-SUM($AW196:$BK196)</f>
        <v>720</v>
      </c>
      <c r="BP196" s="25">
        <f t="shared" ref="BP196:BP259" si="64">$BO196/60</f>
        <v>12</v>
      </c>
      <c r="BQ196" s="28" t="str">
        <f>IF($B196="Day",_xlfn.XLOOKUP(CLEAN($C196),效率表!$B$4:$B$500,效率表!X$4:X$500,""),_xlfn.XLOOKUP($C196,效率表!$B$4:$B$500,效率表!X$4:X$500,"",,-1))</f>
        <v/>
      </c>
    </row>
    <row r="197" spans="1:69">
      <c r="A197" s="29">
        <f t="shared" si="50"/>
        <v>46244</v>
      </c>
      <c r="B197" s="22" t="s">
        <v>241</v>
      </c>
      <c r="C197" s="22" t="s">
        <v>122</v>
      </c>
      <c r="D197" s="23" t="str">
        <f>_xlfn.XLOOKUP(C197,辅助表Auxiliary!$A$3:$A$192,辅助表Auxiliary!$C$3:$C$192)</f>
        <v>辅助设备/Auxiliary Equipment</v>
      </c>
      <c r="E197" s="22" t="str">
        <f>_xlfn.XLOOKUP(C197,辅助表Auxiliary!$A$3:$A$192,辅助表Auxiliary!$D$3:$D$192)</f>
        <v>Komatsu GR</v>
      </c>
      <c r="F197" s="22" t="str">
        <f>_xlfn.XLOOKUP(C197,辅助表Auxiliary!$A$3:$A$192,辅助表Auxiliary!$E$3:$E$192)</f>
        <v>分包辅助</v>
      </c>
      <c r="G197" s="22" t="s">
        <v>286</v>
      </c>
      <c r="H197" s="22" t="b">
        <f t="shared" si="51"/>
        <v>0</v>
      </c>
      <c r="I197" s="22">
        <f t="shared" si="52"/>
        <v>0</v>
      </c>
      <c r="J197" s="22"/>
      <c r="K197" s="22">
        <f>_xlfn.AGGREGATE(9,4,表1[[#This Row],[Хө]:[Б.н]])+_xlfn.AGGREGATE(9,4,表1[[#This Row],[Хө土壤]:[Б.н 脏煤]],表1[[#This Row],[Ш.х 沃土]])</f>
        <v>0</v>
      </c>
      <c r="L197" s="22">
        <f>_xlfn.AGGREGATE(9,4,表1[[#This Row],[Нү]],表1[[#This Row],[Нү 煤炭]])</f>
        <v>0</v>
      </c>
      <c r="M197" s="22">
        <f>_xlfn.AGGREGATE(9,4,表1[[#This Row],[oxid]],表1[[#This Row],[oxid 氧化]])</f>
        <v>0</v>
      </c>
      <c r="N197" s="22">
        <f>_xlfn.AGGREGATE(9,4,表1[[#This Row],[И.А]],表1[[#This Row],[И.А 
工程工作]])</f>
        <v>0</v>
      </c>
      <c r="O197" s="22">
        <f>表1[[#This Row],[产量（M3）
Production(M3)]]-表1[[#This Row],[焦煤（M3）
Coking coal
Нү]]-表1[[#This Row],[动力煤（M3）
Thermal coal
oxid]]</f>
        <v>0</v>
      </c>
      <c r="P197" s="22" t="str" cm="1">
        <f t="array" ref="P197">_xlfn.LET(
_xlpm.hCond,$H197,
_xlpm.dType,$D197,
_xlpm.res_type_1,P$1,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7" s="22" t="str" cm="1">
        <f t="array" ref="Q197">_xlfn.LET(
_xlpm.hCond,$H197,
_xlpm.dType,$D197,
_xlpm.res_type_1,Q$1,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7" s="22" t="str" cm="1">
        <f t="array" ref="R197">_xlfn.LET(
_xlpm.hCond,$H197,
_xlpm.dType,$D197,
_xlpm.res_type_1,R$1,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7" s="22" t="str" cm="1">
        <f t="array" ref="S197">_xlfn.LET(
_xlpm.hCond,$H197,
_xlpm.dType,$D197,
_xlpm.res_type_1,S$1,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7" s="22" t="str" cm="1">
        <f t="array" ref="T197">_xlfn.LET(
_xlpm.hCond,$H197,
_xlpm.dType,$D197,
_xlpm.res_type_1,T$1,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7" s="22" t="str" cm="1">
        <f t="array" ref="U197">_xlfn.LET(
_xlpm.hCond,$H197,
_xlpm.dType,$D197,
_xlpm.res_type_1,U$1,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7" s="22" t="str" cm="1">
        <f t="array" ref="V197">_xlfn.LET(
_xlpm.hCond,$H197,
_xlpm.dType,$D197,
_xlpm.res_type_1,V$1,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7" s="22" t="str" cm="1">
        <f t="array" ref="W197">_xlfn.LET(
_xlpm.hCond,$H197,
_xlpm.dType,$D197,
_xlpm.res_type_1,W$1,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7" s="22" t="str" cm="1">
        <f t="array" ref="X197">_xlfn.LET(
_xlpm.hCond,$H197,
_xlpm.dType,$D197,
_xlpm.res_type_1,X$1,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7" s="22" t="str" cm="1">
        <f t="array" ref="Y197">_xlfn.LET(
_xlpm.hCond,$H197,
_xlpm.dType,$D197,
_xlpm.res_type_1,Y$1,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7" s="22" t="str" cm="1">
        <f t="array" ref="Z197">_xlfn.LET(
_xlpm.hCond,$H197,
_xlpm.dType,$D197,
_xlpm.res_type_1,Z$1,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7" s="22" t="str" cm="1">
        <f t="array" ref="AA197">_xlfn.LET(
_xlpm.hCond,$H197,
_xlpm.dType,$D197,
_xlpm.res_type_1,AA$1,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7" s="22" t="str" cm="1">
        <f t="array" ref="AB197">_xlfn.LET(
_xlpm.hCond,$H197,
_xlpm.dType,$D197,
_xlpm.res_type_1,AB$1,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7" s="22" t="str" cm="1">
        <f t="array" ref="AC197">_xlfn.LET(
_xlpm.hCond,$H197,
_xlpm.dType,$D197,
_xlpm.res_type_1,AC$1,
_xlpm.num,--_xlfn.TEXTAFTER($C197,{"#","/","-"},-1),
_xlpm.isDay,$B197="DAY",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7" s="22" t="str" cm="1">
        <f t="array" ref="AD197">_xlfn.LET(
    _xlpm.result,
    IF(
        $H197,
        _xlfn.IFS(
            $B197 = "DAY",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$B197 = "Night",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97" s="22" t="str" cm="1">
        <f t="array" ref="AE197">_xlfn.LET(
    _xlpm.result,
    IF(
        $H197,
        _xlfn.IFS(
            $B197 = "DAY",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$B197 = "Night",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97" s="22" t="str">
        <f t="shared" ref="AF197:AF260" si="65">IFERROR(AE197-AD197,"")</f>
        <v/>
      </c>
      <c r="AG197" s="22" t="str" cm="1">
        <f t="array" ref="AG197">_xlfn.LET(
    _xlpm.result,
    IF(
        $H197,
        _xlfn.IFS(
            $B197 = "DAY",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$B197 = "Night",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7" s="22" t="str" cm="1">
        <f t="array" ref="AH197">_xlfn.LET(
    _xlpm.result,
    IF(
        $H197,
        _xlfn.IFS(
            $B197 = "DAY",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$B197 = "Night",
            _xlfn.IFS(
                $D197 = "挖掘机/Excavator",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$D197 = "矿用卡车/Dump Truck",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$D197 = "辅助设备/Auxiliary Equipment",
                _xlfn.XLOOKUP(
                     --
                        _xlfn.TEXTAFTER(
                            $C197,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7" s="22" t="str">
        <f t="shared" ref="AI197:AI260" si="66">IFERROR(AH197-AG197,"")</f>
        <v/>
      </c>
      <c r="AJ19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7" s="22" t="str">
        <f t="shared" si="53"/>
        <v/>
      </c>
      <c r="AO197" s="24" t="str">
        <f t="shared" si="54"/>
        <v/>
      </c>
      <c r="AP197" s="25" t="str" cm="1">
        <f t="array" ref="AP19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B197="Night", IF(
            (F197="EX5600")+(F197="EX3600"),
            _xlfn.XLOOKUP(--_xlfn.TEXTAFTER($C197,{"#","/","-"},-1), --_xlfn.TEXTAFTER('Electrical Excavator'!$A$4:$A$23,{"#","/","-"},-1), _xlfn.XLOOKUP(A197,'Electrical Excavator'!$E$3:$AI$3,'Electrical Excavator'!$E$4:$AI$23)),
            _xlfn.XLOOKUP(--_xlfn.TEXTAFTER($C197,{"#","/","-"},-1), --_xlfn.REGEXEXTRACT(_xlpm.c_rng,"\d+"), _xlfn.XLOOKUP(A197, _xlpm.header_rng, _xlpm.data_rng))
        ),
        B197="Day", ""
    ),
    IFERROR(_xlpm.result, "")
)</f>
        <v/>
      </c>
      <c r="AQ197" s="26" t="e">
        <f t="shared" si="55"/>
        <v>#VALUE!</v>
      </c>
      <c r="AR197" s="26">
        <f t="shared" si="56"/>
        <v>0</v>
      </c>
      <c r="AS197" s="26" t="str">
        <f t="shared" si="57"/>
        <v/>
      </c>
      <c r="AT197" s="24" t="str">
        <f t="shared" si="58"/>
        <v/>
      </c>
      <c r="AU197" s="22">
        <v>720</v>
      </c>
      <c r="AV197" s="22">
        <f t="shared" si="59"/>
        <v>12</v>
      </c>
      <c r="AW197" s="22" t="str">
        <f>IF($B197="Day",_xlfn.XLOOKUP(CLEAN($C197),效率表!$B$4:$B$500,效率表!G$4:G$500,""),_xlfn.XLOOKUP(CLEAN($C197),效率表!$B$4:$B$500,效率表!G$4:G$500,"",,-1))</f>
        <v/>
      </c>
      <c r="AX197" s="22" t="str">
        <f>IF($B197="Day",_xlfn.XLOOKUP(CLEAN($C197),效率表!$B$4:$B$500,效率表!H$4:H$500,""),_xlfn.XLOOKUP(CLEAN($C197),效率表!$B$4:$B$500,效率表!H$4:H$500,"",,-1))</f>
        <v/>
      </c>
      <c r="AY197" s="22" t="str">
        <f>IF($B197="Day",_xlfn.XLOOKUP(CLEAN($C197),效率表!$B$4:$B$500,效率表!I$4:I$500,""),_xlfn.XLOOKUP(CLEAN($C197),效率表!$B$4:$B$500,效率表!I$4:I$500,"",,-1))</f>
        <v/>
      </c>
      <c r="AZ197" s="22" t="str">
        <f>IF($B197="Day",_xlfn.XLOOKUP(CLEAN($C197),效率表!$B$4:$B$500,效率表!J$4:J$500,""),_xlfn.XLOOKUP(CLEAN($C197),效率表!$B$4:$B$500,效率表!J$4:J$500,"",,-1))</f>
        <v/>
      </c>
      <c r="BA197" s="22" t="str">
        <f>IF($B197="Day",_xlfn.XLOOKUP(CLEAN($C197),效率表!$B$4:$B$500,效率表!K$4:K$500,""),_xlfn.XLOOKUP(CLEAN($C197),效率表!$B$4:$B$500,效率表!K$4:K$500,"",,-1))</f>
        <v/>
      </c>
      <c r="BB197" s="22" t="str">
        <f>IF($B197="Day",_xlfn.XLOOKUP(CLEAN($C197),效率表!$B$4:$B$500,效率表!L$4:L$500,""),_xlfn.XLOOKUP(CLEAN($C197),效率表!$B$4:$B$500,效率表!L$4:L$500,"",,-1))</f>
        <v/>
      </c>
      <c r="BC197" s="22" t="str">
        <f>IF($B197="Day",_xlfn.XLOOKUP(CLEAN($C197),效率表!$B$4:$B$500,效率表!M$4:M$500,""),_xlfn.XLOOKUP(CLEAN($C197),效率表!$B$4:$B$500,效率表!M$4:M$500,"",,-1))</f>
        <v/>
      </c>
      <c r="BD197" s="22" t="str">
        <f>IF($B197="Day",_xlfn.XLOOKUP(CLEAN($C197),效率表!$B$4:$B$500,效率表!N$4:N$500,""),_xlfn.XLOOKUP(CLEAN($C197),效率表!$B$4:$B$500,效率表!N$4:N$500,"",,-1))</f>
        <v/>
      </c>
      <c r="BE197" s="22" t="str">
        <f>IF($B197="Day",_xlfn.XLOOKUP(CLEAN($C197),效率表!$B$4:$B$500,效率表!O$4:O$500,""),_xlfn.XLOOKUP(CLEAN($C197),效率表!$B$4:$B$500,效率表!O$4:O$500,"",,-1))</f>
        <v/>
      </c>
      <c r="BF197" s="22" t="str">
        <f>IF($B197="Day",_xlfn.XLOOKUP(CLEAN($C197),效率表!$B$4:$B$500,效率表!P$4:P$500,""),_xlfn.XLOOKUP(CLEAN($C197),效率表!$B$4:$B$500,效率表!P$4:P$500,"",,-1))</f>
        <v/>
      </c>
      <c r="BG197" s="22" t="str">
        <f>IF($B197="Day",_xlfn.XLOOKUP(CLEAN($C197),效率表!$B$4:$B$500,效率表!Q$4:Q$500,""),_xlfn.XLOOKUP(CLEAN($C197),效率表!$B$4:$B$500,效率表!Q$4:Q$500,"",,-1))</f>
        <v/>
      </c>
      <c r="BH197" s="22" t="str">
        <f>IF($B197="Day",_xlfn.XLOOKUP(CLEAN($C197),效率表!$B$4:$B$500,效率表!R$4:R$500,""),_xlfn.XLOOKUP(CLEAN($C197),效率表!$B$4:$B$500,效率表!R$4:R$500,"",,-1))</f>
        <v/>
      </c>
      <c r="BI197" s="22" t="str">
        <f>IF($B197="Day",_xlfn.XLOOKUP(CLEAN($C197),效率表!$B$4:$B$500,效率表!S$4:S$500,""),_xlfn.XLOOKUP(CLEAN($C197),效率表!$B$4:$B$500,效率表!S$4:S$500,"",,-1))</f>
        <v/>
      </c>
      <c r="BJ197" s="22" t="str">
        <f>IF($B197="Day",_xlfn.XLOOKUP(CLEAN($C197),效率表!$B$4:$B$500,效率表!U$4:U$500,""),_xlfn.XLOOKUP(CLEAN($C197),效率表!$B$4:$B$500,效率表!U$4:U$500,"",,-1))</f>
        <v/>
      </c>
      <c r="BK197" s="22" t="str">
        <f>IF($B197="Day",_xlfn.XLOOKUP(CLEAN($C197),效率表!$B$4:$B$500,效率表!V$4:V$500,""),_xlfn.XLOOKUP(CLEAN($C197),效率表!$B$4:$B$500,效率表!V$4:V$500,"",,-1))</f>
        <v/>
      </c>
      <c r="BL197" s="22" t="e">
        <f t="shared" si="60"/>
        <v>#VALUE!</v>
      </c>
      <c r="BM197" s="22" t="e">
        <f t="shared" si="61"/>
        <v>#VALUE!</v>
      </c>
      <c r="BN197" s="22" t="e">
        <f t="shared" si="62"/>
        <v>#VALUE!</v>
      </c>
      <c r="BO197" s="27">
        <f t="shared" si="63"/>
        <v>720</v>
      </c>
      <c r="BP197" s="25">
        <f t="shared" si="64"/>
        <v>12</v>
      </c>
      <c r="BQ197" s="28" t="str">
        <f>IF($B197="Day",_xlfn.XLOOKUP(CLEAN($C197),效率表!$B$4:$B$500,效率表!X$4:X$500,""),_xlfn.XLOOKUP($C197,效率表!$B$4:$B$500,效率表!X$4:X$500,"",,-1))</f>
        <v/>
      </c>
    </row>
    <row r="198" spans="1:69">
      <c r="A198" s="29">
        <f t="shared" ref="A198:A261" si="67">A197</f>
        <v>46244</v>
      </c>
      <c r="B198" s="22" t="s">
        <v>241</v>
      </c>
      <c r="C198" s="22" t="s">
        <v>123</v>
      </c>
      <c r="D198" s="23" t="str">
        <f>_xlfn.XLOOKUP(C198,辅助表Auxiliary!$A$3:$A$192,辅助表Auxiliary!$C$3:$C$192)</f>
        <v>辅助设备/Auxiliary Equipment</v>
      </c>
      <c r="E198" s="22" t="str">
        <f>_xlfn.XLOOKUP(C198,辅助表Auxiliary!$A$3:$A$192,辅助表Auxiliary!$D$3:$D$192)</f>
        <v>HBM BG240T-4 GR</v>
      </c>
      <c r="F198" s="22" t="str">
        <f>_xlfn.XLOOKUP(C198,辅助表Auxiliary!$A$3:$A$192,辅助表Auxiliary!$E$3:$E$192)</f>
        <v>分包辅助</v>
      </c>
      <c r="G198" s="22" t="s">
        <v>286</v>
      </c>
      <c r="H198" s="22" t="b">
        <f t="shared" si="51"/>
        <v>0</v>
      </c>
      <c r="I198" s="22">
        <f t="shared" si="52"/>
        <v>0</v>
      </c>
      <c r="J198" s="22"/>
      <c r="K198" s="22">
        <f>_xlfn.AGGREGATE(9,4,表1[[#This Row],[Хө]:[Б.н]])+_xlfn.AGGREGATE(9,4,表1[[#This Row],[Хө土壤]:[Б.н 脏煤]],表1[[#This Row],[Ш.х 沃土]])</f>
        <v>0</v>
      </c>
      <c r="L198" s="22">
        <f>_xlfn.AGGREGATE(9,4,表1[[#This Row],[Нү]],表1[[#This Row],[Нү 煤炭]])</f>
        <v>0</v>
      </c>
      <c r="M198" s="22">
        <f>_xlfn.AGGREGATE(9,4,表1[[#This Row],[oxid]],表1[[#This Row],[oxid 氧化]])</f>
        <v>0</v>
      </c>
      <c r="N198" s="22">
        <f>_xlfn.AGGREGATE(9,4,表1[[#This Row],[И.А]],表1[[#This Row],[И.А 
工程工作]])</f>
        <v>0</v>
      </c>
      <c r="O198" s="22">
        <f>表1[[#This Row],[产量（M3）
Production(M3)]]-表1[[#This Row],[焦煤（M3）
Coking coal
Нү]]-表1[[#This Row],[动力煤（M3）
Thermal coal
oxid]]</f>
        <v>0</v>
      </c>
      <c r="P198" s="22" t="str" cm="1">
        <f t="array" ref="P198">_xlfn.LET(
_xlpm.hCond,$H198,
_xlpm.dType,$D198,
_xlpm.res_type_1,P$1,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8" s="22" t="str" cm="1">
        <f t="array" ref="Q198">_xlfn.LET(
_xlpm.hCond,$H198,
_xlpm.dType,$D198,
_xlpm.res_type_1,Q$1,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8" s="22" t="str" cm="1">
        <f t="array" ref="R198">_xlfn.LET(
_xlpm.hCond,$H198,
_xlpm.dType,$D198,
_xlpm.res_type_1,R$1,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8" s="22" t="str" cm="1">
        <f t="array" ref="S198">_xlfn.LET(
_xlpm.hCond,$H198,
_xlpm.dType,$D198,
_xlpm.res_type_1,S$1,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8" s="22" t="str" cm="1">
        <f t="array" ref="T198">_xlfn.LET(
_xlpm.hCond,$H198,
_xlpm.dType,$D198,
_xlpm.res_type_1,T$1,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8" s="22" t="str" cm="1">
        <f t="array" ref="U198">_xlfn.LET(
_xlpm.hCond,$H198,
_xlpm.dType,$D198,
_xlpm.res_type_1,U$1,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8" s="22" t="str" cm="1">
        <f t="array" ref="V198">_xlfn.LET(
_xlpm.hCond,$H198,
_xlpm.dType,$D198,
_xlpm.res_type_1,V$1,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8" s="22" t="str" cm="1">
        <f t="array" ref="W198">_xlfn.LET(
_xlpm.hCond,$H198,
_xlpm.dType,$D198,
_xlpm.res_type_1,W$1,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198" s="22" t="str" cm="1">
        <f t="array" ref="X198">_xlfn.LET(
_xlpm.hCond,$H198,
_xlpm.dType,$D198,
_xlpm.res_type_1,X$1,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198" s="22" t="str" cm="1">
        <f t="array" ref="Y198">_xlfn.LET(
_xlpm.hCond,$H198,
_xlpm.dType,$D198,
_xlpm.res_type_1,Y$1,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198" s="22" t="str" cm="1">
        <f t="array" ref="Z198">_xlfn.LET(
_xlpm.hCond,$H198,
_xlpm.dType,$D198,
_xlpm.res_type_1,Z$1,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198" s="22" t="str" cm="1">
        <f t="array" ref="AA198">_xlfn.LET(
_xlpm.hCond,$H198,
_xlpm.dType,$D198,
_xlpm.res_type_1,AA$1,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198" s="22" t="str" cm="1">
        <f t="array" ref="AB198">_xlfn.LET(
_xlpm.hCond,$H198,
_xlpm.dType,$D198,
_xlpm.res_type_1,AB$1,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198" s="22" t="str" cm="1">
        <f t="array" ref="AC198">_xlfn.LET(
_xlpm.hCond,$H198,
_xlpm.dType,$D198,
_xlpm.res_type_1,AC$1,
_xlpm.num,--_xlfn.TEXTAFTER($C198,{"#","/","-"},-1),
_xlpm.isDay,$B198="DAY",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198" s="22" t="str" cm="1">
        <f t="array" ref="AD198">_xlfn.LET(
    _xlpm.result,
    IF(
        $H198,
        _xlfn.IFS(
            $B198 = "DAY",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$B198 = "Night",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198" s="22" t="str" cm="1">
        <f t="array" ref="AE198">_xlfn.LET(
    _xlpm.result,
    IF(
        $H198,
        _xlfn.IFS(
            $B198 = "DAY",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$B198 = "Night",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198" s="22" t="str">
        <f t="shared" si="65"/>
        <v/>
      </c>
      <c r="AG198" s="22" t="str" cm="1">
        <f t="array" ref="AG198">_xlfn.LET(
    _xlpm.result,
    IF(
        $H198,
        _xlfn.IFS(
            $B198 = "DAY",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$B198 = "Night",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198" s="22" t="str" cm="1">
        <f t="array" ref="AH198">_xlfn.LET(
    _xlpm.result,
    IF(
        $H198,
        _xlfn.IFS(
            $B198 = "DAY",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$B198 = "Night",
            _xlfn.IFS(
                $D198 = "挖掘机/Excavator",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$D198 = "矿用卡车/Dump Truck",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$D198 = "辅助设备/Auxiliary Equipment",
                _xlfn.XLOOKUP(
                     --
                        _xlfn.TEXTAFTER(
                            $C198,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198" s="22" t="str">
        <f t="shared" si="66"/>
        <v/>
      </c>
      <c r="AJ19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19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19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19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198" s="22" t="str">
        <f t="shared" si="53"/>
        <v/>
      </c>
      <c r="AO198" s="24" t="str">
        <f t="shared" si="54"/>
        <v/>
      </c>
      <c r="AP198" s="25" t="str" cm="1">
        <f t="array" ref="AP19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B198="Night", IF(
            (F198="EX5600")+(F198="EX3600"),
            _xlfn.XLOOKUP(--_xlfn.TEXTAFTER($C198,{"#","/","-"},-1), --_xlfn.TEXTAFTER('Electrical Excavator'!$A$4:$A$23,{"#","/","-"},-1), _xlfn.XLOOKUP(A198,'Electrical Excavator'!$E$3:$AI$3,'Electrical Excavator'!$E$4:$AI$23)),
            _xlfn.XLOOKUP(--_xlfn.TEXTAFTER($C198,{"#","/","-"},-1), --_xlfn.REGEXEXTRACT(_xlpm.c_rng,"\d+"), _xlfn.XLOOKUP(A198, _xlpm.header_rng, _xlpm.data_rng))
        ),
        B198="Day", ""
    ),
    IFERROR(_xlpm.result, "")
)</f>
        <v/>
      </c>
      <c r="AQ198" s="26" t="e">
        <f t="shared" si="55"/>
        <v>#VALUE!</v>
      </c>
      <c r="AR198" s="26">
        <f t="shared" si="56"/>
        <v>0</v>
      </c>
      <c r="AS198" s="26" t="str">
        <f t="shared" si="57"/>
        <v/>
      </c>
      <c r="AT198" s="24" t="str">
        <f t="shared" si="58"/>
        <v/>
      </c>
      <c r="AU198" s="22">
        <v>720</v>
      </c>
      <c r="AV198" s="22">
        <f t="shared" si="59"/>
        <v>12</v>
      </c>
      <c r="AW198" s="22" t="str">
        <f>IF($B198="Day",_xlfn.XLOOKUP(CLEAN($C198),效率表!$B$4:$B$500,效率表!G$4:G$500,""),_xlfn.XLOOKUP(CLEAN($C198),效率表!$B$4:$B$500,效率表!G$4:G$500,"",,-1))</f>
        <v/>
      </c>
      <c r="AX198" s="22" t="str">
        <f>IF($B198="Day",_xlfn.XLOOKUP(CLEAN($C198),效率表!$B$4:$B$500,效率表!H$4:H$500,""),_xlfn.XLOOKUP(CLEAN($C198),效率表!$B$4:$B$500,效率表!H$4:H$500,"",,-1))</f>
        <v/>
      </c>
      <c r="AY198" s="22" t="str">
        <f>IF($B198="Day",_xlfn.XLOOKUP(CLEAN($C198),效率表!$B$4:$B$500,效率表!I$4:I$500,""),_xlfn.XLOOKUP(CLEAN($C198),效率表!$B$4:$B$500,效率表!I$4:I$500,"",,-1))</f>
        <v/>
      </c>
      <c r="AZ198" s="22" t="str">
        <f>IF($B198="Day",_xlfn.XLOOKUP(CLEAN($C198),效率表!$B$4:$B$500,效率表!J$4:J$500,""),_xlfn.XLOOKUP(CLEAN($C198),效率表!$B$4:$B$500,效率表!J$4:J$500,"",,-1))</f>
        <v/>
      </c>
      <c r="BA198" s="22" t="str">
        <f>IF($B198="Day",_xlfn.XLOOKUP(CLEAN($C198),效率表!$B$4:$B$500,效率表!K$4:K$500,""),_xlfn.XLOOKUP(CLEAN($C198),效率表!$B$4:$B$500,效率表!K$4:K$500,"",,-1))</f>
        <v/>
      </c>
      <c r="BB198" s="22" t="str">
        <f>IF($B198="Day",_xlfn.XLOOKUP(CLEAN($C198),效率表!$B$4:$B$500,效率表!L$4:L$500,""),_xlfn.XLOOKUP(CLEAN($C198),效率表!$B$4:$B$500,效率表!L$4:L$500,"",,-1))</f>
        <v/>
      </c>
      <c r="BC198" s="22" t="str">
        <f>IF($B198="Day",_xlfn.XLOOKUP(CLEAN($C198),效率表!$B$4:$B$500,效率表!M$4:M$500,""),_xlfn.XLOOKUP(CLEAN($C198),效率表!$B$4:$B$500,效率表!M$4:M$500,"",,-1))</f>
        <v/>
      </c>
      <c r="BD198" s="22" t="str">
        <f>IF($B198="Day",_xlfn.XLOOKUP(CLEAN($C198),效率表!$B$4:$B$500,效率表!N$4:N$500,""),_xlfn.XLOOKUP(CLEAN($C198),效率表!$B$4:$B$500,效率表!N$4:N$500,"",,-1))</f>
        <v/>
      </c>
      <c r="BE198" s="22" t="str">
        <f>IF($B198="Day",_xlfn.XLOOKUP(CLEAN($C198),效率表!$B$4:$B$500,效率表!O$4:O$500,""),_xlfn.XLOOKUP(CLEAN($C198),效率表!$B$4:$B$500,效率表!O$4:O$500,"",,-1))</f>
        <v/>
      </c>
      <c r="BF198" s="22" t="str">
        <f>IF($B198="Day",_xlfn.XLOOKUP(CLEAN($C198),效率表!$B$4:$B$500,效率表!P$4:P$500,""),_xlfn.XLOOKUP(CLEAN($C198),效率表!$B$4:$B$500,效率表!P$4:P$500,"",,-1))</f>
        <v/>
      </c>
      <c r="BG198" s="22" t="str">
        <f>IF($B198="Day",_xlfn.XLOOKUP(CLEAN($C198),效率表!$B$4:$B$500,效率表!Q$4:Q$500,""),_xlfn.XLOOKUP(CLEAN($C198),效率表!$B$4:$B$500,效率表!Q$4:Q$500,"",,-1))</f>
        <v/>
      </c>
      <c r="BH198" s="22" t="str">
        <f>IF($B198="Day",_xlfn.XLOOKUP(CLEAN($C198),效率表!$B$4:$B$500,效率表!R$4:R$500,""),_xlfn.XLOOKUP(CLEAN($C198),效率表!$B$4:$B$500,效率表!R$4:R$500,"",,-1))</f>
        <v/>
      </c>
      <c r="BI198" s="22" t="str">
        <f>IF($B198="Day",_xlfn.XLOOKUP(CLEAN($C198),效率表!$B$4:$B$500,效率表!S$4:S$500,""),_xlfn.XLOOKUP(CLEAN($C198),效率表!$B$4:$B$500,效率表!S$4:S$500,"",,-1))</f>
        <v/>
      </c>
      <c r="BJ198" s="22" t="str">
        <f>IF($B198="Day",_xlfn.XLOOKUP(CLEAN($C198),效率表!$B$4:$B$500,效率表!U$4:U$500,""),_xlfn.XLOOKUP(CLEAN($C198),效率表!$B$4:$B$500,效率表!U$4:U$500,"",,-1))</f>
        <v/>
      </c>
      <c r="BK198" s="22" t="str">
        <f>IF($B198="Day",_xlfn.XLOOKUP(CLEAN($C198),效率表!$B$4:$B$500,效率表!V$4:V$500,""),_xlfn.XLOOKUP(CLEAN($C198),效率表!$B$4:$B$500,效率表!V$4:V$500,"",,-1))</f>
        <v/>
      </c>
      <c r="BL198" s="22" t="e">
        <f t="shared" si="60"/>
        <v>#VALUE!</v>
      </c>
      <c r="BM198" s="22" t="e">
        <f t="shared" si="61"/>
        <v>#VALUE!</v>
      </c>
      <c r="BN198" s="22" t="e">
        <f t="shared" si="62"/>
        <v>#VALUE!</v>
      </c>
      <c r="BO198" s="27">
        <f t="shared" si="63"/>
        <v>720</v>
      </c>
      <c r="BP198" s="25">
        <f t="shared" si="64"/>
        <v>12</v>
      </c>
      <c r="BQ198" s="28" t="str">
        <f>IF($B198="Day",_xlfn.XLOOKUP(CLEAN($C198),效率表!$B$4:$B$500,效率表!X$4:X$500,""),_xlfn.XLOOKUP($C198,效率表!$B$4:$B$500,效率表!X$4:X$500,"",,-1))</f>
        <v/>
      </c>
    </row>
    <row r="199" spans="1:69">
      <c r="A199" s="29">
        <f t="shared" si="67"/>
        <v>46244</v>
      </c>
      <c r="B199" s="22" t="s">
        <v>241</v>
      </c>
      <c r="C199" s="22" t="s">
        <v>124</v>
      </c>
      <c r="D199" s="23" t="str">
        <f>_xlfn.XLOOKUP(C199,辅助表Auxiliary!$A$3:$A$192,辅助表Auxiliary!$C$3:$C$192)</f>
        <v>矿用卡车/Dump Truck</v>
      </c>
      <c r="E199" s="22" t="str">
        <f>_xlfn.XLOOKUP(C199,辅助表Auxiliary!$A$3:$A$192,辅助表Auxiliary!$D$3:$D$192)</f>
        <v>TEREX TR100A</v>
      </c>
      <c r="F199" s="22" t="str">
        <f>_xlfn.XLOOKUP(C199,辅助表Auxiliary!$A$3:$A$192,辅助表Auxiliary!$E$3:$E$192)</f>
        <v>TR100</v>
      </c>
      <c r="G199" s="22" t="s">
        <v>285</v>
      </c>
      <c r="H199" s="22" t="b">
        <f t="shared" si="51"/>
        <v>1</v>
      </c>
      <c r="I199" s="22">
        <f t="shared" si="52"/>
        <v>1</v>
      </c>
      <c r="J199" s="22"/>
      <c r="K199" s="22">
        <f>_xlfn.AGGREGATE(9,4,表1[[#This Row],[Хө]:[Б.н]])+_xlfn.AGGREGATE(9,4,表1[[#This Row],[Хө土壤]:[Б.н 脏煤]],表1[[#This Row],[Ш.х 沃土]])</f>
        <v>105</v>
      </c>
      <c r="L199" s="22">
        <f>_xlfn.AGGREGATE(9,4,表1[[#This Row],[Нү]],表1[[#This Row],[Нү 煤炭]])</f>
        <v>0</v>
      </c>
      <c r="M199" s="22">
        <f>_xlfn.AGGREGATE(9,4,表1[[#This Row],[oxid]],表1[[#This Row],[oxid 氧化]])</f>
        <v>105</v>
      </c>
      <c r="N199" s="22">
        <f>_xlfn.AGGREGATE(9,4,表1[[#This Row],[И.А]],表1[[#This Row],[И.А 
工程工作]])</f>
        <v>0</v>
      </c>
      <c r="O199" s="22">
        <f>表1[[#This Row],[产量（M3）
Production(M3)]]-表1[[#This Row],[焦煤（M3）
Coking coal
Нү]]-表1[[#This Row],[动力煤（M3）
Thermal coal
oxid]]</f>
        <v>0</v>
      </c>
      <c r="P199" s="22" t="str" cm="1">
        <f t="array" ref="P199">_xlfn.LET(
_xlpm.hCond,$H199,
_xlpm.dType,$D199,
_xlpm.res_type_1,P$1,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199" s="22" t="str" cm="1">
        <f t="array" ref="Q199">_xlfn.LET(
_xlpm.hCond,$H199,
_xlpm.dType,$D199,
_xlpm.res_type_1,Q$1,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199" s="22" t="str" cm="1">
        <f t="array" ref="R199">_xlfn.LET(
_xlpm.hCond,$H199,
_xlpm.dType,$D199,
_xlpm.res_type_1,R$1,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199" s="22" t="str" cm="1">
        <f t="array" ref="S199">_xlfn.LET(
_xlpm.hCond,$H199,
_xlpm.dType,$D199,
_xlpm.res_type_1,S$1,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199" s="22" t="str" cm="1">
        <f t="array" ref="T199">_xlfn.LET(
_xlpm.hCond,$H199,
_xlpm.dType,$D199,
_xlpm.res_type_1,T$1,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199" s="22" t="str" cm="1">
        <f t="array" ref="U199">_xlfn.LET(
_xlpm.hCond,$H199,
_xlpm.dType,$D199,
_xlpm.res_type_1,U$1,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199" s="22" t="str" cm="1">
        <f t="array" ref="V199">_xlfn.LET(
_xlpm.hCond,$H199,
_xlpm.dType,$D199,
_xlpm.res_type_1,V$1,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199" s="22" cm="1">
        <f t="array" ref="W199">_xlfn.LET(
_xlpm.hCond,$H199,
_xlpm.dType,$D199,
_xlpm.res_type_1,W$1,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199" s="22" cm="1">
        <f t="array" ref="X199">_xlfn.LET(
_xlpm.hCond,$H199,
_xlpm.dType,$D199,
_xlpm.res_type_1,X$1,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199" s="22" cm="1">
        <f t="array" ref="Y199">_xlfn.LET(
_xlpm.hCond,$H199,
_xlpm.dType,$D199,
_xlpm.res_type_1,Y$1,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199" s="22" cm="1">
        <f t="array" ref="Z199">_xlfn.LET(
_xlpm.hCond,$H199,
_xlpm.dType,$D199,
_xlpm.res_type_1,Z$1,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AA199" s="22" cm="1">
        <f t="array" ref="AA199">_xlfn.LET(
_xlpm.hCond,$H199,
_xlpm.dType,$D199,
_xlpm.res_type_1,AA$1,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199" s="22" cm="1">
        <f t="array" ref="AB199">_xlfn.LET(
_xlpm.hCond,$H199,
_xlpm.dType,$D199,
_xlpm.res_type_1,AB$1,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199" s="22" cm="1">
        <f t="array" ref="AC199">_xlfn.LET(
_xlpm.hCond,$H199,
_xlpm.dType,$D199,
_xlpm.res_type_1,AC$1,
_xlpm.num,--_xlfn.TEXTAFTER($C199,{"#","/","-"},-1),
_xlpm.isDay,$B199="DAY",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199" s="22" cm="1">
        <f t="array" ref="AD199">_xlfn.LET(
    _xlpm.result,
    IF(
        $H199,
        _xlfn.IFS(
            $B199 = "DAY",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$B199 = "Night",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28427.3</v>
      </c>
      <c r="AE199" s="22" cm="1">
        <f t="array" ref="AE199">_xlfn.LET(
    _xlpm.result,
    IF(
        $H199,
        _xlfn.IFS(
            $B199 = "DAY",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$B199 = "Night",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28431.200000000001</v>
      </c>
      <c r="AF199" s="22">
        <f t="shared" si="65"/>
        <v>3.9000000000014552</v>
      </c>
      <c r="AG199" s="22" cm="1">
        <f t="array" ref="AG199">_xlfn.LET(
    _xlpm.result,
    IF(
        $H199,
        _xlfn.IFS(
            $B199 = "DAY",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$B199 = "Night",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180345</v>
      </c>
      <c r="AH199" s="22" cm="1">
        <f t="array" ref="AH199">_xlfn.LET(
    _xlpm.result,
    IF(
        $H199,
        _xlfn.IFS(
            $B199 = "DAY",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$B199 = "Night",
            _xlfn.IFS(
                $D199 = "挖掘机/Excavator",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$D199 = "矿用卡车/Dump Truck",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$D199 = "辅助设备/Auxiliary Equipment",
                _xlfn.XLOOKUP(
                     --
                        _xlfn.TEXTAFTER(
                            $C199,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180379.5</v>
      </c>
      <c r="AI199" s="22">
        <f t="shared" si="66"/>
        <v>34.5</v>
      </c>
      <c r="AJ199" s="22">
        <f>_xlfn.LET(_xlpm.v,_xlfn.XLOOKUP(表1[[#This Row],[型号类型
Model Type]],辅助表Auxiliary!$P$2:$P$6,辅助表Auxiliary!$Q$2:$Q$6),_xlpm.target,表1[[#This Row],[产量（M3）
Production(M3)]],IFERROR(_xlpm.target/_xlpm.v,""))</f>
        <v>3</v>
      </c>
      <c r="AK19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199" s="22">
        <f>_xlfn.LET(_xlpm.v,_xlfn.XLOOKUP(表1[[#This Row],[型号类型
Model Type]],辅助表Auxiliary!$P$2:$P$6,辅助表Auxiliary!$Q$2:$Q$6),_xlpm.target,_xlfn.AGGREGATE(9,4,表1[[#This Row],[oxid 氧化]]),IFERROR(_xlpm.target/_xlpm.v,""))</f>
        <v>3</v>
      </c>
      <c r="AM19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199" s="22">
        <f t="shared" si="53"/>
        <v>0</v>
      </c>
      <c r="AO199" s="24">
        <f t="shared" si="54"/>
        <v>5.75</v>
      </c>
      <c r="AP199" s="25" cm="1">
        <f t="array" ref="AP19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B199="Night", IF(
            (F199="EX5600")+(F199="EX3600"),
            _xlfn.XLOOKUP(--_xlfn.TEXTAFTER($C199,{"#","/","-"},-1), --_xlfn.TEXTAFTER('Electrical Excavator'!$A$4:$A$23,{"#","/","-"},-1), _xlfn.XLOOKUP(A199,'Electrical Excavator'!$E$3:$AI$3,'Electrical Excavator'!$E$4:$AI$23)),
            _xlfn.XLOOKUP(--_xlfn.TEXTAFTER($C199,{"#","/","-"},-1), --_xlfn.REGEXEXTRACT(_xlpm.c_rng,"\d+"), _xlfn.XLOOKUP(A199, _xlpm.header_rng, _xlpm.data_rng))
        ),
        B199="Day", ""
    ),
    IFERROR(_xlpm.result, "")
)</f>
        <v>715.21</v>
      </c>
      <c r="AQ199" s="26">
        <f t="shared" si="55"/>
        <v>0.33333333333333331</v>
      </c>
      <c r="AR199" s="26">
        <f t="shared" si="56"/>
        <v>0.75</v>
      </c>
      <c r="AS199" s="26">
        <f t="shared" si="57"/>
        <v>0.75</v>
      </c>
      <c r="AT199" s="24">
        <f t="shared" si="58"/>
        <v>54.000000000087311</v>
      </c>
      <c r="AU199" s="22">
        <v>720</v>
      </c>
      <c r="AV199" s="22">
        <f t="shared" si="59"/>
        <v>12</v>
      </c>
      <c r="AW199" s="22">
        <f>IF($B199="Day",_xlfn.XLOOKUP(CLEAN($C199),效率表!$B$4:$B$500,效率表!G$4:G$500,""),_xlfn.XLOOKUP(CLEAN($C199),效率表!$B$4:$B$500,效率表!G$4:G$500,"",,-1))</f>
        <v>30</v>
      </c>
      <c r="AX199" s="22">
        <f>IF($B199="Day",_xlfn.XLOOKUP(CLEAN($C199),效率表!$B$4:$B$500,效率表!H$4:H$500,""),_xlfn.XLOOKUP(CLEAN($C199),效率表!$B$4:$B$500,效率表!H$4:H$500,"",,-1))</f>
        <v>0</v>
      </c>
      <c r="AY199" s="22">
        <f>IF($B199="Day",_xlfn.XLOOKUP(CLEAN($C199),效率表!$B$4:$B$500,效率表!I$4:I$500,""),_xlfn.XLOOKUP(CLEAN($C199),效率表!$B$4:$B$500,效率表!I$4:I$500,"",,-1))</f>
        <v>0</v>
      </c>
      <c r="AZ199" s="22">
        <f>IF($B199="Day",_xlfn.XLOOKUP(CLEAN($C199),效率表!$B$4:$B$500,效率表!J$4:J$500,""),_xlfn.XLOOKUP(CLEAN($C199),效率表!$B$4:$B$500,效率表!J$4:J$500,"",,-1))</f>
        <v>0</v>
      </c>
      <c r="BA199" s="22">
        <f>IF($B199="Day",_xlfn.XLOOKUP(CLEAN($C199),效率表!$B$4:$B$500,效率表!K$4:K$500,""),_xlfn.XLOOKUP(CLEAN($C199),效率表!$B$4:$B$500,效率表!K$4:K$500,"",,-1))</f>
        <v>0</v>
      </c>
      <c r="BB199" s="22">
        <f>IF($B199="Day",_xlfn.XLOOKUP(CLEAN($C199),效率表!$B$4:$B$500,效率表!L$4:L$500,""),_xlfn.XLOOKUP(CLEAN($C199),效率表!$B$4:$B$500,效率表!L$4:L$500,"",,-1))</f>
        <v>30</v>
      </c>
      <c r="BC199" s="22">
        <f>IF($B199="Day",_xlfn.XLOOKUP(CLEAN($C199),效率表!$B$4:$B$500,效率表!M$4:M$500,""),_xlfn.XLOOKUP(CLEAN($C199),效率表!$B$4:$B$500,效率表!M$4:M$500,"",,-1))</f>
        <v>0</v>
      </c>
      <c r="BD199" s="22">
        <f>IF($B199="Day",_xlfn.XLOOKUP(CLEAN($C199),效率表!$B$4:$B$500,效率表!N$4:N$500,""),_xlfn.XLOOKUP(CLEAN($C199),效率表!$B$4:$B$500,效率表!N$4:N$500,"",,-1))</f>
        <v>0</v>
      </c>
      <c r="BE199" s="22">
        <f>IF($B199="Day",_xlfn.XLOOKUP(CLEAN($C199),效率表!$B$4:$B$500,效率表!O$4:O$500,""),_xlfn.XLOOKUP(CLEAN($C199),效率表!$B$4:$B$500,效率表!O$4:O$500,"",,-1))</f>
        <v>480</v>
      </c>
      <c r="BF199" s="22">
        <f>IF($B199="Day",_xlfn.XLOOKUP(CLEAN($C199),效率表!$B$4:$B$500,效率表!P$4:P$500,""),_xlfn.XLOOKUP(CLEAN($C199),效率表!$B$4:$B$500,效率表!P$4:P$500,"",,-1))</f>
        <v>0</v>
      </c>
      <c r="BG199" s="22">
        <f>IF($B199="Day",_xlfn.XLOOKUP(CLEAN($C199),效率表!$B$4:$B$500,效率表!Q$4:Q$500,""),_xlfn.XLOOKUP(CLEAN($C199),效率表!$B$4:$B$500,效率表!Q$4:Q$500,"",,-1))</f>
        <v>0</v>
      </c>
      <c r="BH199" s="22">
        <f>IF($B199="Day",_xlfn.XLOOKUP(CLEAN($C199),效率表!$B$4:$B$500,效率表!R$4:R$500,""),_xlfn.XLOOKUP(CLEAN($C199),效率表!$B$4:$B$500,效率表!R$4:R$500,"",,-1))</f>
        <v>0</v>
      </c>
      <c r="BI199" s="22">
        <f>IF($B199="Day",_xlfn.XLOOKUP(CLEAN($C199),效率表!$B$4:$B$500,效率表!S$4:S$500,""),_xlfn.XLOOKUP(CLEAN($C199),效率表!$B$4:$B$500,效率表!S$4:S$500,"",,-1))</f>
        <v>0</v>
      </c>
      <c r="BJ199" s="22">
        <f>IF($B199="Day",_xlfn.XLOOKUP(CLEAN($C199),效率表!$B$4:$B$500,效率表!U$4:U$500,""),_xlfn.XLOOKUP(CLEAN($C199),效率表!$B$4:$B$500,效率表!U$4:U$500,"",,-1))</f>
        <v>0</v>
      </c>
      <c r="BK199" s="22">
        <f>IF($B199="Day",_xlfn.XLOOKUP(CLEAN($C199),效率表!$B$4:$B$500,效率表!V$4:V$500,""),_xlfn.XLOOKUP(CLEAN($C199),效率表!$B$4:$B$500,效率表!V$4:V$500,"",,-1))</f>
        <v>0</v>
      </c>
      <c r="BL199" s="22">
        <f t="shared" si="60"/>
        <v>0</v>
      </c>
      <c r="BM199" s="22">
        <f t="shared" si="61"/>
        <v>60</v>
      </c>
      <c r="BN199" s="22">
        <f t="shared" si="62"/>
        <v>0</v>
      </c>
      <c r="BO199" s="27">
        <f t="shared" si="63"/>
        <v>180</v>
      </c>
      <c r="BP199" s="25">
        <f t="shared" si="64"/>
        <v>3</v>
      </c>
      <c r="BQ199" s="28" t="str">
        <f>IF($B199="Day",_xlfn.XLOOKUP(CLEAN($C199),效率表!$B$4:$B$500,效率表!X$4:X$500,""),_xlfn.XLOOKUP($C199,效率表!$B$4:$B$500,效率表!X$4:X$500,"",,-1))</f>
        <v xml:space="preserve">Араа дэвшихгүй 
кардаанаас гоожилттой </v>
      </c>
    </row>
    <row r="200" spans="1:69">
      <c r="A200" s="29">
        <f t="shared" si="67"/>
        <v>46244</v>
      </c>
      <c r="B200" s="22" t="s">
        <v>241</v>
      </c>
      <c r="C200" s="22" t="s">
        <v>125</v>
      </c>
      <c r="D200" s="23" t="str">
        <f>_xlfn.XLOOKUP(C200,辅助表Auxiliary!$A$3:$A$192,辅助表Auxiliary!$C$3:$C$192)</f>
        <v>矿用卡车/Dump Truck</v>
      </c>
      <c r="E200" s="22" t="str">
        <f>_xlfn.XLOOKUP(C200,辅助表Auxiliary!$A$3:$A$192,辅助表Auxiliary!$D$3:$D$192)</f>
        <v>TEREX TR100A</v>
      </c>
      <c r="F200" s="22" t="str">
        <f>_xlfn.XLOOKUP(C200,辅助表Auxiliary!$A$3:$A$192,辅助表Auxiliary!$E$3:$E$192)</f>
        <v>TR100</v>
      </c>
      <c r="G200" s="22" t="s">
        <v>285</v>
      </c>
      <c r="H200" s="22" t="b">
        <f t="shared" si="51"/>
        <v>1</v>
      </c>
      <c r="I200" s="22">
        <f t="shared" si="52"/>
        <v>0</v>
      </c>
      <c r="J200" s="22"/>
      <c r="K200" s="22">
        <f>_xlfn.AGGREGATE(9,4,表1[[#This Row],[Хө]:[Б.н]])+_xlfn.AGGREGATE(9,4,表1[[#This Row],[Хө土壤]:[Б.н 脏煤]],表1[[#This Row],[Ш.х 沃土]])</f>
        <v>0</v>
      </c>
      <c r="L200" s="22">
        <f>_xlfn.AGGREGATE(9,4,表1[[#This Row],[Нү]],表1[[#This Row],[Нү 煤炭]])</f>
        <v>0</v>
      </c>
      <c r="M200" s="22">
        <f>_xlfn.AGGREGATE(9,4,表1[[#This Row],[oxid]],表1[[#This Row],[oxid 氧化]])</f>
        <v>0</v>
      </c>
      <c r="N200" s="22">
        <f>_xlfn.AGGREGATE(9,4,表1[[#This Row],[И.А]],表1[[#This Row],[И.А 
工程工作]])</f>
        <v>0</v>
      </c>
      <c r="O200" s="22">
        <f>表1[[#This Row],[产量（M3）
Production(M3)]]-表1[[#This Row],[焦煤（M3）
Coking coal
Нү]]-表1[[#This Row],[动力煤（M3）
Thermal coal
oxid]]</f>
        <v>0</v>
      </c>
      <c r="P200" s="22" t="str" cm="1">
        <f t="array" ref="P200">_xlfn.LET(
_xlpm.hCond,$H200,
_xlpm.dType,$D200,
_xlpm.res_type_1,P$1,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0" s="22" t="str" cm="1">
        <f t="array" ref="Q200">_xlfn.LET(
_xlpm.hCond,$H200,
_xlpm.dType,$D200,
_xlpm.res_type_1,Q$1,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0" s="22" t="str" cm="1">
        <f t="array" ref="R200">_xlfn.LET(
_xlpm.hCond,$H200,
_xlpm.dType,$D200,
_xlpm.res_type_1,R$1,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0" s="22" t="str" cm="1">
        <f t="array" ref="S200">_xlfn.LET(
_xlpm.hCond,$H200,
_xlpm.dType,$D200,
_xlpm.res_type_1,S$1,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0" s="22" t="str" cm="1">
        <f t="array" ref="T200">_xlfn.LET(
_xlpm.hCond,$H200,
_xlpm.dType,$D200,
_xlpm.res_type_1,T$1,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0" s="22" t="str" cm="1">
        <f t="array" ref="U200">_xlfn.LET(
_xlpm.hCond,$H200,
_xlpm.dType,$D200,
_xlpm.res_type_1,U$1,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0" s="22" t="str" cm="1">
        <f t="array" ref="V200">_xlfn.LET(
_xlpm.hCond,$H200,
_xlpm.dType,$D200,
_xlpm.res_type_1,V$1,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0" s="22" cm="1">
        <f t="array" ref="W200">_xlfn.LET(
_xlpm.hCond,$H200,
_xlpm.dType,$D200,
_xlpm.res_type_1,W$1,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00" s="22" cm="1">
        <f t="array" ref="X200">_xlfn.LET(
_xlpm.hCond,$H200,
_xlpm.dType,$D200,
_xlpm.res_type_1,X$1,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0" s="22" cm="1">
        <f t="array" ref="Y200">_xlfn.LET(
_xlpm.hCond,$H200,
_xlpm.dType,$D200,
_xlpm.res_type_1,Y$1,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0" s="22" cm="1">
        <f t="array" ref="Z200">_xlfn.LET(
_xlpm.hCond,$H200,
_xlpm.dType,$D200,
_xlpm.res_type_1,Z$1,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0" s="22" cm="1">
        <f t="array" ref="AA200">_xlfn.LET(
_xlpm.hCond,$H200,
_xlpm.dType,$D200,
_xlpm.res_type_1,AA$1,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0" s="22" cm="1">
        <f t="array" ref="AB200">_xlfn.LET(
_xlpm.hCond,$H200,
_xlpm.dType,$D200,
_xlpm.res_type_1,AB$1,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0" s="22" cm="1">
        <f t="array" ref="AC200">_xlfn.LET(
_xlpm.hCond,$H200,
_xlpm.dType,$D200,
_xlpm.res_type_1,AC$1,
_xlpm.num,--_xlfn.TEXTAFTER($C200,{"#","/","-"},-1),
_xlpm.isDay,$B200="DAY",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0" s="22" cm="1">
        <f t="array" ref="AD200">_xlfn.LET(
    _xlpm.result,
    IF(
        $H200,
        _xlfn.IFS(
            $B200 = "DAY",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$B200 = "Night",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25928</v>
      </c>
      <c r="AE200" s="22" cm="1">
        <f t="array" ref="AE200">_xlfn.LET(
    _xlpm.result,
    IF(
        $H200,
        _xlfn.IFS(
            $B200 = "DAY",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$B200 = "Night",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25928</v>
      </c>
      <c r="AF200" s="22">
        <f t="shared" si="65"/>
        <v>0</v>
      </c>
      <c r="AG200" s="22" cm="1">
        <f t="array" ref="AG200">_xlfn.LET(
    _xlpm.result,
    IF(
        $H200,
        _xlfn.IFS(
            $B200 = "DAY",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$B200 = "Night",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236540</v>
      </c>
      <c r="AH200" s="22" cm="1">
        <f t="array" ref="AH200">_xlfn.LET(
    _xlpm.result,
    IF(
        $H200,
        _xlfn.IFS(
            $B200 = "DAY",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$B200 = "Night",
            _xlfn.IFS(
                $D200 = "挖掘机/Excavator",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$D200 = "矿用卡车/Dump Truck",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$D200 = "辅助设备/Auxiliary Equipment",
                _xlfn.XLOOKUP(
                     --
                        _xlfn.TEXTAFTER(
                            $C200,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236540</v>
      </c>
      <c r="AI200" s="22">
        <f t="shared" si="66"/>
        <v>0</v>
      </c>
      <c r="AJ200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0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0" s="22">
        <f t="shared" si="53"/>
        <v>0</v>
      </c>
      <c r="AO200" s="24" t="str">
        <f t="shared" si="54"/>
        <v/>
      </c>
      <c r="AP200" s="25" cm="1">
        <f t="array" ref="AP20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B200="Night", IF(
            (F200="EX5600")+(F200="EX3600"),
            _xlfn.XLOOKUP(--_xlfn.TEXTAFTER($C200,{"#","/","-"},-1), --_xlfn.TEXTAFTER('Electrical Excavator'!$A$4:$A$23,{"#","/","-"},-1), _xlfn.XLOOKUP(A200,'Electrical Excavator'!$E$3:$AI$3,'Electrical Excavator'!$E$4:$AI$23)),
            _xlfn.XLOOKUP(--_xlfn.TEXTAFTER($C200,{"#","/","-"},-1), --_xlfn.REGEXEXTRACT(_xlpm.c_rng,"\d+"), _xlfn.XLOOKUP(A200, _xlpm.header_rng, _xlpm.data_rng))
        ),
        B200="Day", ""
    ),
    IFERROR(_xlpm.result, "")
)</f>
        <v>0</v>
      </c>
      <c r="AQ200" s="26">
        <f t="shared" si="55"/>
        <v>0</v>
      </c>
      <c r="AR200" s="26">
        <f t="shared" si="56"/>
        <v>0</v>
      </c>
      <c r="AS200" s="26" t="str">
        <f t="shared" si="57"/>
        <v/>
      </c>
      <c r="AT200" s="24" t="str">
        <f t="shared" si="58"/>
        <v/>
      </c>
      <c r="AU200" s="22">
        <v>720</v>
      </c>
      <c r="AV200" s="22">
        <f t="shared" si="59"/>
        <v>12</v>
      </c>
      <c r="AW200" s="22">
        <f>IF($B200="Day",_xlfn.XLOOKUP(CLEAN($C200),效率表!$B$4:$B$500,效率表!G$4:G$500,""),_xlfn.XLOOKUP(CLEAN($C200),效率表!$B$4:$B$500,效率表!G$4:G$500,"",,-1))</f>
        <v>0</v>
      </c>
      <c r="AX200" s="22">
        <f>IF($B200="Day",_xlfn.XLOOKUP(CLEAN($C200),效率表!$B$4:$B$500,效率表!H$4:H$500,""),_xlfn.XLOOKUP(CLEAN($C200),效率表!$B$4:$B$500,效率表!H$4:H$500,"",,-1))</f>
        <v>0</v>
      </c>
      <c r="AY200" s="22">
        <f>IF($B200="Day",_xlfn.XLOOKUP(CLEAN($C200),效率表!$B$4:$B$500,效率表!I$4:I$500,""),_xlfn.XLOOKUP(CLEAN($C200),效率表!$B$4:$B$500,效率表!I$4:I$500,"",,-1))</f>
        <v>0</v>
      </c>
      <c r="AZ200" s="22">
        <f>IF($B200="Day",_xlfn.XLOOKUP(CLEAN($C200),效率表!$B$4:$B$500,效率表!J$4:J$500,""),_xlfn.XLOOKUP(CLEAN($C200),效率表!$B$4:$B$500,效率表!J$4:J$500,"",,-1))</f>
        <v>0</v>
      </c>
      <c r="BA200" s="22">
        <f>IF($B200="Day",_xlfn.XLOOKUP(CLEAN($C200),效率表!$B$4:$B$500,效率表!K$4:K$500,""),_xlfn.XLOOKUP(CLEAN($C200),效率表!$B$4:$B$500,效率表!K$4:K$500,"",,-1))</f>
        <v>0</v>
      </c>
      <c r="BB200" s="22">
        <f>IF($B200="Day",_xlfn.XLOOKUP(CLEAN($C200),效率表!$B$4:$B$500,效率表!L$4:L$500,""),_xlfn.XLOOKUP(CLEAN($C200),效率表!$B$4:$B$500,效率表!L$4:L$500,"",,-1))</f>
        <v>0</v>
      </c>
      <c r="BC200" s="22">
        <f>IF($B200="Day",_xlfn.XLOOKUP(CLEAN($C200),效率表!$B$4:$B$500,效率表!M$4:M$500,""),_xlfn.XLOOKUP(CLEAN($C200),效率表!$B$4:$B$500,效率表!M$4:M$500,"",,-1))</f>
        <v>0</v>
      </c>
      <c r="BD200" s="22">
        <f>IF($B200="Day",_xlfn.XLOOKUP(CLEAN($C200),效率表!$B$4:$B$500,效率表!N$4:N$500,""),_xlfn.XLOOKUP(CLEAN($C200),效率表!$B$4:$B$500,效率表!N$4:N$500,"",,-1))</f>
        <v>0</v>
      </c>
      <c r="BE200" s="22">
        <f>IF($B200="Day",_xlfn.XLOOKUP(CLEAN($C200),效率表!$B$4:$B$500,效率表!O$4:O$500,""),_xlfn.XLOOKUP(CLEAN($C200),效率表!$B$4:$B$500,效率表!O$4:O$500,"",,-1))</f>
        <v>720</v>
      </c>
      <c r="BF200" s="22">
        <f>IF($B200="Day",_xlfn.XLOOKUP(CLEAN($C200),效率表!$B$4:$B$500,效率表!P$4:P$500,""),_xlfn.XLOOKUP(CLEAN($C200),效率表!$B$4:$B$500,效率表!P$4:P$500,"",,-1))</f>
        <v>0</v>
      </c>
      <c r="BG200" s="22">
        <f>IF($B200="Day",_xlfn.XLOOKUP(CLEAN($C200),效率表!$B$4:$B$500,效率表!Q$4:Q$500,""),_xlfn.XLOOKUP(CLEAN($C200),效率表!$B$4:$B$500,效率表!Q$4:Q$500,"",,-1))</f>
        <v>0</v>
      </c>
      <c r="BH200" s="22">
        <f>IF($B200="Day",_xlfn.XLOOKUP(CLEAN($C200),效率表!$B$4:$B$500,效率表!R$4:R$500,""),_xlfn.XLOOKUP(CLEAN($C200),效率表!$B$4:$B$500,效率表!R$4:R$500,"",,-1))</f>
        <v>0</v>
      </c>
      <c r="BI200" s="22">
        <f>IF($B200="Day",_xlfn.XLOOKUP(CLEAN($C200),效率表!$B$4:$B$500,效率表!S$4:S$500,""),_xlfn.XLOOKUP(CLEAN($C200),效率表!$B$4:$B$500,效率表!S$4:S$500,"",,-1))</f>
        <v>0</v>
      </c>
      <c r="BJ200" s="22">
        <f>IF($B200="Day",_xlfn.XLOOKUP(CLEAN($C200),效率表!$B$4:$B$500,效率表!U$4:U$500,""),_xlfn.XLOOKUP(CLEAN($C200),效率表!$B$4:$B$500,效率表!U$4:U$500,"",,-1))</f>
        <v>0</v>
      </c>
      <c r="BK200" s="22">
        <f>IF($B200="Day",_xlfn.XLOOKUP(CLEAN($C200),效率表!$B$4:$B$500,效率表!V$4:V$500,""),_xlfn.XLOOKUP(CLEAN($C200),效率表!$B$4:$B$500,效率表!V$4:V$500,"",,-1))</f>
        <v>0</v>
      </c>
      <c r="BL200" s="22">
        <f t="shared" si="60"/>
        <v>0</v>
      </c>
      <c r="BM200" s="22">
        <f t="shared" si="61"/>
        <v>0</v>
      </c>
      <c r="BN200" s="22">
        <f t="shared" si="62"/>
        <v>0</v>
      </c>
      <c r="BO200" s="27">
        <f t="shared" si="63"/>
        <v>0</v>
      </c>
      <c r="BP200" s="25">
        <f t="shared" si="64"/>
        <v>0</v>
      </c>
      <c r="BQ200" s="28" t="str">
        <f>IF($B200="Day",_xlfn.XLOOKUP(CLEAN($C200),效率表!$B$4:$B$500,效率表!X$4:X$500,""),_xlfn.XLOOKUP($C200,效率表!$B$4:$B$500,效率表!X$4:X$500,"",,-1))</f>
        <v xml:space="preserve">coolant халсан </v>
      </c>
    </row>
    <row r="201" spans="1:69">
      <c r="A201" s="29">
        <f t="shared" si="67"/>
        <v>46244</v>
      </c>
      <c r="B201" s="22" t="s">
        <v>241</v>
      </c>
      <c r="C201" s="22" t="s">
        <v>126</v>
      </c>
      <c r="D201" s="23" t="str">
        <f>_xlfn.XLOOKUP(C201,辅助表Auxiliary!$A$3:$A$192,辅助表Auxiliary!$C$3:$C$192)</f>
        <v>矿用卡车/Dump Truck</v>
      </c>
      <c r="E201" s="22" t="str">
        <f>_xlfn.XLOOKUP(C201,辅助表Auxiliary!$A$3:$A$192,辅助表Auxiliary!$D$3:$D$192)</f>
        <v>TEREX TR100A</v>
      </c>
      <c r="F201" s="22" t="str">
        <f>_xlfn.XLOOKUP(C201,辅助表Auxiliary!$A$3:$A$192,辅助表Auxiliary!$E$3:$E$192)</f>
        <v>TR100</v>
      </c>
      <c r="G201" s="22" t="s">
        <v>285</v>
      </c>
      <c r="H201" s="22" t="b">
        <f t="shared" si="51"/>
        <v>1</v>
      </c>
      <c r="I201" s="22">
        <f t="shared" si="52"/>
        <v>1</v>
      </c>
      <c r="J201" s="22"/>
      <c r="K201" s="22">
        <f>_xlfn.AGGREGATE(9,4,表1[[#This Row],[Хө]:[Б.н]])+_xlfn.AGGREGATE(9,4,表1[[#This Row],[Хө土壤]:[Б.н 脏煤]],表1[[#This Row],[Ш.х 沃土]])</f>
        <v>35</v>
      </c>
      <c r="L201" s="22">
        <f>_xlfn.AGGREGATE(9,4,表1[[#This Row],[Нү]],表1[[#This Row],[Нү 煤炭]])</f>
        <v>0</v>
      </c>
      <c r="M201" s="22">
        <f>_xlfn.AGGREGATE(9,4,表1[[#This Row],[oxid]],表1[[#This Row],[oxid 氧化]])</f>
        <v>0</v>
      </c>
      <c r="N201" s="22">
        <f>_xlfn.AGGREGATE(9,4,表1[[#This Row],[И.А]],表1[[#This Row],[И.А 
工程工作]])</f>
        <v>315</v>
      </c>
      <c r="O201" s="22">
        <f>表1[[#This Row],[产量（M3）
Production(M3)]]-表1[[#This Row],[焦煤（M3）
Coking coal
Нү]]-表1[[#This Row],[动力煤（M3）
Thermal coal
oxid]]</f>
        <v>35</v>
      </c>
      <c r="P201" s="22" t="str" cm="1">
        <f t="array" ref="P201">_xlfn.LET(
_xlpm.hCond,$H201,
_xlpm.dType,$D201,
_xlpm.res_type_1,P$1,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1" s="22" t="str" cm="1">
        <f t="array" ref="Q201">_xlfn.LET(
_xlpm.hCond,$H201,
_xlpm.dType,$D201,
_xlpm.res_type_1,Q$1,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1" s="22" t="str" cm="1">
        <f t="array" ref="R201">_xlfn.LET(
_xlpm.hCond,$H201,
_xlpm.dType,$D201,
_xlpm.res_type_1,R$1,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1" s="22" t="str" cm="1">
        <f t="array" ref="S201">_xlfn.LET(
_xlpm.hCond,$H201,
_xlpm.dType,$D201,
_xlpm.res_type_1,S$1,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1" s="22" t="str" cm="1">
        <f t="array" ref="T201">_xlfn.LET(
_xlpm.hCond,$H201,
_xlpm.dType,$D201,
_xlpm.res_type_1,T$1,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1" s="22" t="str" cm="1">
        <f t="array" ref="U201">_xlfn.LET(
_xlpm.hCond,$H201,
_xlpm.dType,$D201,
_xlpm.res_type_1,U$1,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1" s="22" t="str" cm="1">
        <f t="array" ref="V201">_xlfn.LET(
_xlpm.hCond,$H201,
_xlpm.dType,$D201,
_xlpm.res_type_1,V$1,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1" s="22" cm="1">
        <f t="array" ref="W201">_xlfn.LET(
_xlpm.hCond,$H201,
_xlpm.dType,$D201,
_xlpm.res_type_1,W$1,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X201" s="22" cm="1">
        <f t="array" ref="X201">_xlfn.LET(
_xlpm.hCond,$H201,
_xlpm.dType,$D201,
_xlpm.res_type_1,X$1,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1" s="22" cm="1">
        <f t="array" ref="Y201">_xlfn.LET(
_xlpm.hCond,$H201,
_xlpm.dType,$D201,
_xlpm.res_type_1,Y$1,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1" s="22" cm="1">
        <f t="array" ref="Z201">_xlfn.LET(
_xlpm.hCond,$H201,
_xlpm.dType,$D201,
_xlpm.res_type_1,Z$1,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1" s="22" cm="1">
        <f t="array" ref="AA201">_xlfn.LET(
_xlpm.hCond,$H201,
_xlpm.dType,$D201,
_xlpm.res_type_1,AA$1,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1" s="22" cm="1">
        <f t="array" ref="AB201">_xlfn.LET(
_xlpm.hCond,$H201,
_xlpm.dType,$D201,
_xlpm.res_type_1,AB$1,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AC201" s="22" cm="1">
        <f t="array" ref="AC201">_xlfn.LET(
_xlpm.hCond,$H201,
_xlpm.dType,$D201,
_xlpm.res_type_1,AC$1,
_xlpm.num,--_xlfn.TEXTAFTER($C201,{"#","/","-"},-1),
_xlpm.isDay,$B201="DAY",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1" s="22" cm="1">
        <f t="array" ref="AD201">_xlfn.LET(
    _xlpm.result,
    IF(
        $H201,
        _xlfn.IFS(
            $B201 = "DAY",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$B201 = "Night",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29227.1</v>
      </c>
      <c r="AE201" s="22" cm="1">
        <f t="array" ref="AE201">_xlfn.LET(
    _xlpm.result,
    IF(
        $H201,
        _xlfn.IFS(
            $B201 = "DAY",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$B201 = "Night",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29227.1</v>
      </c>
      <c r="AF201" s="22">
        <f t="shared" si="65"/>
        <v>0</v>
      </c>
      <c r="AG201" s="22" cm="1">
        <f t="array" ref="AG201">_xlfn.LET(
    _xlpm.result,
    IF(
        $H201,
        _xlfn.IFS(
            $B201 = "DAY",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$B201 = "Night",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40986</v>
      </c>
      <c r="AH201" s="22" cm="1">
        <f t="array" ref="AH201">_xlfn.LET(
    _xlpm.result,
    IF(
        $H201,
        _xlfn.IFS(
            $B201 = "DAY",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$B201 = "Night",
            _xlfn.IFS(
                $D201 = "挖掘机/Excavator",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$D201 = "矿用卡车/Dump Truck",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$D201 = "辅助设备/Auxiliary Equipment",
                _xlfn.XLOOKUP(
                     --
                        _xlfn.TEXTAFTER(
                            $C201,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41042</v>
      </c>
      <c r="AI201" s="22">
        <f t="shared" si="66"/>
        <v>56</v>
      </c>
      <c r="AJ201" s="22">
        <f>_xlfn.LET(_xlpm.v,_xlfn.XLOOKUP(表1[[#This Row],[型号类型
Model Type]],辅助表Auxiliary!$P$2:$P$6,辅助表Auxiliary!$Q$2:$Q$6),_xlpm.target,表1[[#This Row],[产量（M3）
Production(M3)]],IFERROR(_xlpm.target/_xlpm.v,""))</f>
        <v>1</v>
      </c>
      <c r="AK20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9</v>
      </c>
      <c r="AN201" s="22">
        <f t="shared" si="53"/>
        <v>-8</v>
      </c>
      <c r="AO201" s="24">
        <f t="shared" si="54"/>
        <v>28</v>
      </c>
      <c r="AP201" s="25" cm="1">
        <f t="array" ref="AP20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B201="Night", IF(
            (F201="EX5600")+(F201="EX3600"),
            _xlfn.XLOOKUP(--_xlfn.TEXTAFTER($C201,{"#","/","-"},-1), --_xlfn.TEXTAFTER('Electrical Excavator'!$A$4:$A$23,{"#","/","-"},-1), _xlfn.XLOOKUP(A201,'Electrical Excavator'!$E$3:$AI$3,'Electrical Excavator'!$E$4:$AI$23)),
            _xlfn.XLOOKUP(--_xlfn.TEXTAFTER($C201,{"#","/","-"},-1), --_xlfn.REGEXEXTRACT(_xlpm.c_rng,"\d+"), _xlfn.XLOOKUP(A201, _xlpm.header_rng, _xlpm.data_rng))
        ),
        B201="Day", ""
    ),
    IFERROR(_xlpm.result, "")
)</f>
        <v>717.77</v>
      </c>
      <c r="AQ201" s="26">
        <f t="shared" si="55"/>
        <v>1</v>
      </c>
      <c r="AR201" s="26">
        <f t="shared" si="56"/>
        <v>0.79166666666666663</v>
      </c>
      <c r="AS201" s="26">
        <f t="shared" si="57"/>
        <v>0.68055555555555558</v>
      </c>
      <c r="AT201" s="24" t="str">
        <f t="shared" si="58"/>
        <v/>
      </c>
      <c r="AU201" s="22">
        <v>720</v>
      </c>
      <c r="AV201" s="22">
        <f t="shared" si="59"/>
        <v>12</v>
      </c>
      <c r="AW201" s="22">
        <f>IF($B201="Day",_xlfn.XLOOKUP(CLEAN($C201),效率表!$B$4:$B$500,效率表!G$4:G$500,""),_xlfn.XLOOKUP(CLEAN($C201),效率表!$B$4:$B$500,效率表!G$4:G$500,"",,-1))</f>
        <v>60</v>
      </c>
      <c r="AX201" s="22">
        <f>IF($B201="Day",_xlfn.XLOOKUP(CLEAN($C201),效率表!$B$4:$B$500,效率表!H$4:H$500,""),_xlfn.XLOOKUP(CLEAN($C201),效率表!$B$4:$B$500,效率表!H$4:H$500,"",,-1))</f>
        <v>0</v>
      </c>
      <c r="AY201" s="22">
        <f>IF($B201="Day",_xlfn.XLOOKUP(CLEAN($C201),效率表!$B$4:$B$500,效率表!I$4:I$500,""),_xlfn.XLOOKUP(CLEAN($C201),效率表!$B$4:$B$500,效率表!I$4:I$500,"",,-1))</f>
        <v>0</v>
      </c>
      <c r="AZ201" s="22">
        <f>IF($B201="Day",_xlfn.XLOOKUP(CLEAN($C201),效率表!$B$4:$B$500,效率表!J$4:J$500,""),_xlfn.XLOOKUP(CLEAN($C201),效率表!$B$4:$B$500,效率表!J$4:J$500,"",,-1))</f>
        <v>80</v>
      </c>
      <c r="BA201" s="22">
        <f>IF($B201="Day",_xlfn.XLOOKUP(CLEAN($C201),效率表!$B$4:$B$500,效率表!K$4:K$500,""),_xlfn.XLOOKUP(CLEAN($C201),效率表!$B$4:$B$500,效率表!K$4:K$500,"",,-1))</f>
        <v>0</v>
      </c>
      <c r="BB201" s="22">
        <f>IF($B201="Day",_xlfn.XLOOKUP(CLEAN($C201),效率表!$B$4:$B$500,效率表!L$4:L$500,""),_xlfn.XLOOKUP(CLEAN($C201),效率表!$B$4:$B$500,效率表!L$4:L$500,"",,-1))</f>
        <v>90</v>
      </c>
      <c r="BC201" s="22">
        <f>IF($B201="Day",_xlfn.XLOOKUP(CLEAN($C201),效率表!$B$4:$B$500,效率表!M$4:M$500,""),_xlfn.XLOOKUP(CLEAN($C201),效率表!$B$4:$B$500,效率表!M$4:M$500,"",,-1))</f>
        <v>0</v>
      </c>
      <c r="BD201" s="22">
        <f>IF($B201="Day",_xlfn.XLOOKUP(CLEAN($C201),效率表!$B$4:$B$500,效率表!N$4:N$500,""),_xlfn.XLOOKUP(CLEAN($C201),效率表!$B$4:$B$500,效率表!N$4:N$500,"",,-1))</f>
        <v>0</v>
      </c>
      <c r="BE201" s="22">
        <f>IF($B201="Day",_xlfn.XLOOKUP(CLEAN($C201),效率表!$B$4:$B$500,效率表!O$4:O$500,""),_xlfn.XLOOKUP(CLEAN($C201),效率表!$B$4:$B$500,效率表!O$4:O$500,"",,-1))</f>
        <v>0</v>
      </c>
      <c r="BF201" s="22">
        <f>IF($B201="Day",_xlfn.XLOOKUP(CLEAN($C201),效率表!$B$4:$B$500,效率表!P$4:P$500,""),_xlfn.XLOOKUP(CLEAN($C201),效率表!$B$4:$B$500,效率表!P$4:P$500,"",,-1))</f>
        <v>0</v>
      </c>
      <c r="BG201" s="22">
        <f>IF($B201="Day",_xlfn.XLOOKUP(CLEAN($C201),效率表!$B$4:$B$500,效率表!Q$4:Q$500,""),_xlfn.XLOOKUP(CLEAN($C201),效率表!$B$4:$B$500,效率表!Q$4:Q$500,"",,-1))</f>
        <v>0</v>
      </c>
      <c r="BH201" s="22">
        <f>IF($B201="Day",_xlfn.XLOOKUP(CLEAN($C201),效率表!$B$4:$B$500,效率表!R$4:R$500,""),_xlfn.XLOOKUP(CLEAN($C201),效率表!$B$4:$B$500,效率表!R$4:R$500,"",,-1))</f>
        <v>0</v>
      </c>
      <c r="BI201" s="22">
        <f>IF($B201="Day",_xlfn.XLOOKUP(CLEAN($C201),效率表!$B$4:$B$500,效率表!S$4:S$500,""),_xlfn.XLOOKUP(CLEAN($C201),效率表!$B$4:$B$500,效率表!S$4:S$500,"",,-1))</f>
        <v>0</v>
      </c>
      <c r="BJ201" s="22">
        <f>IF($B201="Day",_xlfn.XLOOKUP(CLEAN($C201),效率表!$B$4:$B$500,效率表!U$4:U$500,""),_xlfn.XLOOKUP(CLEAN($C201),效率表!$B$4:$B$500,效率表!U$4:U$500,"",,-1))</f>
        <v>0</v>
      </c>
      <c r="BK201" s="22">
        <f>IF($B201="Day",_xlfn.XLOOKUP(CLEAN($C201),效率表!$B$4:$B$500,效率表!V$4:V$500,""),_xlfn.XLOOKUP(CLEAN($C201),效率表!$B$4:$B$500,效率表!V$4:V$500,"",,-1))</f>
        <v>0</v>
      </c>
      <c r="BL201" s="22">
        <f t="shared" si="60"/>
        <v>80</v>
      </c>
      <c r="BM201" s="22">
        <f t="shared" si="61"/>
        <v>150</v>
      </c>
      <c r="BN201" s="22">
        <f t="shared" si="62"/>
        <v>0</v>
      </c>
      <c r="BO201" s="27">
        <f t="shared" si="63"/>
        <v>490</v>
      </c>
      <c r="BP201" s="25">
        <f t="shared" si="64"/>
        <v>8.1666666666666661</v>
      </c>
      <c r="BQ201" s="28">
        <f>IF($B201="Day",_xlfn.XLOOKUP(CLEAN($C201),效率表!$B$4:$B$500,效率表!X$4:X$500,""),_xlfn.XLOOKUP($C201,效率表!$B$4:$B$500,效率表!X$4:X$500,"",,-1))</f>
        <v>0</v>
      </c>
    </row>
    <row r="202" spans="1:69">
      <c r="A202" s="29">
        <f t="shared" si="67"/>
        <v>46244</v>
      </c>
      <c r="B202" s="22" t="s">
        <v>241</v>
      </c>
      <c r="C202" s="22" t="s">
        <v>127</v>
      </c>
      <c r="D202" s="23" t="str">
        <f>_xlfn.XLOOKUP(C202,辅助表Auxiliary!$A$3:$A$192,辅助表Auxiliary!$C$3:$C$192)</f>
        <v>矿用卡车/Dump Truck</v>
      </c>
      <c r="E202" s="22" t="str">
        <f>_xlfn.XLOOKUP(C202,辅助表Auxiliary!$A$3:$A$192,辅助表Auxiliary!$D$3:$D$192)</f>
        <v>TEREX TR100A</v>
      </c>
      <c r="F202" s="22" t="str">
        <f>_xlfn.XLOOKUP(C202,辅助表Auxiliary!$A$3:$A$192,辅助表Auxiliary!$E$3:$E$192)</f>
        <v>TR100</v>
      </c>
      <c r="G202" s="22" t="s">
        <v>285</v>
      </c>
      <c r="H202" s="22" t="b">
        <f t="shared" si="51"/>
        <v>1</v>
      </c>
      <c r="I202" s="22">
        <f t="shared" si="52"/>
        <v>1</v>
      </c>
      <c r="J202" s="22"/>
      <c r="K202" s="22">
        <f>_xlfn.AGGREGATE(9,4,表1[[#This Row],[Хө]:[Б.н]])+_xlfn.AGGREGATE(9,4,表1[[#This Row],[Хө土壤]:[Б.н 脏煤]],表1[[#This Row],[Ш.х 沃土]])</f>
        <v>140</v>
      </c>
      <c r="L202" s="22">
        <f>_xlfn.AGGREGATE(9,4,表1[[#This Row],[Нү]],表1[[#This Row],[Нү 煤炭]])</f>
        <v>0</v>
      </c>
      <c r="M202" s="22">
        <f>_xlfn.AGGREGATE(9,4,表1[[#This Row],[oxid]],表1[[#This Row],[oxid 氧化]])</f>
        <v>0</v>
      </c>
      <c r="N202" s="22">
        <f>_xlfn.AGGREGATE(9,4,表1[[#This Row],[И.А]],表1[[#This Row],[И.А 
工程工作]])</f>
        <v>245</v>
      </c>
      <c r="O202" s="22">
        <f>表1[[#This Row],[产量（M3）
Production(M3)]]-表1[[#This Row],[焦煤（M3）
Coking coal
Нү]]-表1[[#This Row],[动力煤（M3）
Thermal coal
oxid]]</f>
        <v>140</v>
      </c>
      <c r="P202" s="22" t="str" cm="1">
        <f t="array" ref="P202">_xlfn.LET(
_xlpm.hCond,$H202,
_xlpm.dType,$D202,
_xlpm.res_type_1,P$1,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2" s="22" t="str" cm="1">
        <f t="array" ref="Q202">_xlfn.LET(
_xlpm.hCond,$H202,
_xlpm.dType,$D202,
_xlpm.res_type_1,Q$1,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2" s="22" t="str" cm="1">
        <f t="array" ref="R202">_xlfn.LET(
_xlpm.hCond,$H202,
_xlpm.dType,$D202,
_xlpm.res_type_1,R$1,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2" s="22" t="str" cm="1">
        <f t="array" ref="S202">_xlfn.LET(
_xlpm.hCond,$H202,
_xlpm.dType,$D202,
_xlpm.res_type_1,S$1,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2" s="22" t="str" cm="1">
        <f t="array" ref="T202">_xlfn.LET(
_xlpm.hCond,$H202,
_xlpm.dType,$D202,
_xlpm.res_type_1,T$1,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2" s="22" t="str" cm="1">
        <f t="array" ref="U202">_xlfn.LET(
_xlpm.hCond,$H202,
_xlpm.dType,$D202,
_xlpm.res_type_1,U$1,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2" s="22" t="str" cm="1">
        <f t="array" ref="V202">_xlfn.LET(
_xlpm.hCond,$H202,
_xlpm.dType,$D202,
_xlpm.res_type_1,V$1,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2" s="22" cm="1">
        <f t="array" ref="W202">_xlfn.LET(
_xlpm.hCond,$H202,
_xlpm.dType,$D202,
_xlpm.res_type_1,W$1,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140</v>
      </c>
      <c r="X202" s="22" cm="1">
        <f t="array" ref="X202">_xlfn.LET(
_xlpm.hCond,$H202,
_xlpm.dType,$D202,
_xlpm.res_type_1,X$1,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2" s="22" cm="1">
        <f t="array" ref="Y202">_xlfn.LET(
_xlpm.hCond,$H202,
_xlpm.dType,$D202,
_xlpm.res_type_1,Y$1,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2" s="22" cm="1">
        <f t="array" ref="Z202">_xlfn.LET(
_xlpm.hCond,$H202,
_xlpm.dType,$D202,
_xlpm.res_type_1,Z$1,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2" s="22" cm="1">
        <f t="array" ref="AA202">_xlfn.LET(
_xlpm.hCond,$H202,
_xlpm.dType,$D202,
_xlpm.res_type_1,AA$1,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2" s="22" cm="1">
        <f t="array" ref="AB202">_xlfn.LET(
_xlpm.hCond,$H202,
_xlpm.dType,$D202,
_xlpm.res_type_1,AB$1,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AC202" s="22" cm="1">
        <f t="array" ref="AC202">_xlfn.LET(
_xlpm.hCond,$H202,
_xlpm.dType,$D202,
_xlpm.res_type_1,AC$1,
_xlpm.num,--_xlfn.TEXTAFTER($C202,{"#","/","-"},-1),
_xlpm.isDay,$B202="DAY",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2" s="22" cm="1">
        <f t="array" ref="AD202">_xlfn.LET(
    _xlpm.result,
    IF(
        $H202,
        _xlfn.IFS(
            $B202 = "DAY",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$B202 = "Night",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22544.9</v>
      </c>
      <c r="AE202" s="22" cm="1">
        <f t="array" ref="AE202">_xlfn.LET(
    _xlpm.result,
    IF(
        $H202,
        _xlfn.IFS(
            $B202 = "DAY",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$B202 = "Night",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22550.400000000001</v>
      </c>
      <c r="AF202" s="22">
        <f t="shared" si="65"/>
        <v>5.5</v>
      </c>
      <c r="AG202" s="22" cm="1">
        <f t="array" ref="AG202">_xlfn.LET(
    _xlpm.result,
    IF(
        $H202,
        _xlfn.IFS(
            $B202 = "DAY",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$B202 = "Night",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218547</v>
      </c>
      <c r="AH202" s="22" cm="1">
        <f t="array" ref="AH202">_xlfn.LET(
    _xlpm.result,
    IF(
        $H202,
        _xlfn.IFS(
            $B202 = "DAY",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$B202 = "Night",
            _xlfn.IFS(
                $D202 = "挖掘机/Excavator",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$D202 = "矿用卡车/Dump Truck",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$D202 = "辅助设备/Auxiliary Equipment",
                _xlfn.XLOOKUP(
                     --
                        _xlfn.TEXTAFTER(
                            $C202,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218628</v>
      </c>
      <c r="AI202" s="22">
        <f t="shared" si="66"/>
        <v>81</v>
      </c>
      <c r="AJ202" s="22">
        <f>_xlfn.LET(_xlpm.v,_xlfn.XLOOKUP(表1[[#This Row],[型号类型
Model Type]],辅助表Auxiliary!$P$2:$P$6,辅助表Auxiliary!$Q$2:$Q$6),_xlpm.target,表1[[#This Row],[产量（M3）
Production(M3)]],IFERROR(_xlpm.target/_xlpm.v,""))</f>
        <v>4</v>
      </c>
      <c r="AK20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7</v>
      </c>
      <c r="AN202" s="22">
        <f t="shared" si="53"/>
        <v>-3</v>
      </c>
      <c r="AO202" s="24">
        <f t="shared" si="54"/>
        <v>10.125</v>
      </c>
      <c r="AP202" s="25" cm="1">
        <f t="array" ref="AP20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B202="Night", IF(
            (F202="EX5600")+(F202="EX3600"),
            _xlfn.XLOOKUP(--_xlfn.TEXTAFTER($C202,{"#","/","-"},-1), --_xlfn.TEXTAFTER('Electrical Excavator'!$A$4:$A$23,{"#","/","-"},-1), _xlfn.XLOOKUP(A202,'Electrical Excavator'!$E$3:$AI$3,'Electrical Excavator'!$E$4:$AI$23)),
            _xlfn.XLOOKUP(--_xlfn.TEXTAFTER($C202,{"#","/","-"},-1), --_xlfn.REGEXEXTRACT(_xlpm.c_rng,"\d+"), _xlfn.XLOOKUP(A202, _xlpm.header_rng, _xlpm.data_rng))
        ),
        B202="Day", ""
    ),
    IFERROR(_xlpm.result, "")
)</f>
        <v>416.82</v>
      </c>
      <c r="AQ202" s="26">
        <f t="shared" si="55"/>
        <v>0.95833333333333337</v>
      </c>
      <c r="AR202" s="26">
        <f t="shared" si="56"/>
        <v>0.81159420289855078</v>
      </c>
      <c r="AS202" s="26">
        <f t="shared" si="57"/>
        <v>0.81159420289855078</v>
      </c>
      <c r="AT202" s="24">
        <f t="shared" si="58"/>
        <v>0</v>
      </c>
      <c r="AU202" s="22">
        <v>720</v>
      </c>
      <c r="AV202" s="22">
        <f t="shared" si="59"/>
        <v>12</v>
      </c>
      <c r="AW202" s="22">
        <f>IF($B202="Day",_xlfn.XLOOKUP(CLEAN($C202),效率表!$B$4:$B$500,效率表!G$4:G$500,""),_xlfn.XLOOKUP(CLEAN($C202),效率表!$B$4:$B$500,效率表!G$4:G$500,"",,-1))</f>
        <v>40</v>
      </c>
      <c r="AX202" s="22">
        <f>IF($B202="Day",_xlfn.XLOOKUP(CLEAN($C202),效率表!$B$4:$B$500,效率表!H$4:H$500,""),_xlfn.XLOOKUP(CLEAN($C202),效率表!$B$4:$B$500,效率表!H$4:H$500,"",,-1))</f>
        <v>0</v>
      </c>
      <c r="AY202" s="22">
        <f>IF($B202="Day",_xlfn.XLOOKUP(CLEAN($C202),效率表!$B$4:$B$500,效率表!I$4:I$500,""),_xlfn.XLOOKUP(CLEAN($C202),效率表!$B$4:$B$500,效率表!I$4:I$500,"",,-1))</f>
        <v>0</v>
      </c>
      <c r="AZ202" s="22">
        <f>IF($B202="Day",_xlfn.XLOOKUP(CLEAN($C202),效率表!$B$4:$B$500,效率表!J$4:J$500,""),_xlfn.XLOOKUP(CLEAN($C202),效率表!$B$4:$B$500,效率表!J$4:J$500,"",,-1))</f>
        <v>0</v>
      </c>
      <c r="BA202" s="22">
        <f>IF($B202="Day",_xlfn.XLOOKUP(CLEAN($C202),效率表!$B$4:$B$500,效率表!K$4:K$500,""),_xlfn.XLOOKUP(CLEAN($C202),效率表!$B$4:$B$500,效率表!K$4:K$500,"",,-1))</f>
        <v>0</v>
      </c>
      <c r="BB202" s="22">
        <f>IF($B202="Day",_xlfn.XLOOKUP(CLEAN($C202),效率表!$B$4:$B$500,效率表!L$4:L$500,""),_xlfn.XLOOKUP(CLEAN($C202),效率表!$B$4:$B$500,效率表!L$4:L$500,"",,-1))</f>
        <v>90</v>
      </c>
      <c r="BC202" s="22">
        <f>IF($B202="Day",_xlfn.XLOOKUP(CLEAN($C202),效率表!$B$4:$B$500,效率表!M$4:M$500,""),_xlfn.XLOOKUP(CLEAN($C202),效率表!$B$4:$B$500,效率表!M$4:M$500,"",,-1))</f>
        <v>0</v>
      </c>
      <c r="BD202" s="22">
        <f>IF($B202="Day",_xlfn.XLOOKUP(CLEAN($C202),效率表!$B$4:$B$500,效率表!N$4:N$500,""),_xlfn.XLOOKUP(CLEAN($C202),效率表!$B$4:$B$500,效率表!N$4:N$500,"",,-1))</f>
        <v>0</v>
      </c>
      <c r="BE202" s="22">
        <f>IF($B202="Day",_xlfn.XLOOKUP(CLEAN($C202),效率表!$B$4:$B$500,效率表!O$4:O$500,""),_xlfn.XLOOKUP(CLEAN($C202),效率表!$B$4:$B$500,效率表!O$4:O$500,"",,-1))</f>
        <v>30</v>
      </c>
      <c r="BF202" s="22">
        <f>IF($B202="Day",_xlfn.XLOOKUP(CLEAN($C202),效率表!$B$4:$B$500,效率表!P$4:P$500,""),_xlfn.XLOOKUP(CLEAN($C202),效率表!$B$4:$B$500,效率表!P$4:P$500,"",,-1))</f>
        <v>0</v>
      </c>
      <c r="BG202" s="22">
        <f>IF($B202="Day",_xlfn.XLOOKUP(CLEAN($C202),效率表!$B$4:$B$500,效率表!Q$4:Q$500,""),_xlfn.XLOOKUP(CLEAN($C202),效率表!$B$4:$B$500,效率表!Q$4:Q$500,"",,-1))</f>
        <v>0</v>
      </c>
      <c r="BH202" s="22">
        <f>IF($B202="Day",_xlfn.XLOOKUP(CLEAN($C202),效率表!$B$4:$B$500,效率表!R$4:R$500,""),_xlfn.XLOOKUP(CLEAN($C202),效率表!$B$4:$B$500,效率表!R$4:R$500,"",,-1))</f>
        <v>0</v>
      </c>
      <c r="BI202" s="22">
        <f>IF($B202="Day",_xlfn.XLOOKUP(CLEAN($C202),效率表!$B$4:$B$500,效率表!S$4:S$500,""),_xlfn.XLOOKUP(CLEAN($C202),效率表!$B$4:$B$500,效率表!S$4:S$500,"",,-1))</f>
        <v>0</v>
      </c>
      <c r="BJ202" s="22">
        <f>IF($B202="Day",_xlfn.XLOOKUP(CLEAN($C202),效率表!$B$4:$B$500,效率表!U$4:U$500,""),_xlfn.XLOOKUP(CLEAN($C202),效率表!$B$4:$B$500,效率表!U$4:U$500,"",,-1))</f>
        <v>0</v>
      </c>
      <c r="BK202" s="22">
        <f>IF($B202="Day",_xlfn.XLOOKUP(CLEAN($C202),效率表!$B$4:$B$500,效率表!V$4:V$500,""),_xlfn.XLOOKUP(CLEAN($C202),效率表!$B$4:$B$500,效率表!V$4:V$500,"",,-1))</f>
        <v>0</v>
      </c>
      <c r="BL202" s="22">
        <f t="shared" si="60"/>
        <v>0</v>
      </c>
      <c r="BM202" s="22">
        <f t="shared" si="61"/>
        <v>130</v>
      </c>
      <c r="BN202" s="22">
        <f t="shared" si="62"/>
        <v>0</v>
      </c>
      <c r="BO202" s="27">
        <f t="shared" si="63"/>
        <v>560</v>
      </c>
      <c r="BP202" s="25">
        <f t="shared" si="64"/>
        <v>9.3333333333333339</v>
      </c>
      <c r="BQ202" s="28" t="str">
        <f>IF($B202="Day",_xlfn.XLOOKUP(CLEAN($C202),效率表!$B$4:$B$500,效率表!X$4:X$500,""),_xlfn.XLOOKUP($C202,效率表!$B$4:$B$500,效率表!X$4:X$500,"",,-1))</f>
        <v xml:space="preserve">Сигнал ажиллаахгүй </v>
      </c>
    </row>
    <row r="203" spans="1:69">
      <c r="A203" s="29">
        <f t="shared" si="67"/>
        <v>46244</v>
      </c>
      <c r="B203" s="22" t="s">
        <v>241</v>
      </c>
      <c r="C203" s="22" t="s">
        <v>128</v>
      </c>
      <c r="D203" s="23" t="str">
        <f>_xlfn.XLOOKUP(C203,辅助表Auxiliary!$A$3:$A$192,辅助表Auxiliary!$C$3:$C$192)</f>
        <v>矿用卡车/Dump Truck</v>
      </c>
      <c r="E203" s="22" t="str">
        <f>_xlfn.XLOOKUP(C203,辅助表Auxiliary!$A$3:$A$192,辅助表Auxiliary!$D$3:$D$192)</f>
        <v>TEREX TR100A</v>
      </c>
      <c r="F203" s="22" t="str">
        <f>_xlfn.XLOOKUP(C203,辅助表Auxiliary!$A$3:$A$192,辅助表Auxiliary!$E$3:$E$192)</f>
        <v>TR100</v>
      </c>
      <c r="G203" s="22" t="s">
        <v>285</v>
      </c>
      <c r="H203" s="22" t="b">
        <f t="shared" si="51"/>
        <v>1</v>
      </c>
      <c r="I203" s="22">
        <f t="shared" si="52"/>
        <v>0</v>
      </c>
      <c r="J203" s="22"/>
      <c r="K203" s="22">
        <f>_xlfn.AGGREGATE(9,4,表1[[#This Row],[Хө]:[Б.н]])+_xlfn.AGGREGATE(9,4,表1[[#This Row],[Хө土壤]:[Б.н 脏煤]],表1[[#This Row],[Ш.х 沃土]])</f>
        <v>0</v>
      </c>
      <c r="L203" s="22">
        <f>_xlfn.AGGREGATE(9,4,表1[[#This Row],[Нү]],表1[[#This Row],[Нү 煤炭]])</f>
        <v>0</v>
      </c>
      <c r="M203" s="22">
        <f>_xlfn.AGGREGATE(9,4,表1[[#This Row],[oxid]],表1[[#This Row],[oxid 氧化]])</f>
        <v>0</v>
      </c>
      <c r="N203" s="22">
        <f>_xlfn.AGGREGATE(9,4,表1[[#This Row],[И.А]],表1[[#This Row],[И.А 
工程工作]])</f>
        <v>0</v>
      </c>
      <c r="O203" s="22">
        <f>表1[[#This Row],[产量（M3）
Production(M3)]]-表1[[#This Row],[焦煤（M3）
Coking coal
Нү]]-表1[[#This Row],[动力煤（M3）
Thermal coal
oxid]]</f>
        <v>0</v>
      </c>
      <c r="P203" s="22" t="str" cm="1">
        <f t="array" ref="P203">_xlfn.LET(
_xlpm.hCond,$H203,
_xlpm.dType,$D203,
_xlpm.res_type_1,P$1,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3" s="22" t="str" cm="1">
        <f t="array" ref="Q203">_xlfn.LET(
_xlpm.hCond,$H203,
_xlpm.dType,$D203,
_xlpm.res_type_1,Q$1,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3" s="22" t="str" cm="1">
        <f t="array" ref="R203">_xlfn.LET(
_xlpm.hCond,$H203,
_xlpm.dType,$D203,
_xlpm.res_type_1,R$1,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3" s="22" t="str" cm="1">
        <f t="array" ref="S203">_xlfn.LET(
_xlpm.hCond,$H203,
_xlpm.dType,$D203,
_xlpm.res_type_1,S$1,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3" s="22" t="str" cm="1">
        <f t="array" ref="T203">_xlfn.LET(
_xlpm.hCond,$H203,
_xlpm.dType,$D203,
_xlpm.res_type_1,T$1,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3" s="22" t="str" cm="1">
        <f t="array" ref="U203">_xlfn.LET(
_xlpm.hCond,$H203,
_xlpm.dType,$D203,
_xlpm.res_type_1,U$1,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3" s="22" t="str" cm="1">
        <f t="array" ref="V203">_xlfn.LET(
_xlpm.hCond,$H203,
_xlpm.dType,$D203,
_xlpm.res_type_1,V$1,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3" s="22" cm="1">
        <f t="array" ref="W203">_xlfn.LET(
_xlpm.hCond,$H203,
_xlpm.dType,$D203,
_xlpm.res_type_1,W$1,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03" s="22" cm="1">
        <f t="array" ref="X203">_xlfn.LET(
_xlpm.hCond,$H203,
_xlpm.dType,$D203,
_xlpm.res_type_1,X$1,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3" s="22" cm="1">
        <f t="array" ref="Y203">_xlfn.LET(
_xlpm.hCond,$H203,
_xlpm.dType,$D203,
_xlpm.res_type_1,Y$1,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3" s="22" cm="1">
        <f t="array" ref="Z203">_xlfn.LET(
_xlpm.hCond,$H203,
_xlpm.dType,$D203,
_xlpm.res_type_1,Z$1,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3" s="22" cm="1">
        <f t="array" ref="AA203">_xlfn.LET(
_xlpm.hCond,$H203,
_xlpm.dType,$D203,
_xlpm.res_type_1,AA$1,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3" s="22" cm="1">
        <f t="array" ref="AB203">_xlfn.LET(
_xlpm.hCond,$H203,
_xlpm.dType,$D203,
_xlpm.res_type_1,AB$1,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3" s="22" cm="1">
        <f t="array" ref="AC203">_xlfn.LET(
_xlpm.hCond,$H203,
_xlpm.dType,$D203,
_xlpm.res_type_1,AC$1,
_xlpm.num,--_xlfn.TEXTAFTER($C203,{"#","/","-"},-1),
_xlpm.isDay,$B203="DAY",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3" s="22" cm="1">
        <f t="array" ref="AD203">_xlfn.LET(
    _xlpm.result,
    IF(
        $H203,
        _xlfn.IFS(
            $B203 = "DAY",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$B203 = "Night",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28521</v>
      </c>
      <c r="AE203" s="22" cm="1">
        <f t="array" ref="AE203">_xlfn.LET(
    _xlpm.result,
    IF(
        $H203,
        _xlfn.IFS(
            $B203 = "DAY",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$B203 = "Night",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28521</v>
      </c>
      <c r="AF203" s="22">
        <f t="shared" si="65"/>
        <v>0</v>
      </c>
      <c r="AG203" s="22" cm="1">
        <f t="array" ref="AG203">_xlfn.LET(
    _xlpm.result,
    IF(
        $H203,
        _xlfn.IFS(
            $B203 = "DAY",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$B203 = "Night",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168570</v>
      </c>
      <c r="AH203" s="22" cm="1">
        <f t="array" ref="AH203">_xlfn.LET(
    _xlpm.result,
    IF(
        $H203,
        _xlfn.IFS(
            $B203 = "DAY",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$B203 = "Night",
            _xlfn.IFS(
                $D203 = "挖掘机/Excavator",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$D203 = "矿用卡车/Dump Truck",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$D203 = "辅助设备/Auxiliary Equipment",
                _xlfn.XLOOKUP(
                     --
                        _xlfn.TEXTAFTER(
                            $C203,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168570</v>
      </c>
      <c r="AI203" s="22">
        <f t="shared" si="66"/>
        <v>0</v>
      </c>
      <c r="AJ20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0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3" s="22">
        <f t="shared" si="53"/>
        <v>0</v>
      </c>
      <c r="AO203" s="24" t="str">
        <f t="shared" si="54"/>
        <v/>
      </c>
      <c r="AP203" s="25" cm="1">
        <f t="array" ref="AP20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B203="Night", IF(
            (F203="EX5600")+(F203="EX3600"),
            _xlfn.XLOOKUP(--_xlfn.TEXTAFTER($C203,{"#","/","-"},-1), --_xlfn.TEXTAFTER('Electrical Excavator'!$A$4:$A$23,{"#","/","-"},-1), _xlfn.XLOOKUP(A203,'Electrical Excavator'!$E$3:$AI$3,'Electrical Excavator'!$E$4:$AI$23)),
            _xlfn.XLOOKUP(--_xlfn.TEXTAFTER($C203,{"#","/","-"},-1), --_xlfn.REGEXEXTRACT(_xlpm.c_rng,"\d+"), _xlfn.XLOOKUP(A203, _xlpm.header_rng, _xlpm.data_rng))
        ),
        B203="Day", ""
    ),
    IFERROR(_xlpm.result, "")
)</f>
        <v>801.89</v>
      </c>
      <c r="AQ203" s="26">
        <f t="shared" si="55"/>
        <v>0</v>
      </c>
      <c r="AR203" s="26">
        <f t="shared" si="56"/>
        <v>0</v>
      </c>
      <c r="AS203" s="26" t="str">
        <f t="shared" si="57"/>
        <v/>
      </c>
      <c r="AT203" s="24" t="str">
        <f t="shared" si="58"/>
        <v/>
      </c>
      <c r="AU203" s="22">
        <v>720</v>
      </c>
      <c r="AV203" s="22">
        <f t="shared" si="59"/>
        <v>12</v>
      </c>
      <c r="AW203" s="22">
        <f>IF($B203="Day",_xlfn.XLOOKUP(CLEAN($C203),效率表!$B$4:$B$500,效率表!G$4:G$500,""),_xlfn.XLOOKUP(CLEAN($C203),效率表!$B$4:$B$500,效率表!G$4:G$500,"",,-1))</f>
        <v>0</v>
      </c>
      <c r="AX203" s="22">
        <f>IF($B203="Day",_xlfn.XLOOKUP(CLEAN($C203),效率表!$B$4:$B$500,效率表!H$4:H$500,""),_xlfn.XLOOKUP(CLEAN($C203),效率表!$B$4:$B$500,效率表!H$4:H$500,"",,-1))</f>
        <v>0</v>
      </c>
      <c r="AY203" s="22">
        <f>IF($B203="Day",_xlfn.XLOOKUP(CLEAN($C203),效率表!$B$4:$B$500,效率表!I$4:I$500,""),_xlfn.XLOOKUP(CLEAN($C203),效率表!$B$4:$B$500,效率表!I$4:I$500,"",,-1))</f>
        <v>0</v>
      </c>
      <c r="AZ203" s="22">
        <f>IF($B203="Day",_xlfn.XLOOKUP(CLEAN($C203),效率表!$B$4:$B$500,效率表!J$4:J$500,""),_xlfn.XLOOKUP(CLEAN($C203),效率表!$B$4:$B$500,效率表!J$4:J$500,"",,-1))</f>
        <v>0</v>
      </c>
      <c r="BA203" s="22">
        <f>IF($B203="Day",_xlfn.XLOOKUP(CLEAN($C203),效率表!$B$4:$B$500,效率表!K$4:K$500,""),_xlfn.XLOOKUP(CLEAN($C203),效率表!$B$4:$B$500,效率表!K$4:K$500,"",,-1))</f>
        <v>0</v>
      </c>
      <c r="BB203" s="22">
        <f>IF($B203="Day",_xlfn.XLOOKUP(CLEAN($C203),效率表!$B$4:$B$500,效率表!L$4:L$500,""),_xlfn.XLOOKUP(CLEAN($C203),效率表!$B$4:$B$500,效率表!L$4:L$500,"",,-1))</f>
        <v>0</v>
      </c>
      <c r="BC203" s="22">
        <f>IF($B203="Day",_xlfn.XLOOKUP(CLEAN($C203),效率表!$B$4:$B$500,效率表!M$4:M$500,""),_xlfn.XLOOKUP(CLEAN($C203),效率表!$B$4:$B$500,效率表!M$4:M$500,"",,-1))</f>
        <v>0</v>
      </c>
      <c r="BD203" s="22">
        <f>IF($B203="Day",_xlfn.XLOOKUP(CLEAN($C203),效率表!$B$4:$B$500,效率表!N$4:N$500,""),_xlfn.XLOOKUP(CLEAN($C203),效率表!$B$4:$B$500,效率表!N$4:N$500,"",,-1))</f>
        <v>0</v>
      </c>
      <c r="BE203" s="22">
        <f>IF($B203="Day",_xlfn.XLOOKUP(CLEAN($C203),效率表!$B$4:$B$500,效率表!O$4:O$500,""),_xlfn.XLOOKUP(CLEAN($C203),效率表!$B$4:$B$500,效率表!O$4:O$500,"",,-1))</f>
        <v>720</v>
      </c>
      <c r="BF203" s="22">
        <f>IF($B203="Day",_xlfn.XLOOKUP(CLEAN($C203),效率表!$B$4:$B$500,效率表!P$4:P$500,""),_xlfn.XLOOKUP(CLEAN($C203),效率表!$B$4:$B$500,效率表!P$4:P$500,"",,-1))</f>
        <v>0</v>
      </c>
      <c r="BG203" s="22">
        <f>IF($B203="Day",_xlfn.XLOOKUP(CLEAN($C203),效率表!$B$4:$B$500,效率表!Q$4:Q$500,""),_xlfn.XLOOKUP(CLEAN($C203),效率表!$B$4:$B$500,效率表!Q$4:Q$500,"",,-1))</f>
        <v>0</v>
      </c>
      <c r="BH203" s="22">
        <f>IF($B203="Day",_xlfn.XLOOKUP(CLEAN($C203),效率表!$B$4:$B$500,效率表!R$4:R$500,""),_xlfn.XLOOKUP(CLEAN($C203),效率表!$B$4:$B$500,效率表!R$4:R$500,"",,-1))</f>
        <v>0</v>
      </c>
      <c r="BI203" s="22">
        <f>IF($B203="Day",_xlfn.XLOOKUP(CLEAN($C203),效率表!$B$4:$B$500,效率表!S$4:S$500,""),_xlfn.XLOOKUP(CLEAN($C203),效率表!$B$4:$B$500,效率表!S$4:S$500,"",,-1))</f>
        <v>0</v>
      </c>
      <c r="BJ203" s="22">
        <f>IF($B203="Day",_xlfn.XLOOKUP(CLEAN($C203),效率表!$B$4:$B$500,效率表!U$4:U$500,""),_xlfn.XLOOKUP(CLEAN($C203),效率表!$B$4:$B$500,效率表!U$4:U$500,"",,-1))</f>
        <v>0</v>
      </c>
      <c r="BK203" s="22">
        <f>IF($B203="Day",_xlfn.XLOOKUP(CLEAN($C203),效率表!$B$4:$B$500,效率表!V$4:V$500,""),_xlfn.XLOOKUP(CLEAN($C203),效率表!$B$4:$B$500,效率表!V$4:V$500,"",,-1))</f>
        <v>0</v>
      </c>
      <c r="BL203" s="22">
        <f t="shared" si="60"/>
        <v>0</v>
      </c>
      <c r="BM203" s="22">
        <f t="shared" si="61"/>
        <v>0</v>
      </c>
      <c r="BN203" s="22">
        <f t="shared" si="62"/>
        <v>0</v>
      </c>
      <c r="BO203" s="27">
        <f t="shared" si="63"/>
        <v>0</v>
      </c>
      <c r="BP203" s="25">
        <f t="shared" si="64"/>
        <v>0</v>
      </c>
      <c r="BQ203" s="28" t="str">
        <f>IF($B203="Day",_xlfn.XLOOKUP(CLEAN($C203),效率表!$B$4:$B$500,效率表!X$4:X$500,""),_xlfn.XLOOKUP($C203,效率表!$B$4:$B$500,效率表!X$4:X$500,"",,-1))</f>
        <v xml:space="preserve">5.6-р дугуйнаас тос гоожсон </v>
      </c>
    </row>
    <row r="204" spans="1:69">
      <c r="A204" s="29">
        <f t="shared" si="67"/>
        <v>46244</v>
      </c>
      <c r="B204" s="22" t="s">
        <v>241</v>
      </c>
      <c r="C204" s="22" t="s">
        <v>129</v>
      </c>
      <c r="D204" s="23" t="str">
        <f>_xlfn.XLOOKUP(C204,辅助表Auxiliary!$A$3:$A$192,辅助表Auxiliary!$C$3:$C$192)</f>
        <v>矿用卡车/Dump Truck</v>
      </c>
      <c r="E204" s="22" t="str">
        <f>_xlfn.XLOOKUP(C204,辅助表Auxiliary!$A$3:$A$192,辅助表Auxiliary!$D$3:$D$192)</f>
        <v>TEREX TR100A</v>
      </c>
      <c r="F204" s="22" t="str">
        <f>_xlfn.XLOOKUP(C204,辅助表Auxiliary!$A$3:$A$192,辅助表Auxiliary!$E$3:$E$192)</f>
        <v>TR100</v>
      </c>
      <c r="G204" s="22" t="s">
        <v>285</v>
      </c>
      <c r="H204" s="22" t="b">
        <f t="shared" si="51"/>
        <v>1</v>
      </c>
      <c r="I204" s="22">
        <f t="shared" si="52"/>
        <v>1</v>
      </c>
      <c r="J204" s="22"/>
      <c r="K204" s="22">
        <f>_xlfn.AGGREGATE(9,4,表1[[#This Row],[Хө]:[Б.н]])+_xlfn.AGGREGATE(9,4,表1[[#This Row],[Хө土壤]:[Б.н 脏煤]],表1[[#This Row],[Ш.х 沃土]])</f>
        <v>350</v>
      </c>
      <c r="L204" s="22">
        <f>_xlfn.AGGREGATE(9,4,表1[[#This Row],[Нү]],表1[[#This Row],[Нү 煤炭]])</f>
        <v>0</v>
      </c>
      <c r="M204" s="22">
        <f>_xlfn.AGGREGATE(9,4,表1[[#This Row],[oxid]],表1[[#This Row],[oxid 氧化]])</f>
        <v>0</v>
      </c>
      <c r="N204" s="22">
        <f>_xlfn.AGGREGATE(9,4,表1[[#This Row],[И.А]],表1[[#This Row],[И.А 
工程工作]])</f>
        <v>0</v>
      </c>
      <c r="O204" s="22">
        <f>表1[[#This Row],[产量（M3）
Production(M3)]]-表1[[#This Row],[焦煤（M3）
Coking coal
Нү]]-表1[[#This Row],[动力煤（M3）
Thermal coal
oxid]]</f>
        <v>350</v>
      </c>
      <c r="P204" s="22" t="str" cm="1">
        <f t="array" ref="P204">_xlfn.LET(
_xlpm.hCond,$H204,
_xlpm.dType,$D204,
_xlpm.res_type_1,P$1,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4" s="22" t="str" cm="1">
        <f t="array" ref="Q204">_xlfn.LET(
_xlpm.hCond,$H204,
_xlpm.dType,$D204,
_xlpm.res_type_1,Q$1,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4" s="22" t="str" cm="1">
        <f t="array" ref="R204">_xlfn.LET(
_xlpm.hCond,$H204,
_xlpm.dType,$D204,
_xlpm.res_type_1,R$1,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4" s="22" t="str" cm="1">
        <f t="array" ref="S204">_xlfn.LET(
_xlpm.hCond,$H204,
_xlpm.dType,$D204,
_xlpm.res_type_1,S$1,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4" s="22" t="str" cm="1">
        <f t="array" ref="T204">_xlfn.LET(
_xlpm.hCond,$H204,
_xlpm.dType,$D204,
_xlpm.res_type_1,T$1,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4" s="22" t="str" cm="1">
        <f t="array" ref="U204">_xlfn.LET(
_xlpm.hCond,$H204,
_xlpm.dType,$D204,
_xlpm.res_type_1,U$1,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4" s="22" t="str" cm="1">
        <f t="array" ref="V204">_xlfn.LET(
_xlpm.hCond,$H204,
_xlpm.dType,$D204,
_xlpm.res_type_1,V$1,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4" s="22" cm="1">
        <f t="array" ref="W204">_xlfn.LET(
_xlpm.hCond,$H204,
_xlpm.dType,$D204,
_xlpm.res_type_1,W$1,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350</v>
      </c>
      <c r="X204" s="22" cm="1">
        <f t="array" ref="X204">_xlfn.LET(
_xlpm.hCond,$H204,
_xlpm.dType,$D204,
_xlpm.res_type_1,X$1,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4" s="22" cm="1">
        <f t="array" ref="Y204">_xlfn.LET(
_xlpm.hCond,$H204,
_xlpm.dType,$D204,
_xlpm.res_type_1,Y$1,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4" s="22" cm="1">
        <f t="array" ref="Z204">_xlfn.LET(
_xlpm.hCond,$H204,
_xlpm.dType,$D204,
_xlpm.res_type_1,Z$1,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4" s="22" cm="1">
        <f t="array" ref="AA204">_xlfn.LET(
_xlpm.hCond,$H204,
_xlpm.dType,$D204,
_xlpm.res_type_1,AA$1,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4" s="22" cm="1">
        <f t="array" ref="AB204">_xlfn.LET(
_xlpm.hCond,$H204,
_xlpm.dType,$D204,
_xlpm.res_type_1,AB$1,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4" s="22" cm="1">
        <f t="array" ref="AC204">_xlfn.LET(
_xlpm.hCond,$H204,
_xlpm.dType,$D204,
_xlpm.res_type_1,AC$1,
_xlpm.num,--_xlfn.TEXTAFTER($C204,{"#","/","-"},-1),
_xlpm.isDay,$B204="DAY",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4" s="22" cm="1">
        <f t="array" ref="AD204">_xlfn.LET(
    _xlpm.result,
    IF(
        $H204,
        _xlfn.IFS(
            $B204 = "DAY",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$B204 = "Night",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15762.7</v>
      </c>
      <c r="AE204" s="22" cm="1">
        <f t="array" ref="AE204">_xlfn.LET(
    _xlpm.result,
    IF(
        $H204,
        _xlfn.IFS(
            $B204 = "DAY",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$B204 = "Night",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15775</v>
      </c>
      <c r="AF204" s="22">
        <f t="shared" si="65"/>
        <v>12.299999999999272</v>
      </c>
      <c r="AG204" s="22" cm="1">
        <f t="array" ref="AG204">_xlfn.LET(
    _xlpm.result,
    IF(
        $H204,
        _xlfn.IFS(
            $B204 = "DAY",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$B204 = "Night",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37274</v>
      </c>
      <c r="AH204" s="22" cm="1">
        <f t="array" ref="AH204">_xlfn.LET(
    _xlpm.result,
    IF(
        $H204,
        _xlfn.IFS(
            $B204 = "DAY",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$B204 = "Night",
            _xlfn.IFS(
                $D204 = "挖掘机/Excavator",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$D204 = "矿用卡车/Dump Truck",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$D204 = "辅助设备/Auxiliary Equipment",
                _xlfn.XLOOKUP(
                     --
                        _xlfn.TEXTAFTER(
                            $C204,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37351</v>
      </c>
      <c r="AI204" s="22">
        <f t="shared" si="66"/>
        <v>77</v>
      </c>
      <c r="AJ204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0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4" s="22">
        <f t="shared" si="53"/>
        <v>10</v>
      </c>
      <c r="AO204" s="24">
        <f t="shared" si="54"/>
        <v>3.85</v>
      </c>
      <c r="AP204" s="25" cm="1">
        <f t="array" ref="AP20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B204="Night", IF(
            (F204="EX5600")+(F204="EX3600"),
            _xlfn.XLOOKUP(--_xlfn.TEXTAFTER($C204,{"#","/","-"},-1), --_xlfn.TEXTAFTER('Electrical Excavator'!$A$4:$A$23,{"#","/","-"},-1), _xlfn.XLOOKUP(A204,'Electrical Excavator'!$E$3:$AI$3,'Electrical Excavator'!$E$4:$AI$23)),
            _xlfn.XLOOKUP(--_xlfn.TEXTAFTER($C204,{"#","/","-"},-1), --_xlfn.REGEXEXTRACT(_xlpm.c_rng,"\d+"), _xlfn.XLOOKUP(A204, _xlpm.header_rng, _xlpm.data_rng))
        ),
        B204="Day", ""
    ),
    IFERROR(_xlpm.result, "")
)</f>
        <v>1205.3</v>
      </c>
      <c r="AQ204" s="26">
        <f t="shared" si="55"/>
        <v>1</v>
      </c>
      <c r="AR204" s="26">
        <f t="shared" si="56"/>
        <v>0.68055555555555558</v>
      </c>
      <c r="AS204" s="26">
        <f t="shared" si="57"/>
        <v>0.68055555555555558</v>
      </c>
      <c r="AT204" s="24">
        <f t="shared" si="58"/>
        <v>247.99999999995637</v>
      </c>
      <c r="AU204" s="22">
        <v>720</v>
      </c>
      <c r="AV204" s="22">
        <f t="shared" si="59"/>
        <v>12</v>
      </c>
      <c r="AW204" s="22">
        <f>IF($B204="Day",_xlfn.XLOOKUP(CLEAN($C204),效率表!$B$4:$B$500,效率表!G$4:G$500,""),_xlfn.XLOOKUP(CLEAN($C204),效率表!$B$4:$B$500,效率表!G$4:G$500,"",,-1))</f>
        <v>20</v>
      </c>
      <c r="AX204" s="22">
        <f>IF($B204="Day",_xlfn.XLOOKUP(CLEAN($C204),效率表!$B$4:$B$500,效率表!H$4:H$500,""),_xlfn.XLOOKUP(CLEAN($C204),效率表!$B$4:$B$500,效率表!H$4:H$500,"",,-1))</f>
        <v>0</v>
      </c>
      <c r="AY204" s="22">
        <f>IF($B204="Day",_xlfn.XLOOKUP(CLEAN($C204),效率表!$B$4:$B$500,效率表!I$4:I$500,""),_xlfn.XLOOKUP(CLEAN($C204),效率表!$B$4:$B$500,效率表!I$4:I$500,"",,-1))</f>
        <v>0</v>
      </c>
      <c r="AZ204" s="22">
        <f>IF($B204="Day",_xlfn.XLOOKUP(CLEAN($C204),效率表!$B$4:$B$500,效率表!J$4:J$500,""),_xlfn.XLOOKUP(CLEAN($C204),效率表!$B$4:$B$500,效率表!J$4:J$500,"",,-1))</f>
        <v>0</v>
      </c>
      <c r="BA204" s="22">
        <f>IF($B204="Day",_xlfn.XLOOKUP(CLEAN($C204),效率表!$B$4:$B$500,效率表!K$4:K$500,""),_xlfn.XLOOKUP(CLEAN($C204),效率表!$B$4:$B$500,效率表!K$4:K$500,"",,-1))</f>
        <v>0</v>
      </c>
      <c r="BB204" s="22">
        <f>IF($B204="Day",_xlfn.XLOOKUP(CLEAN($C204),效率表!$B$4:$B$500,效率表!L$4:L$500,""),_xlfn.XLOOKUP(CLEAN($C204),效率表!$B$4:$B$500,效率表!L$4:L$500,"",,-1))</f>
        <v>90</v>
      </c>
      <c r="BC204" s="22">
        <f>IF($B204="Day",_xlfn.XLOOKUP(CLEAN($C204),效率表!$B$4:$B$500,效率表!M$4:M$500,""),_xlfn.XLOOKUP(CLEAN($C204),效率表!$B$4:$B$500,效率表!M$4:M$500,"",,-1))</f>
        <v>0</v>
      </c>
      <c r="BD204" s="22">
        <f>IF($B204="Day",_xlfn.XLOOKUP(CLEAN($C204),效率表!$B$4:$B$500,效率表!N$4:N$500,""),_xlfn.XLOOKUP(CLEAN($C204),效率表!$B$4:$B$500,效率表!N$4:N$500,"",,-1))</f>
        <v>0</v>
      </c>
      <c r="BE204" s="22">
        <f>IF($B204="Day",_xlfn.XLOOKUP(CLEAN($C204),效率表!$B$4:$B$500,效率表!O$4:O$500,""),_xlfn.XLOOKUP(CLEAN($C204),效率表!$B$4:$B$500,效率表!O$4:O$500,"",,-1))</f>
        <v>0</v>
      </c>
      <c r="BF204" s="22">
        <f>IF($B204="Day",_xlfn.XLOOKUP(CLEAN($C204),效率表!$B$4:$B$500,效率表!P$4:P$500,""),_xlfn.XLOOKUP(CLEAN($C204),效率表!$B$4:$B$500,效率表!P$4:P$500,"",,-1))</f>
        <v>120</v>
      </c>
      <c r="BG204" s="22">
        <f>IF($B204="Day",_xlfn.XLOOKUP(CLEAN($C204),效率表!$B$4:$B$500,效率表!Q$4:Q$500,""),_xlfn.XLOOKUP(CLEAN($C204),效率表!$B$4:$B$500,效率表!Q$4:Q$500,"",,-1))</f>
        <v>0</v>
      </c>
      <c r="BH204" s="22">
        <f>IF($B204="Day",_xlfn.XLOOKUP(CLEAN($C204),效率表!$B$4:$B$500,效率表!R$4:R$500,""),_xlfn.XLOOKUP(CLEAN($C204),效率表!$B$4:$B$500,效率表!R$4:R$500,"",,-1))</f>
        <v>0</v>
      </c>
      <c r="BI204" s="22">
        <f>IF($B204="Day",_xlfn.XLOOKUP(CLEAN($C204),效率表!$B$4:$B$500,效率表!S$4:S$500,""),_xlfn.XLOOKUP(CLEAN($C204),效率表!$B$4:$B$500,效率表!S$4:S$500,"",,-1))</f>
        <v>0</v>
      </c>
      <c r="BJ204" s="22">
        <f>IF($B204="Day",_xlfn.XLOOKUP(CLEAN($C204),效率表!$B$4:$B$500,效率表!U$4:U$500,""),_xlfn.XLOOKUP(CLEAN($C204),效率表!$B$4:$B$500,效率表!U$4:U$500,"",,-1))</f>
        <v>0</v>
      </c>
      <c r="BK204" s="22">
        <f>IF($B204="Day",_xlfn.XLOOKUP(CLEAN($C204),效率表!$B$4:$B$500,效率表!V$4:V$500,""),_xlfn.XLOOKUP(CLEAN($C204),效率表!$B$4:$B$500,效率表!V$4:V$500,"",,-1))</f>
        <v>0</v>
      </c>
      <c r="BL204" s="22">
        <f t="shared" si="60"/>
        <v>0</v>
      </c>
      <c r="BM204" s="22">
        <f t="shared" si="61"/>
        <v>230</v>
      </c>
      <c r="BN204" s="22">
        <f t="shared" si="62"/>
        <v>120</v>
      </c>
      <c r="BO204" s="27">
        <f t="shared" si="63"/>
        <v>490</v>
      </c>
      <c r="BP204" s="25">
        <f t="shared" si="64"/>
        <v>8.1666666666666661</v>
      </c>
      <c r="BQ204" s="28">
        <f>IF($B204="Day",_xlfn.XLOOKUP(CLEAN($C204),效率表!$B$4:$B$500,效率表!X$4:X$500,""),_xlfn.XLOOKUP($C204,效率表!$B$4:$B$500,效率表!X$4:X$500,"",,-1))</f>
        <v>0</v>
      </c>
    </row>
    <row r="205" spans="1:69">
      <c r="A205" s="29">
        <f t="shared" si="67"/>
        <v>46244</v>
      </c>
      <c r="B205" s="22" t="s">
        <v>241</v>
      </c>
      <c r="C205" s="22" t="s">
        <v>130</v>
      </c>
      <c r="D205" s="23" t="str">
        <f>_xlfn.XLOOKUP(C205,辅助表Auxiliary!$A$3:$A$192,辅助表Auxiliary!$C$3:$C$192)</f>
        <v>矿用卡车/Dump Truck</v>
      </c>
      <c r="E205" s="22" t="str">
        <f>_xlfn.XLOOKUP(C205,辅助表Auxiliary!$A$3:$A$192,辅助表Auxiliary!$D$3:$D$192)</f>
        <v>TEREX TR100A</v>
      </c>
      <c r="F205" s="22" t="str">
        <f>_xlfn.XLOOKUP(C205,辅助表Auxiliary!$A$3:$A$192,辅助表Auxiliary!$E$3:$E$192)</f>
        <v>TR100</v>
      </c>
      <c r="G205" s="22" t="s">
        <v>285</v>
      </c>
      <c r="H205" s="22" t="b">
        <f t="shared" si="51"/>
        <v>1</v>
      </c>
      <c r="I205" s="22">
        <f t="shared" si="52"/>
        <v>1</v>
      </c>
      <c r="J205" s="22"/>
      <c r="K205" s="22">
        <f>_xlfn.AGGREGATE(9,4,表1[[#This Row],[Хө]:[Б.н]])+_xlfn.AGGREGATE(9,4,表1[[#This Row],[Хө土壤]:[Б.н 脏煤]],表1[[#This Row],[Ш.х 沃土]])</f>
        <v>350</v>
      </c>
      <c r="L205" s="22">
        <f>_xlfn.AGGREGATE(9,4,表1[[#This Row],[Нү]],表1[[#This Row],[Нү 煤炭]])</f>
        <v>0</v>
      </c>
      <c r="M205" s="22">
        <f>_xlfn.AGGREGATE(9,4,表1[[#This Row],[oxid]],表1[[#This Row],[oxid 氧化]])</f>
        <v>105</v>
      </c>
      <c r="N205" s="22">
        <f>_xlfn.AGGREGATE(9,4,表1[[#This Row],[И.А]],表1[[#This Row],[И.А 
工程工作]])</f>
        <v>0</v>
      </c>
      <c r="O205" s="22">
        <f>表1[[#This Row],[产量（M3）
Production(M3)]]-表1[[#This Row],[焦煤（M3）
Coking coal
Нү]]-表1[[#This Row],[动力煤（M3）
Thermal coal
oxid]]</f>
        <v>245</v>
      </c>
      <c r="P205" s="22" t="str" cm="1">
        <f t="array" ref="P205">_xlfn.LET(
_xlpm.hCond,$H205,
_xlpm.dType,$D205,
_xlpm.res_type_1,P$1,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5" s="22" t="str" cm="1">
        <f t="array" ref="Q205">_xlfn.LET(
_xlpm.hCond,$H205,
_xlpm.dType,$D205,
_xlpm.res_type_1,Q$1,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5" s="22" t="str" cm="1">
        <f t="array" ref="R205">_xlfn.LET(
_xlpm.hCond,$H205,
_xlpm.dType,$D205,
_xlpm.res_type_1,R$1,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5" s="22" t="str" cm="1">
        <f t="array" ref="S205">_xlfn.LET(
_xlpm.hCond,$H205,
_xlpm.dType,$D205,
_xlpm.res_type_1,S$1,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5" s="22" t="str" cm="1">
        <f t="array" ref="T205">_xlfn.LET(
_xlpm.hCond,$H205,
_xlpm.dType,$D205,
_xlpm.res_type_1,T$1,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5" s="22" t="str" cm="1">
        <f t="array" ref="U205">_xlfn.LET(
_xlpm.hCond,$H205,
_xlpm.dType,$D205,
_xlpm.res_type_1,U$1,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5" s="22" t="str" cm="1">
        <f t="array" ref="V205">_xlfn.LET(
_xlpm.hCond,$H205,
_xlpm.dType,$D205,
_xlpm.res_type_1,V$1,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5" s="22" cm="1">
        <f t="array" ref="W205">_xlfn.LET(
_xlpm.hCond,$H205,
_xlpm.dType,$D205,
_xlpm.res_type_1,W$1,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X205" s="22" cm="1">
        <f t="array" ref="X205">_xlfn.LET(
_xlpm.hCond,$H205,
_xlpm.dType,$D205,
_xlpm.res_type_1,X$1,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5" s="22" cm="1">
        <f t="array" ref="Y205">_xlfn.LET(
_xlpm.hCond,$H205,
_xlpm.dType,$D205,
_xlpm.res_type_1,Y$1,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5" s="22" cm="1">
        <f t="array" ref="Z205">_xlfn.LET(
_xlpm.hCond,$H205,
_xlpm.dType,$D205,
_xlpm.res_type_1,Z$1,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AA205" s="22" cm="1">
        <f t="array" ref="AA205">_xlfn.LET(
_xlpm.hCond,$H205,
_xlpm.dType,$D205,
_xlpm.res_type_1,AA$1,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5" s="22" cm="1">
        <f t="array" ref="AB205">_xlfn.LET(
_xlpm.hCond,$H205,
_xlpm.dType,$D205,
_xlpm.res_type_1,AB$1,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5" s="22" cm="1">
        <f t="array" ref="AC205">_xlfn.LET(
_xlpm.hCond,$H205,
_xlpm.dType,$D205,
_xlpm.res_type_1,AC$1,
_xlpm.num,--_xlfn.TEXTAFTER($C205,{"#","/","-"},-1),
_xlpm.isDay,$B205="DAY",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5" s="22" cm="1">
        <f t="array" ref="AD205">_xlfn.LET(
    _xlpm.result,
    IF(
        $H205,
        _xlfn.IFS(
            $B205 = "DAY",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$B205 = "Night",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1001</v>
      </c>
      <c r="AE205" s="22" cm="1">
        <f t="array" ref="AE205">_xlfn.LET(
    _xlpm.result,
    IF(
        $H205,
        _xlfn.IFS(
            $B205 = "DAY",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$B205 = "Night",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1013.4</v>
      </c>
      <c r="AF205" s="22">
        <f t="shared" si="65"/>
        <v>12.399999999999977</v>
      </c>
      <c r="AG205" s="22" cm="1">
        <f t="array" ref="AG205">_xlfn.LET(
    _xlpm.result,
    IF(
        $H205,
        _xlfn.IFS(
            $B205 = "DAY",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$B205 = "Night",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140507</v>
      </c>
      <c r="AH205" s="22" cm="1">
        <f t="array" ref="AH205">_xlfn.LET(
    _xlpm.result,
    IF(
        $H205,
        _xlfn.IFS(
            $B205 = "DAY",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$B205 = "Night",
            _xlfn.IFS(
                $D205 = "挖掘机/Excavator",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$D205 = "矿用卡车/Dump Truck",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$D205 = "辅助设备/Auxiliary Equipment",
                _xlfn.XLOOKUP(
                     --
                        _xlfn.TEXTAFTER(
                            $C205,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140588.29999999999</v>
      </c>
      <c r="AI205" s="22">
        <f t="shared" si="66"/>
        <v>81.299999999988358</v>
      </c>
      <c r="AJ205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0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5" s="22">
        <f>_xlfn.LET(_xlpm.v,_xlfn.XLOOKUP(表1[[#This Row],[型号类型
Model Type]],辅助表Auxiliary!$P$2:$P$6,辅助表Auxiliary!$Q$2:$Q$6),_xlpm.target,_xlfn.AGGREGATE(9,4,表1[[#This Row],[oxid 氧化]]),IFERROR(_xlpm.target/_xlpm.v,""))</f>
        <v>3</v>
      </c>
      <c r="AM20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5" s="22">
        <f t="shared" si="53"/>
        <v>7</v>
      </c>
      <c r="AO205" s="24">
        <f t="shared" si="54"/>
        <v>4.0649999999994177</v>
      </c>
      <c r="AP205" s="25" cm="1">
        <f t="array" ref="AP20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B205="Night", IF(
            (F205="EX5600")+(F205="EX3600"),
            _xlfn.XLOOKUP(--_xlfn.TEXTAFTER($C205,{"#","/","-"},-1), --_xlfn.TEXTAFTER('Electrical Excavator'!$A$4:$A$23,{"#","/","-"},-1), _xlfn.XLOOKUP(A205,'Electrical Excavator'!$E$3:$AI$3,'Electrical Excavator'!$E$4:$AI$23)),
            _xlfn.XLOOKUP(--_xlfn.TEXTAFTER($C205,{"#","/","-"},-1), --_xlfn.REGEXEXTRACT(_xlpm.c_rng,"\d+"), _xlfn.XLOOKUP(A205, _xlpm.header_rng, _xlpm.data_rng))
        ),
        B205="Day", ""
    ),
    IFERROR(_xlpm.result, "")
)</f>
        <v>1291.1199999999999</v>
      </c>
      <c r="AQ205" s="26">
        <f t="shared" si="55"/>
        <v>1</v>
      </c>
      <c r="AR205" s="26">
        <f t="shared" si="56"/>
        <v>0.83333333333333337</v>
      </c>
      <c r="AS205" s="26">
        <f t="shared" si="57"/>
        <v>0.83333333333333337</v>
      </c>
      <c r="AT205" s="24">
        <f t="shared" si="58"/>
        <v>143.99999999999864</v>
      </c>
      <c r="AU205" s="22">
        <v>720</v>
      </c>
      <c r="AV205" s="22">
        <f t="shared" si="59"/>
        <v>12</v>
      </c>
      <c r="AW205" s="22">
        <f>IF($B205="Day",_xlfn.XLOOKUP(CLEAN($C205),效率表!$B$4:$B$500,效率表!G$4:G$500,""),_xlfn.XLOOKUP(CLEAN($C205),效率表!$B$4:$B$500,效率表!G$4:G$500,"",,-1))</f>
        <v>30</v>
      </c>
      <c r="AX205" s="22">
        <f>IF($B205="Day",_xlfn.XLOOKUP(CLEAN($C205),效率表!$B$4:$B$500,效率表!H$4:H$500,""),_xlfn.XLOOKUP(CLEAN($C205),效率表!$B$4:$B$500,效率表!H$4:H$500,"",,-1))</f>
        <v>0</v>
      </c>
      <c r="AY205" s="22">
        <f>IF($B205="Day",_xlfn.XLOOKUP(CLEAN($C205),效率表!$B$4:$B$500,效率表!I$4:I$500,""),_xlfn.XLOOKUP(CLEAN($C205),效率表!$B$4:$B$500,效率表!I$4:I$500,"",,-1))</f>
        <v>0</v>
      </c>
      <c r="AZ205" s="22">
        <f>IF($B205="Day",_xlfn.XLOOKUP(CLEAN($C205),效率表!$B$4:$B$500,效率表!J$4:J$500,""),_xlfn.XLOOKUP(CLEAN($C205),效率表!$B$4:$B$500,效率表!J$4:J$500,"",,-1))</f>
        <v>0</v>
      </c>
      <c r="BA205" s="22">
        <f>IF($B205="Day",_xlfn.XLOOKUP(CLEAN($C205),效率表!$B$4:$B$500,效率表!K$4:K$500,""),_xlfn.XLOOKUP(CLEAN($C205),效率表!$B$4:$B$500,效率表!K$4:K$500,"",,-1))</f>
        <v>0</v>
      </c>
      <c r="BB205" s="22">
        <f>IF($B205="Day",_xlfn.XLOOKUP(CLEAN($C205),效率表!$B$4:$B$500,效率表!L$4:L$500,""),_xlfn.XLOOKUP(CLEAN($C205),效率表!$B$4:$B$500,效率表!L$4:L$500,"",,-1))</f>
        <v>90</v>
      </c>
      <c r="BC205" s="22">
        <f>IF($B205="Day",_xlfn.XLOOKUP(CLEAN($C205),效率表!$B$4:$B$500,效率表!M$4:M$500,""),_xlfn.XLOOKUP(CLEAN($C205),效率表!$B$4:$B$500,效率表!M$4:M$500,"",,-1))</f>
        <v>0</v>
      </c>
      <c r="BD205" s="22">
        <f>IF($B205="Day",_xlfn.XLOOKUP(CLEAN($C205),效率表!$B$4:$B$500,效率表!N$4:N$500,""),_xlfn.XLOOKUP(CLEAN($C205),效率表!$B$4:$B$500,效率表!N$4:N$500,"",,-1))</f>
        <v>0</v>
      </c>
      <c r="BE205" s="22">
        <f>IF($B205="Day",_xlfn.XLOOKUP(CLEAN($C205),效率表!$B$4:$B$500,效率表!O$4:O$500,""),_xlfn.XLOOKUP(CLEAN($C205),效率表!$B$4:$B$500,效率表!O$4:O$500,"",,-1))</f>
        <v>0</v>
      </c>
      <c r="BF205" s="22">
        <f>IF($B205="Day",_xlfn.XLOOKUP(CLEAN($C205),效率表!$B$4:$B$500,效率表!P$4:P$500,""),_xlfn.XLOOKUP(CLEAN($C205),效率表!$B$4:$B$500,效率表!P$4:P$500,"",,-1))</f>
        <v>0</v>
      </c>
      <c r="BG205" s="22">
        <f>IF($B205="Day",_xlfn.XLOOKUP(CLEAN($C205),效率表!$B$4:$B$500,效率表!Q$4:Q$500,""),_xlfn.XLOOKUP(CLEAN($C205),效率表!$B$4:$B$500,效率表!Q$4:Q$500,"",,-1))</f>
        <v>0</v>
      </c>
      <c r="BH205" s="22">
        <f>IF($B205="Day",_xlfn.XLOOKUP(CLEAN($C205),效率表!$B$4:$B$500,效率表!R$4:R$500,""),_xlfn.XLOOKUP(CLEAN($C205),效率表!$B$4:$B$500,效率表!R$4:R$500,"",,-1))</f>
        <v>0</v>
      </c>
      <c r="BI205" s="22">
        <f>IF($B205="Day",_xlfn.XLOOKUP(CLEAN($C205),效率表!$B$4:$B$500,效率表!S$4:S$500,""),_xlfn.XLOOKUP(CLEAN($C205),效率表!$B$4:$B$500,效率表!S$4:S$500,"",,-1))</f>
        <v>0</v>
      </c>
      <c r="BJ205" s="22">
        <f>IF($B205="Day",_xlfn.XLOOKUP(CLEAN($C205),效率表!$B$4:$B$500,效率表!U$4:U$500,""),_xlfn.XLOOKUP(CLEAN($C205),效率表!$B$4:$B$500,效率表!U$4:U$500,"",,-1))</f>
        <v>0</v>
      </c>
      <c r="BK205" s="22">
        <f>IF($B205="Day",_xlfn.XLOOKUP(CLEAN($C205),效率表!$B$4:$B$500,效率表!V$4:V$500,""),_xlfn.XLOOKUP(CLEAN($C205),效率表!$B$4:$B$500,效率表!V$4:V$500,"",,-1))</f>
        <v>0</v>
      </c>
      <c r="BL205" s="22">
        <f t="shared" si="60"/>
        <v>0</v>
      </c>
      <c r="BM205" s="22">
        <f t="shared" si="61"/>
        <v>120</v>
      </c>
      <c r="BN205" s="22">
        <f t="shared" si="62"/>
        <v>0</v>
      </c>
      <c r="BO205" s="27">
        <f t="shared" si="63"/>
        <v>600</v>
      </c>
      <c r="BP205" s="25">
        <f t="shared" si="64"/>
        <v>10</v>
      </c>
      <c r="BQ205" s="28">
        <f>IF($B205="Day",_xlfn.XLOOKUP(CLEAN($C205),效率表!$B$4:$B$500,效率表!X$4:X$500,""),_xlfn.XLOOKUP($C205,效率表!$B$4:$B$500,效率表!X$4:X$500,"",,-1))</f>
        <v>0</v>
      </c>
    </row>
    <row r="206" spans="1:69">
      <c r="A206" s="29">
        <f t="shared" si="67"/>
        <v>46244</v>
      </c>
      <c r="B206" s="22" t="s">
        <v>241</v>
      </c>
      <c r="C206" s="22" t="s">
        <v>131</v>
      </c>
      <c r="D206" s="23" t="str">
        <f>_xlfn.XLOOKUP(C206,辅助表Auxiliary!$A$3:$A$192,辅助表Auxiliary!$C$3:$C$192)</f>
        <v>矿用卡车/Dump Truck</v>
      </c>
      <c r="E206" s="22" t="str">
        <f>_xlfn.XLOOKUP(C206,辅助表Auxiliary!$A$3:$A$192,辅助表Auxiliary!$D$3:$D$192)</f>
        <v>TEREX TR100A</v>
      </c>
      <c r="F206" s="22" t="str">
        <f>_xlfn.XLOOKUP(C206,辅助表Auxiliary!$A$3:$A$192,辅助表Auxiliary!$E$3:$E$192)</f>
        <v>TR100</v>
      </c>
      <c r="G206" s="22" t="s">
        <v>285</v>
      </c>
      <c r="H206" s="22" t="b">
        <f t="shared" si="51"/>
        <v>1</v>
      </c>
      <c r="I206" s="22">
        <f t="shared" si="52"/>
        <v>1</v>
      </c>
      <c r="J206" s="22"/>
      <c r="K206" s="22">
        <f>_xlfn.AGGREGATE(9,4,表1[[#This Row],[Хө]:[Б.н]])+_xlfn.AGGREGATE(9,4,表1[[#This Row],[Хө土壤]:[Б.н 脏煤]],表1[[#This Row],[Ш.х 沃土]])</f>
        <v>385</v>
      </c>
      <c r="L206" s="22">
        <f>_xlfn.AGGREGATE(9,4,表1[[#This Row],[Нү]],表1[[#This Row],[Нү 煤炭]])</f>
        <v>0</v>
      </c>
      <c r="M206" s="22">
        <f>_xlfn.AGGREGATE(9,4,表1[[#This Row],[oxid]],表1[[#This Row],[oxid 氧化]])</f>
        <v>70</v>
      </c>
      <c r="N206" s="22">
        <f>_xlfn.AGGREGATE(9,4,表1[[#This Row],[И.А]],表1[[#This Row],[И.А 
工程工作]])</f>
        <v>0</v>
      </c>
      <c r="O206" s="22">
        <f>表1[[#This Row],[产量（M3）
Production(M3)]]-表1[[#This Row],[焦煤（M3）
Coking coal
Нү]]-表1[[#This Row],[动力煤（M3）
Thermal coal
oxid]]</f>
        <v>315</v>
      </c>
      <c r="P206" s="22" t="str" cm="1">
        <f t="array" ref="P206">_xlfn.LET(
_xlpm.hCond,$H206,
_xlpm.dType,$D206,
_xlpm.res_type_1,P$1,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6" s="22" t="str" cm="1">
        <f t="array" ref="Q206">_xlfn.LET(
_xlpm.hCond,$H206,
_xlpm.dType,$D206,
_xlpm.res_type_1,Q$1,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6" s="22" t="str" cm="1">
        <f t="array" ref="R206">_xlfn.LET(
_xlpm.hCond,$H206,
_xlpm.dType,$D206,
_xlpm.res_type_1,R$1,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6" s="22" t="str" cm="1">
        <f t="array" ref="S206">_xlfn.LET(
_xlpm.hCond,$H206,
_xlpm.dType,$D206,
_xlpm.res_type_1,S$1,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6" s="22" t="str" cm="1">
        <f t="array" ref="T206">_xlfn.LET(
_xlpm.hCond,$H206,
_xlpm.dType,$D206,
_xlpm.res_type_1,T$1,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6" s="22" t="str" cm="1">
        <f t="array" ref="U206">_xlfn.LET(
_xlpm.hCond,$H206,
_xlpm.dType,$D206,
_xlpm.res_type_1,U$1,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6" s="22" t="str" cm="1">
        <f t="array" ref="V206">_xlfn.LET(
_xlpm.hCond,$H206,
_xlpm.dType,$D206,
_xlpm.res_type_1,V$1,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6" s="22" cm="1">
        <f t="array" ref="W206">_xlfn.LET(
_xlpm.hCond,$H206,
_xlpm.dType,$D206,
_xlpm.res_type_1,W$1,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X206" s="22" cm="1">
        <f t="array" ref="X206">_xlfn.LET(
_xlpm.hCond,$H206,
_xlpm.dType,$D206,
_xlpm.res_type_1,X$1,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6" s="22" cm="1">
        <f t="array" ref="Y206">_xlfn.LET(
_xlpm.hCond,$H206,
_xlpm.dType,$D206,
_xlpm.res_type_1,Y$1,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6" s="22" cm="1">
        <f t="array" ref="Z206">_xlfn.LET(
_xlpm.hCond,$H206,
_xlpm.dType,$D206,
_xlpm.res_type_1,Z$1,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AA206" s="22" cm="1">
        <f t="array" ref="AA206">_xlfn.LET(
_xlpm.hCond,$H206,
_xlpm.dType,$D206,
_xlpm.res_type_1,AA$1,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6" s="22" cm="1">
        <f t="array" ref="AB206">_xlfn.LET(
_xlpm.hCond,$H206,
_xlpm.dType,$D206,
_xlpm.res_type_1,AB$1,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6" s="22" cm="1">
        <f t="array" ref="AC206">_xlfn.LET(
_xlpm.hCond,$H206,
_xlpm.dType,$D206,
_xlpm.res_type_1,AC$1,
_xlpm.num,--_xlfn.TEXTAFTER($C206,{"#","/","-"},-1),
_xlpm.isDay,$B206="DAY",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6" s="22" cm="1">
        <f t="array" ref="AD206">_xlfn.LET(
    _xlpm.result,
    IF(
        $H206,
        _xlfn.IFS(
            $B206 = "DAY",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$B206 = "Night",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26061</v>
      </c>
      <c r="AE206" s="22" cm="1">
        <f t="array" ref="AE206">_xlfn.LET(
    _xlpm.result,
    IF(
        $H206,
        _xlfn.IFS(
            $B206 = "DAY",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$B206 = "Night",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26070.400000000001</v>
      </c>
      <c r="AF206" s="22">
        <f t="shared" si="65"/>
        <v>9.4000000000014552</v>
      </c>
      <c r="AG206" s="22" cm="1">
        <f t="array" ref="AG206">_xlfn.LET(
    _xlpm.result,
    IF(
        $H206,
        _xlfn.IFS(
            $B206 = "DAY",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$B206 = "Night",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236200</v>
      </c>
      <c r="AH206" s="22" cm="1">
        <f t="array" ref="AH206">_xlfn.LET(
    _xlpm.result,
    IF(
        $H206,
        _xlfn.IFS(
            $B206 = "DAY",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$B206 = "Night",
            _xlfn.IFS(
                $D206 = "挖掘机/Excavator",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$D206 = "矿用卡车/Dump Truck",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$D206 = "辅助设备/Auxiliary Equipment",
                _xlfn.XLOOKUP(
                     --
                        _xlfn.TEXTAFTER(
                            $C206,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236298.7</v>
      </c>
      <c r="AI206" s="22">
        <f t="shared" si="66"/>
        <v>98.700000000011642</v>
      </c>
      <c r="AJ206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0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6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20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6" s="22">
        <f t="shared" si="53"/>
        <v>9</v>
      </c>
      <c r="AO206" s="24">
        <f t="shared" si="54"/>
        <v>4.4863636363641657</v>
      </c>
      <c r="AP206" s="25" cm="1">
        <f t="array" ref="AP20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B206="Night", IF(
            (F206="EX5600")+(F206="EX3600"),
            _xlfn.XLOOKUP(--_xlfn.TEXTAFTER($C206,{"#","/","-"},-1), --_xlfn.TEXTAFTER('Electrical Excavator'!$A$4:$A$23,{"#","/","-"},-1), _xlfn.XLOOKUP(A206,'Electrical Excavator'!$E$3:$AI$3,'Electrical Excavator'!$E$4:$AI$23)),
            _xlfn.XLOOKUP(--_xlfn.TEXTAFTER($C206,{"#","/","-"},-1), --_xlfn.REGEXEXTRACT(_xlpm.c_rng,"\d+"), _xlfn.XLOOKUP(A206, _xlpm.header_rng, _xlpm.data_rng))
        ),
        B206="Day", ""
    ),
    IFERROR(_xlpm.result, "")
)</f>
        <v>701.79</v>
      </c>
      <c r="AQ206" s="26">
        <f t="shared" si="55"/>
        <v>1</v>
      </c>
      <c r="AR206" s="26">
        <f t="shared" si="56"/>
        <v>0.76388888888888884</v>
      </c>
      <c r="AS206" s="26">
        <f t="shared" si="57"/>
        <v>0.76388888888888884</v>
      </c>
      <c r="AT206" s="24">
        <f t="shared" si="58"/>
        <v>14.000000000087347</v>
      </c>
      <c r="AU206" s="22">
        <v>720</v>
      </c>
      <c r="AV206" s="22">
        <f t="shared" si="59"/>
        <v>12</v>
      </c>
      <c r="AW206" s="22">
        <f>IF($B206="Day",_xlfn.XLOOKUP(CLEAN($C206),效率表!$B$4:$B$500,效率表!G$4:G$500,""),_xlfn.XLOOKUP(CLEAN($C206),效率表!$B$4:$B$500,效率表!G$4:G$500,"",,-1))</f>
        <v>40</v>
      </c>
      <c r="AX206" s="22">
        <f>IF($B206="Day",_xlfn.XLOOKUP(CLEAN($C206),效率表!$B$4:$B$500,效率表!H$4:H$500,""),_xlfn.XLOOKUP(CLEAN($C206),效率表!$B$4:$B$500,效率表!H$4:H$500,"",,-1))</f>
        <v>0</v>
      </c>
      <c r="AY206" s="22">
        <f>IF($B206="Day",_xlfn.XLOOKUP(CLEAN($C206),效率表!$B$4:$B$500,效率表!I$4:I$500,""),_xlfn.XLOOKUP(CLEAN($C206),效率表!$B$4:$B$500,效率表!I$4:I$500,"",,-1))</f>
        <v>0</v>
      </c>
      <c r="AZ206" s="22">
        <f>IF($B206="Day",_xlfn.XLOOKUP(CLEAN($C206),效率表!$B$4:$B$500,效率表!J$4:J$500,""),_xlfn.XLOOKUP(CLEAN($C206),效率表!$B$4:$B$500,效率表!J$4:J$500,"",,-1))</f>
        <v>0</v>
      </c>
      <c r="BA206" s="22">
        <f>IF($B206="Day",_xlfn.XLOOKUP(CLEAN($C206),效率表!$B$4:$B$500,效率表!K$4:K$500,""),_xlfn.XLOOKUP(CLEAN($C206),效率表!$B$4:$B$500,效率表!K$4:K$500,"",,-1))</f>
        <v>0</v>
      </c>
      <c r="BB206" s="22">
        <f>IF($B206="Day",_xlfn.XLOOKUP(CLEAN($C206),效率表!$B$4:$B$500,效率表!L$4:L$500,""),_xlfn.XLOOKUP(CLEAN($C206),效率表!$B$4:$B$500,效率表!L$4:L$500,"",,-1))</f>
        <v>90</v>
      </c>
      <c r="BC206" s="22">
        <f>IF($B206="Day",_xlfn.XLOOKUP(CLEAN($C206),效率表!$B$4:$B$500,效率表!M$4:M$500,""),_xlfn.XLOOKUP(CLEAN($C206),效率表!$B$4:$B$500,效率表!M$4:M$500,"",,-1))</f>
        <v>0</v>
      </c>
      <c r="BD206" s="22">
        <f>IF($B206="Day",_xlfn.XLOOKUP(CLEAN($C206),效率表!$B$4:$B$500,效率表!N$4:N$500,""),_xlfn.XLOOKUP(CLEAN($C206),效率表!$B$4:$B$500,效率表!N$4:N$500,"",,-1))</f>
        <v>0</v>
      </c>
      <c r="BE206" s="22">
        <f>IF($B206="Day",_xlfn.XLOOKUP(CLEAN($C206),效率表!$B$4:$B$500,效率表!O$4:O$500,""),_xlfn.XLOOKUP(CLEAN($C206),效率表!$B$4:$B$500,效率表!O$4:O$500,"",,-1))</f>
        <v>0</v>
      </c>
      <c r="BF206" s="22">
        <f>IF($B206="Day",_xlfn.XLOOKUP(CLEAN($C206),效率表!$B$4:$B$500,效率表!P$4:P$500,""),_xlfn.XLOOKUP(CLEAN($C206),效率表!$B$4:$B$500,效率表!P$4:P$500,"",,-1))</f>
        <v>40</v>
      </c>
      <c r="BG206" s="22">
        <f>IF($B206="Day",_xlfn.XLOOKUP(CLEAN($C206),效率表!$B$4:$B$500,效率表!Q$4:Q$500,""),_xlfn.XLOOKUP(CLEAN($C206),效率表!$B$4:$B$500,效率表!Q$4:Q$500,"",,-1))</f>
        <v>0</v>
      </c>
      <c r="BH206" s="22">
        <f>IF($B206="Day",_xlfn.XLOOKUP(CLEAN($C206),效率表!$B$4:$B$500,效率表!R$4:R$500,""),_xlfn.XLOOKUP(CLEAN($C206),效率表!$B$4:$B$500,效率表!R$4:R$500,"",,-1))</f>
        <v>0</v>
      </c>
      <c r="BI206" s="22">
        <f>IF($B206="Day",_xlfn.XLOOKUP(CLEAN($C206),效率表!$B$4:$B$500,效率表!S$4:S$500,""),_xlfn.XLOOKUP(CLEAN($C206),效率表!$B$4:$B$500,效率表!S$4:S$500,"",,-1))</f>
        <v>0</v>
      </c>
      <c r="BJ206" s="22">
        <f>IF($B206="Day",_xlfn.XLOOKUP(CLEAN($C206),效率表!$B$4:$B$500,效率表!U$4:U$500,""),_xlfn.XLOOKUP(CLEAN($C206),效率表!$B$4:$B$500,效率表!U$4:U$500,"",,-1))</f>
        <v>0</v>
      </c>
      <c r="BK206" s="22">
        <f>IF($B206="Day",_xlfn.XLOOKUP(CLEAN($C206),效率表!$B$4:$B$500,效率表!V$4:V$500,""),_xlfn.XLOOKUP(CLEAN($C206),效率表!$B$4:$B$500,效率表!V$4:V$500,"",,-1))</f>
        <v>0</v>
      </c>
      <c r="BL206" s="22">
        <f t="shared" si="60"/>
        <v>0</v>
      </c>
      <c r="BM206" s="22">
        <f t="shared" si="61"/>
        <v>170</v>
      </c>
      <c r="BN206" s="22">
        <f t="shared" si="62"/>
        <v>40</v>
      </c>
      <c r="BO206" s="27">
        <f t="shared" si="63"/>
        <v>550</v>
      </c>
      <c r="BP206" s="25">
        <f t="shared" si="64"/>
        <v>9.1666666666666661</v>
      </c>
      <c r="BQ206" s="28">
        <f>IF($B206="Day",_xlfn.XLOOKUP(CLEAN($C206),效率表!$B$4:$B$500,效率表!X$4:X$500,""),_xlfn.XLOOKUP($C206,效率表!$B$4:$B$500,效率表!X$4:X$500,"",,-1))</f>
        <v>0</v>
      </c>
    </row>
    <row r="207" spans="1:69">
      <c r="A207" s="29">
        <f t="shared" si="67"/>
        <v>46244</v>
      </c>
      <c r="B207" s="22" t="s">
        <v>241</v>
      </c>
      <c r="C207" s="22" t="s">
        <v>132</v>
      </c>
      <c r="D207" s="23" t="str">
        <f>_xlfn.XLOOKUP(C207,辅助表Auxiliary!$A$3:$A$192,辅助表Auxiliary!$C$3:$C$192)</f>
        <v>矿用卡车/Dump Truck</v>
      </c>
      <c r="E207" s="22" t="str">
        <f>_xlfn.XLOOKUP(C207,辅助表Auxiliary!$A$3:$A$192,辅助表Auxiliary!$D$3:$D$192)</f>
        <v>TEREX TR100A</v>
      </c>
      <c r="F207" s="22" t="str">
        <f>_xlfn.XLOOKUP(C207,辅助表Auxiliary!$A$3:$A$192,辅助表Auxiliary!$E$3:$E$192)</f>
        <v>TR100</v>
      </c>
      <c r="G207" s="22" t="s">
        <v>285</v>
      </c>
      <c r="H207" s="22" t="b">
        <f t="shared" si="51"/>
        <v>1</v>
      </c>
      <c r="I207" s="22">
        <f t="shared" si="52"/>
        <v>1</v>
      </c>
      <c r="J207" s="22"/>
      <c r="K207" s="22">
        <f>_xlfn.AGGREGATE(9,4,表1[[#This Row],[Хө]:[Б.н]])+_xlfn.AGGREGATE(9,4,表1[[#This Row],[Хө土壤]:[Б.н 脏煤]],表1[[#This Row],[Ш.х 沃土]])</f>
        <v>105</v>
      </c>
      <c r="L207" s="22">
        <f>_xlfn.AGGREGATE(9,4,表1[[#This Row],[Нү]],表1[[#This Row],[Нү 煤炭]])</f>
        <v>0</v>
      </c>
      <c r="M207" s="22">
        <f>_xlfn.AGGREGATE(9,4,表1[[#This Row],[oxid]],表1[[#This Row],[oxid 氧化]])</f>
        <v>35</v>
      </c>
      <c r="N207" s="22">
        <f>_xlfn.AGGREGATE(9,4,表1[[#This Row],[И.А]],表1[[#This Row],[И.А 
工程工作]])</f>
        <v>315</v>
      </c>
      <c r="O207" s="22">
        <f>表1[[#This Row],[产量（M3）
Production(M3)]]-表1[[#This Row],[焦煤（M3）
Coking coal
Нү]]-表1[[#This Row],[动力煤（M3）
Thermal coal
oxid]]</f>
        <v>70</v>
      </c>
      <c r="P207" s="22" t="str" cm="1">
        <f t="array" ref="P207">_xlfn.LET(
_xlpm.hCond,$H207,
_xlpm.dType,$D207,
_xlpm.res_type_1,P$1,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7" s="22" t="str" cm="1">
        <f t="array" ref="Q207">_xlfn.LET(
_xlpm.hCond,$H207,
_xlpm.dType,$D207,
_xlpm.res_type_1,Q$1,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7" s="22" t="str" cm="1">
        <f t="array" ref="R207">_xlfn.LET(
_xlpm.hCond,$H207,
_xlpm.dType,$D207,
_xlpm.res_type_1,R$1,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7" s="22" t="str" cm="1">
        <f t="array" ref="S207">_xlfn.LET(
_xlpm.hCond,$H207,
_xlpm.dType,$D207,
_xlpm.res_type_1,S$1,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7" s="22" t="str" cm="1">
        <f t="array" ref="T207">_xlfn.LET(
_xlpm.hCond,$H207,
_xlpm.dType,$D207,
_xlpm.res_type_1,T$1,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7" s="22" t="str" cm="1">
        <f t="array" ref="U207">_xlfn.LET(
_xlpm.hCond,$H207,
_xlpm.dType,$D207,
_xlpm.res_type_1,U$1,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7" s="22" t="str" cm="1">
        <f t="array" ref="V207">_xlfn.LET(
_xlpm.hCond,$H207,
_xlpm.dType,$D207,
_xlpm.res_type_1,V$1,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7" s="22" cm="1">
        <f t="array" ref="W207">_xlfn.LET(
_xlpm.hCond,$H207,
_xlpm.dType,$D207,
_xlpm.res_type_1,W$1,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X207" s="22" cm="1">
        <f t="array" ref="X207">_xlfn.LET(
_xlpm.hCond,$H207,
_xlpm.dType,$D207,
_xlpm.res_type_1,X$1,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7" s="22" cm="1">
        <f t="array" ref="Y207">_xlfn.LET(
_xlpm.hCond,$H207,
_xlpm.dType,$D207,
_xlpm.res_type_1,Y$1,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7" s="22" cm="1">
        <f t="array" ref="Z207">_xlfn.LET(
_xlpm.hCond,$H207,
_xlpm.dType,$D207,
_xlpm.res_type_1,Z$1,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AA207" s="22" cm="1">
        <f t="array" ref="AA207">_xlfn.LET(
_xlpm.hCond,$H207,
_xlpm.dType,$D207,
_xlpm.res_type_1,AA$1,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7" s="22" cm="1">
        <f t="array" ref="AB207">_xlfn.LET(
_xlpm.hCond,$H207,
_xlpm.dType,$D207,
_xlpm.res_type_1,AB$1,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315</v>
      </c>
      <c r="AC207" s="22" cm="1">
        <f t="array" ref="AC207">_xlfn.LET(
_xlpm.hCond,$H207,
_xlpm.dType,$D207,
_xlpm.res_type_1,AC$1,
_xlpm.num,--_xlfn.TEXTAFTER($C207,{"#","/","-"},-1),
_xlpm.isDay,$B207="DAY",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7" s="22" cm="1">
        <f t="array" ref="AD207">_xlfn.LET(
    _xlpm.result,
    IF(
        $H207,
        _xlfn.IFS(
            $B207 = "DAY",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$B207 = "Night",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18611</v>
      </c>
      <c r="AE207" s="22" cm="1">
        <f t="array" ref="AE207">_xlfn.LET(
    _xlpm.result,
    IF(
        $H207,
        _xlfn.IFS(
            $B207 = "DAY",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$B207 = "Night",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18621.5</v>
      </c>
      <c r="AF207" s="22">
        <f t="shared" si="65"/>
        <v>10.5</v>
      </c>
      <c r="AG207" s="22" cm="1">
        <f t="array" ref="AG207">_xlfn.LET(
    _xlpm.result,
    IF(
        $H207,
        _xlfn.IFS(
            $B207 = "DAY",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$B207 = "Night",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413303</v>
      </c>
      <c r="AH207" s="22" cm="1">
        <f t="array" ref="AH207">_xlfn.LET(
    _xlpm.result,
    IF(
        $H207,
        _xlfn.IFS(
            $B207 = "DAY",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$B207 = "Night",
            _xlfn.IFS(
                $D207 = "挖掘机/Excavator",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$D207 = "矿用卡车/Dump Truck",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$D207 = "辅助设备/Auxiliary Equipment",
                _xlfn.XLOOKUP(
                     --
                        _xlfn.TEXTAFTER(
                            $C207,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413465</v>
      </c>
      <c r="AI207" s="22">
        <f t="shared" si="66"/>
        <v>162</v>
      </c>
      <c r="AJ207" s="22">
        <f>_xlfn.LET(_xlpm.v,_xlfn.XLOOKUP(表1[[#This Row],[型号类型
Model Type]],辅助表Auxiliary!$P$2:$P$6,辅助表Auxiliary!$Q$2:$Q$6),_xlpm.target,表1[[#This Row],[产量（M3）
Production(M3)]],IFERROR(_xlpm.target/_xlpm.v,""))</f>
        <v>3</v>
      </c>
      <c r="AK20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7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20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9</v>
      </c>
      <c r="AN207" s="22">
        <f t="shared" si="53"/>
        <v>-7</v>
      </c>
      <c r="AO207" s="24">
        <f t="shared" si="54"/>
        <v>27</v>
      </c>
      <c r="AP207" s="25" cm="1">
        <f t="array" ref="AP20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B207="Night", IF(
            (F207="EX5600")+(F207="EX3600"),
            _xlfn.XLOOKUP(--_xlfn.TEXTAFTER($C207,{"#","/","-"},-1), --_xlfn.TEXTAFTER('Electrical Excavator'!$A$4:$A$23,{"#","/","-"},-1), _xlfn.XLOOKUP(A207,'Electrical Excavator'!$E$3:$AI$3,'Electrical Excavator'!$E$4:$AI$23)),
            _xlfn.XLOOKUP(--_xlfn.TEXTAFTER($C207,{"#","/","-"},-1), --_xlfn.REGEXEXTRACT(_xlpm.c_rng,"\d+"), _xlfn.XLOOKUP(A207, _xlpm.header_rng, _xlpm.data_rng))
        ),
        B207="Day", ""
    ),
    IFERROR(_xlpm.result, "")
)</f>
        <v>615.21</v>
      </c>
      <c r="AQ207" s="26">
        <f t="shared" si="55"/>
        <v>1</v>
      </c>
      <c r="AR207" s="26">
        <f t="shared" si="56"/>
        <v>0.84722222222222221</v>
      </c>
      <c r="AS207" s="26">
        <f t="shared" si="57"/>
        <v>0.77777777777777779</v>
      </c>
      <c r="AT207" s="24">
        <f t="shared" si="58"/>
        <v>69.999999999999972</v>
      </c>
      <c r="AU207" s="22">
        <v>720</v>
      </c>
      <c r="AV207" s="22">
        <f t="shared" si="59"/>
        <v>12</v>
      </c>
      <c r="AW207" s="22">
        <f>IF($B207="Day",_xlfn.XLOOKUP(CLEAN($C207),效率表!$B$4:$B$500,效率表!G$4:G$500,""),_xlfn.XLOOKUP(CLEAN($C207),效率表!$B$4:$B$500,效率表!G$4:G$500,"",,-1))</f>
        <v>20</v>
      </c>
      <c r="AX207" s="22">
        <f>IF($B207="Day",_xlfn.XLOOKUP(CLEAN($C207),效率表!$B$4:$B$500,效率表!H$4:H$500,""),_xlfn.XLOOKUP(CLEAN($C207),效率表!$B$4:$B$500,效率表!H$4:H$500,"",,-1))</f>
        <v>0</v>
      </c>
      <c r="AY207" s="22">
        <f>IF($B207="Day",_xlfn.XLOOKUP(CLEAN($C207),效率表!$B$4:$B$500,效率表!I$4:I$500,""),_xlfn.XLOOKUP(CLEAN($C207),效率表!$B$4:$B$500,效率表!I$4:I$500,"",,-1))</f>
        <v>0</v>
      </c>
      <c r="AZ207" s="22">
        <f>IF($B207="Day",_xlfn.XLOOKUP(CLEAN($C207),效率表!$B$4:$B$500,效率表!J$4:J$500,""),_xlfn.XLOOKUP(CLEAN($C207),效率表!$B$4:$B$500,效率表!J$4:J$500,"",,-1))</f>
        <v>50</v>
      </c>
      <c r="BA207" s="22">
        <f>IF($B207="Day",_xlfn.XLOOKUP(CLEAN($C207),效率表!$B$4:$B$500,效率表!K$4:K$500,""),_xlfn.XLOOKUP(CLEAN($C207),效率表!$B$4:$B$500,效率表!K$4:K$500,"",,-1))</f>
        <v>0</v>
      </c>
      <c r="BB207" s="22">
        <f>IF($B207="Day",_xlfn.XLOOKUP(CLEAN($C207),效率表!$B$4:$B$500,效率表!L$4:L$500,""),_xlfn.XLOOKUP(CLEAN($C207),效率表!$B$4:$B$500,效率表!L$4:L$500,"",,-1))</f>
        <v>90</v>
      </c>
      <c r="BC207" s="22">
        <f>IF($B207="Day",_xlfn.XLOOKUP(CLEAN($C207),效率表!$B$4:$B$500,效率表!M$4:M$500,""),_xlfn.XLOOKUP(CLEAN($C207),效率表!$B$4:$B$500,效率表!M$4:M$500,"",,-1))</f>
        <v>0</v>
      </c>
      <c r="BD207" s="22">
        <f>IF($B207="Day",_xlfn.XLOOKUP(CLEAN($C207),效率表!$B$4:$B$500,效率表!N$4:N$500,""),_xlfn.XLOOKUP(CLEAN($C207),效率表!$B$4:$B$500,效率表!N$4:N$500,"",,-1))</f>
        <v>0</v>
      </c>
      <c r="BE207" s="22">
        <f>IF($B207="Day",_xlfn.XLOOKUP(CLEAN($C207),效率表!$B$4:$B$500,效率表!O$4:O$500,""),_xlfn.XLOOKUP(CLEAN($C207),效率表!$B$4:$B$500,效率表!O$4:O$500,"",,-1))</f>
        <v>0</v>
      </c>
      <c r="BF207" s="22">
        <f>IF($B207="Day",_xlfn.XLOOKUP(CLEAN($C207),效率表!$B$4:$B$500,效率表!P$4:P$500,""),_xlfn.XLOOKUP(CLEAN($C207),效率表!$B$4:$B$500,效率表!P$4:P$500,"",,-1))</f>
        <v>0</v>
      </c>
      <c r="BG207" s="22">
        <f>IF($B207="Day",_xlfn.XLOOKUP(CLEAN($C207),效率表!$B$4:$B$500,效率表!Q$4:Q$500,""),_xlfn.XLOOKUP(CLEAN($C207),效率表!$B$4:$B$500,效率表!Q$4:Q$500,"",,-1))</f>
        <v>0</v>
      </c>
      <c r="BH207" s="22">
        <f>IF($B207="Day",_xlfn.XLOOKUP(CLEAN($C207),效率表!$B$4:$B$500,效率表!R$4:R$500,""),_xlfn.XLOOKUP(CLEAN($C207),效率表!$B$4:$B$500,效率表!R$4:R$500,"",,-1))</f>
        <v>0</v>
      </c>
      <c r="BI207" s="22">
        <f>IF($B207="Day",_xlfn.XLOOKUP(CLEAN($C207),效率表!$B$4:$B$500,效率表!S$4:S$500,""),_xlfn.XLOOKUP(CLEAN($C207),效率表!$B$4:$B$500,效率表!S$4:S$500,"",,-1))</f>
        <v>0</v>
      </c>
      <c r="BJ207" s="22">
        <f>IF($B207="Day",_xlfn.XLOOKUP(CLEAN($C207),效率表!$B$4:$B$500,效率表!U$4:U$500,""),_xlfn.XLOOKUP(CLEAN($C207),效率表!$B$4:$B$500,效率表!U$4:U$500,"",,-1))</f>
        <v>0</v>
      </c>
      <c r="BK207" s="22">
        <f>IF($B207="Day",_xlfn.XLOOKUP(CLEAN($C207),效率表!$B$4:$B$500,效率表!V$4:V$500,""),_xlfn.XLOOKUP(CLEAN($C207),效率表!$B$4:$B$500,效率表!V$4:V$500,"",,-1))</f>
        <v>0</v>
      </c>
      <c r="BL207" s="22">
        <f t="shared" si="60"/>
        <v>50</v>
      </c>
      <c r="BM207" s="22">
        <f t="shared" si="61"/>
        <v>110</v>
      </c>
      <c r="BN207" s="22">
        <f t="shared" si="62"/>
        <v>0</v>
      </c>
      <c r="BO207" s="27">
        <f t="shared" si="63"/>
        <v>560</v>
      </c>
      <c r="BP207" s="25">
        <f t="shared" si="64"/>
        <v>9.3333333333333339</v>
      </c>
      <c r="BQ207" s="28">
        <f>IF($B207="Day",_xlfn.XLOOKUP(CLEAN($C207),效率表!$B$4:$B$500,效率表!X$4:X$500,""),_xlfn.XLOOKUP($C207,效率表!$B$4:$B$500,效率表!X$4:X$500,"",,-1))</f>
        <v>0</v>
      </c>
    </row>
    <row r="208" spans="1:69">
      <c r="A208" s="29">
        <f t="shared" si="67"/>
        <v>46244</v>
      </c>
      <c r="B208" s="22" t="s">
        <v>241</v>
      </c>
      <c r="C208" s="22" t="s">
        <v>133</v>
      </c>
      <c r="D208" s="23" t="str">
        <f>_xlfn.XLOOKUP(C208,辅助表Auxiliary!$A$3:$A$192,辅助表Auxiliary!$C$3:$C$192)</f>
        <v>矿用卡车/Dump Truck</v>
      </c>
      <c r="E208" s="22" t="str">
        <f>_xlfn.XLOOKUP(C208,辅助表Auxiliary!$A$3:$A$192,辅助表Auxiliary!$D$3:$D$192)</f>
        <v>TEREX TR100A</v>
      </c>
      <c r="F208" s="22" t="str">
        <f>_xlfn.XLOOKUP(C208,辅助表Auxiliary!$A$3:$A$192,辅助表Auxiliary!$E$3:$E$192)</f>
        <v>TR100</v>
      </c>
      <c r="G208" s="22" t="s">
        <v>285</v>
      </c>
      <c r="H208" s="22" t="b">
        <f t="shared" si="51"/>
        <v>1</v>
      </c>
      <c r="I208" s="22">
        <f t="shared" si="52"/>
        <v>1</v>
      </c>
      <c r="J208" s="22"/>
      <c r="K208" s="22">
        <f>_xlfn.AGGREGATE(9,4,表1[[#This Row],[Хө]:[Б.н]])+_xlfn.AGGREGATE(9,4,表1[[#This Row],[Хө土壤]:[Б.н 脏煤]],表1[[#This Row],[Ш.х 沃土]])</f>
        <v>420</v>
      </c>
      <c r="L208" s="22">
        <f>_xlfn.AGGREGATE(9,4,表1[[#This Row],[Нү]],表1[[#This Row],[Нү 煤炭]])</f>
        <v>0</v>
      </c>
      <c r="M208" s="22">
        <f>_xlfn.AGGREGATE(9,4,表1[[#This Row],[oxid]],表1[[#This Row],[oxid 氧化]])</f>
        <v>35</v>
      </c>
      <c r="N208" s="22">
        <f>_xlfn.AGGREGATE(9,4,表1[[#This Row],[И.А]],表1[[#This Row],[И.А 
工程工作]])</f>
        <v>0</v>
      </c>
      <c r="O208" s="22">
        <f>表1[[#This Row],[产量（M3）
Production(M3)]]-表1[[#This Row],[焦煤（M3）
Coking coal
Нү]]-表1[[#This Row],[动力煤（M3）
Thermal coal
oxid]]</f>
        <v>385</v>
      </c>
      <c r="P208" s="22" t="str" cm="1">
        <f t="array" ref="P208">_xlfn.LET(
_xlpm.hCond,$H208,
_xlpm.dType,$D208,
_xlpm.res_type_1,P$1,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8" s="22" t="str" cm="1">
        <f t="array" ref="Q208">_xlfn.LET(
_xlpm.hCond,$H208,
_xlpm.dType,$D208,
_xlpm.res_type_1,Q$1,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8" s="22" t="str" cm="1">
        <f t="array" ref="R208">_xlfn.LET(
_xlpm.hCond,$H208,
_xlpm.dType,$D208,
_xlpm.res_type_1,R$1,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8" s="22" t="str" cm="1">
        <f t="array" ref="S208">_xlfn.LET(
_xlpm.hCond,$H208,
_xlpm.dType,$D208,
_xlpm.res_type_1,S$1,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8" s="22" t="str" cm="1">
        <f t="array" ref="T208">_xlfn.LET(
_xlpm.hCond,$H208,
_xlpm.dType,$D208,
_xlpm.res_type_1,T$1,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8" s="22" t="str" cm="1">
        <f t="array" ref="U208">_xlfn.LET(
_xlpm.hCond,$H208,
_xlpm.dType,$D208,
_xlpm.res_type_1,U$1,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8" s="22" t="str" cm="1">
        <f t="array" ref="V208">_xlfn.LET(
_xlpm.hCond,$H208,
_xlpm.dType,$D208,
_xlpm.res_type_1,V$1,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8" s="22" cm="1">
        <f t="array" ref="W208">_xlfn.LET(
_xlpm.hCond,$H208,
_xlpm.dType,$D208,
_xlpm.res_type_1,W$1,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385</v>
      </c>
      <c r="X208" s="22" cm="1">
        <f t="array" ref="X208">_xlfn.LET(
_xlpm.hCond,$H208,
_xlpm.dType,$D208,
_xlpm.res_type_1,X$1,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8" s="22" cm="1">
        <f t="array" ref="Y208">_xlfn.LET(
_xlpm.hCond,$H208,
_xlpm.dType,$D208,
_xlpm.res_type_1,Y$1,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8" s="22" cm="1">
        <f t="array" ref="Z208">_xlfn.LET(
_xlpm.hCond,$H208,
_xlpm.dType,$D208,
_xlpm.res_type_1,Z$1,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AA208" s="22" cm="1">
        <f t="array" ref="AA208">_xlfn.LET(
_xlpm.hCond,$H208,
_xlpm.dType,$D208,
_xlpm.res_type_1,AA$1,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8" s="22" cm="1">
        <f t="array" ref="AB208">_xlfn.LET(
_xlpm.hCond,$H208,
_xlpm.dType,$D208,
_xlpm.res_type_1,AB$1,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8" s="22" cm="1">
        <f t="array" ref="AC208">_xlfn.LET(
_xlpm.hCond,$H208,
_xlpm.dType,$D208,
_xlpm.res_type_1,AC$1,
_xlpm.num,--_xlfn.TEXTAFTER($C208,{"#","/","-"},-1),
_xlpm.isDay,$B208="DAY",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8" s="22" cm="1">
        <f t="array" ref="AD208">_xlfn.LET(
    _xlpm.result,
    IF(
        $H208,
        _xlfn.IFS(
            $B208 = "DAY",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$B208 = "Night",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3303</v>
      </c>
      <c r="AE208" s="22" cm="1">
        <f t="array" ref="AE208">_xlfn.LET(
    _xlpm.result,
    IF(
        $H208,
        _xlfn.IFS(
            $B208 = "DAY",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$B208 = "Night",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3312</v>
      </c>
      <c r="AF208" s="22">
        <f t="shared" si="65"/>
        <v>9</v>
      </c>
      <c r="AG208" s="22" cm="1">
        <f t="array" ref="AG208">_xlfn.LET(
    _xlpm.result,
    IF(
        $H208,
        _xlfn.IFS(
            $B208 = "DAY",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$B208 = "Night",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429559</v>
      </c>
      <c r="AH208" s="22" cm="1">
        <f t="array" ref="AH208">_xlfn.LET(
    _xlpm.result,
    IF(
        $H208,
        _xlfn.IFS(
            $B208 = "DAY",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$B208 = "Night",
            _xlfn.IFS(
                $D208 = "挖掘机/Excavator",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$D208 = "矿用卡车/Dump Truck",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$D208 = "辅助设备/Auxiliary Equipment",
                _xlfn.XLOOKUP(
                     --
                        _xlfn.TEXTAFTER(
                            $C208,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429752</v>
      </c>
      <c r="AI208" s="22">
        <f t="shared" si="66"/>
        <v>193</v>
      </c>
      <c r="AJ208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0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8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20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8" s="22">
        <f t="shared" si="53"/>
        <v>11</v>
      </c>
      <c r="AO208" s="24">
        <f t="shared" si="54"/>
        <v>8.0416666666666661</v>
      </c>
      <c r="AP208" s="25" cm="1">
        <f t="array" ref="AP20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B208="Night", IF(
            (F208="EX5600")+(F208="EX3600"),
            _xlfn.XLOOKUP(--_xlfn.TEXTAFTER($C208,{"#","/","-"},-1), --_xlfn.TEXTAFTER('Electrical Excavator'!$A$4:$A$23,{"#","/","-"},-1), _xlfn.XLOOKUP(A208,'Electrical Excavator'!$E$3:$AI$3,'Electrical Excavator'!$E$4:$AI$23)),
            _xlfn.XLOOKUP(--_xlfn.TEXTAFTER($C208,{"#","/","-"},-1), --_xlfn.REGEXEXTRACT(_xlpm.c_rng,"\d+"), _xlfn.XLOOKUP(A208, _xlpm.header_rng, _xlpm.data_rng))
        ),
        B208="Day", ""
    ),
    IFERROR(_xlpm.result, "")
)</f>
        <v>714.71</v>
      </c>
      <c r="AQ208" s="26">
        <f t="shared" si="55"/>
        <v>0.5708333333333333</v>
      </c>
      <c r="AR208" s="26">
        <f t="shared" si="56"/>
        <v>0.73236009732360097</v>
      </c>
      <c r="AS208" s="26">
        <f t="shared" si="57"/>
        <v>0.73236009732360097</v>
      </c>
      <c r="AT208" s="24">
        <f t="shared" si="58"/>
        <v>239</v>
      </c>
      <c r="AU208" s="22">
        <v>720</v>
      </c>
      <c r="AV208" s="22">
        <f t="shared" si="59"/>
        <v>12</v>
      </c>
      <c r="AW208" s="22">
        <f>IF($B208="Day",_xlfn.XLOOKUP(CLEAN($C208),效率表!$B$4:$B$500,效率表!G$4:G$500,""),_xlfn.XLOOKUP(CLEAN($C208),效率表!$B$4:$B$500,效率表!G$4:G$500,"",,-1))</f>
        <v>20</v>
      </c>
      <c r="AX208" s="22">
        <f>IF($B208="Day",_xlfn.XLOOKUP(CLEAN($C208),效率表!$B$4:$B$500,效率表!H$4:H$500,""),_xlfn.XLOOKUP(CLEAN($C208),效率表!$B$4:$B$500,效率表!H$4:H$500,"",,-1))</f>
        <v>0</v>
      </c>
      <c r="AY208" s="22">
        <f>IF($B208="Day",_xlfn.XLOOKUP(CLEAN($C208),效率表!$B$4:$B$500,效率表!I$4:I$500,""),_xlfn.XLOOKUP(CLEAN($C208),效率表!$B$4:$B$500,效率表!I$4:I$500,"",,-1))</f>
        <v>0</v>
      </c>
      <c r="AZ208" s="22">
        <f>IF($B208="Day",_xlfn.XLOOKUP(CLEAN($C208),效率表!$B$4:$B$500,效率表!J$4:J$500,""),_xlfn.XLOOKUP(CLEAN($C208),效率表!$B$4:$B$500,效率表!J$4:J$500,"",,-1))</f>
        <v>0</v>
      </c>
      <c r="BA208" s="22">
        <f>IF($B208="Day",_xlfn.XLOOKUP(CLEAN($C208),效率表!$B$4:$B$500,效率表!K$4:K$500,""),_xlfn.XLOOKUP(CLEAN($C208),效率表!$B$4:$B$500,效率表!K$4:K$500,"",,-1))</f>
        <v>0</v>
      </c>
      <c r="BB208" s="22">
        <f>IF($B208="Day",_xlfn.XLOOKUP(CLEAN($C208),效率表!$B$4:$B$500,效率表!L$4:L$500,""),_xlfn.XLOOKUP(CLEAN($C208),效率表!$B$4:$B$500,效率表!L$4:L$500,"",,-1))</f>
        <v>90</v>
      </c>
      <c r="BC208" s="22">
        <f>IF($B208="Day",_xlfn.XLOOKUP(CLEAN($C208),效率表!$B$4:$B$500,效率表!M$4:M$500,""),_xlfn.XLOOKUP(CLEAN($C208),效率表!$B$4:$B$500,效率表!M$4:M$500,"",,-1))</f>
        <v>0</v>
      </c>
      <c r="BD208" s="22">
        <f>IF($B208="Day",_xlfn.XLOOKUP(CLEAN($C208),效率表!$B$4:$B$500,效率表!N$4:N$500,""),_xlfn.XLOOKUP(CLEAN($C208),效率表!$B$4:$B$500,效率表!N$4:N$500,"",,-1))</f>
        <v>0</v>
      </c>
      <c r="BE208" s="22">
        <f>IF($B208="Day",_xlfn.XLOOKUP(CLEAN($C208),效率表!$B$4:$B$500,效率表!O$4:O$500,""),_xlfn.XLOOKUP(CLEAN($C208),效率表!$B$4:$B$500,效率表!O$4:O$500,"",,-1))</f>
        <v>309</v>
      </c>
      <c r="BF208" s="22">
        <f>IF($B208="Day",_xlfn.XLOOKUP(CLEAN($C208),效率表!$B$4:$B$500,效率表!P$4:P$500,""),_xlfn.XLOOKUP(CLEAN($C208),效率表!$B$4:$B$500,效率表!P$4:P$500,"",,-1))</f>
        <v>0</v>
      </c>
      <c r="BG208" s="22">
        <f>IF($B208="Day",_xlfn.XLOOKUP(CLEAN($C208),效率表!$B$4:$B$500,效率表!Q$4:Q$500,""),_xlfn.XLOOKUP(CLEAN($C208),效率表!$B$4:$B$500,效率表!Q$4:Q$500,"",,-1))</f>
        <v>0</v>
      </c>
      <c r="BH208" s="22">
        <f>IF($B208="Day",_xlfn.XLOOKUP(CLEAN($C208),效率表!$B$4:$B$500,效率表!R$4:R$500,""),_xlfn.XLOOKUP(CLEAN($C208),效率表!$B$4:$B$500,效率表!R$4:R$500,"",,-1))</f>
        <v>0</v>
      </c>
      <c r="BI208" s="22">
        <f>IF($B208="Day",_xlfn.XLOOKUP(CLEAN($C208),效率表!$B$4:$B$500,效率表!S$4:S$500,""),_xlfn.XLOOKUP(CLEAN($C208),效率表!$B$4:$B$500,效率表!S$4:S$500,"",,-1))</f>
        <v>0</v>
      </c>
      <c r="BJ208" s="22">
        <f>IF($B208="Day",_xlfn.XLOOKUP(CLEAN($C208),效率表!$B$4:$B$500,效率表!U$4:U$500,""),_xlfn.XLOOKUP(CLEAN($C208),效率表!$B$4:$B$500,效率表!U$4:U$500,"",,-1))</f>
        <v>0</v>
      </c>
      <c r="BK208" s="22">
        <f>IF($B208="Day",_xlfn.XLOOKUP(CLEAN($C208),效率表!$B$4:$B$500,效率表!V$4:V$500,""),_xlfn.XLOOKUP(CLEAN($C208),效率表!$B$4:$B$500,效率表!V$4:V$500,"",,-1))</f>
        <v>0</v>
      </c>
      <c r="BL208" s="22">
        <f t="shared" si="60"/>
        <v>0</v>
      </c>
      <c r="BM208" s="22">
        <f t="shared" si="61"/>
        <v>110</v>
      </c>
      <c r="BN208" s="22">
        <f t="shared" si="62"/>
        <v>0</v>
      </c>
      <c r="BO208" s="27">
        <f t="shared" si="63"/>
        <v>301</v>
      </c>
      <c r="BP208" s="25">
        <f t="shared" si="64"/>
        <v>5.0166666666666666</v>
      </c>
      <c r="BQ208" s="28">
        <f>IF($B208="Day",_xlfn.XLOOKUP(CLEAN($C208),效率表!$B$4:$B$500,效率表!X$4:X$500,""),_xlfn.XLOOKUP($C208,效率表!$B$4:$B$500,效率表!X$4:X$500,"",,-1))</f>
        <v>0</v>
      </c>
    </row>
    <row r="209" spans="1:69">
      <c r="A209" s="29">
        <f t="shared" si="67"/>
        <v>46244</v>
      </c>
      <c r="B209" s="22" t="s">
        <v>241</v>
      </c>
      <c r="C209" s="22" t="s">
        <v>134</v>
      </c>
      <c r="D209" s="23" t="str">
        <f>_xlfn.XLOOKUP(C209,辅助表Auxiliary!$A$3:$A$192,辅助表Auxiliary!$C$3:$C$192)</f>
        <v>矿用卡车/Dump Truck</v>
      </c>
      <c r="E209" s="22" t="str">
        <f>_xlfn.XLOOKUP(C209,辅助表Auxiliary!$A$3:$A$192,辅助表Auxiliary!$D$3:$D$192)</f>
        <v>NHL NTE240AC</v>
      </c>
      <c r="F209" s="22" t="str">
        <f>_xlfn.XLOOKUP(C209,辅助表Auxiliary!$A$3:$A$192,辅助表Auxiliary!$E$3:$E$192)</f>
        <v>NTE240</v>
      </c>
      <c r="G209" s="22" t="s">
        <v>285</v>
      </c>
      <c r="H209" s="22" t="b">
        <f t="shared" si="51"/>
        <v>1</v>
      </c>
      <c r="I209" s="22">
        <f t="shared" si="52"/>
        <v>1</v>
      </c>
      <c r="J209" s="22"/>
      <c r="K209" s="22">
        <f>_xlfn.AGGREGATE(9,4,表1[[#This Row],[Хө]:[Б.н]])+_xlfn.AGGREGATE(9,4,表1[[#This Row],[Хө土壤]:[Б.н 脏煤]],表1[[#This Row],[Ш.х 沃土]])</f>
        <v>680</v>
      </c>
      <c r="L209" s="22">
        <f>_xlfn.AGGREGATE(9,4,表1[[#This Row],[Нү]],表1[[#This Row],[Нү 煤炭]])</f>
        <v>0</v>
      </c>
      <c r="M209" s="22">
        <f>_xlfn.AGGREGATE(9,4,表1[[#This Row],[oxid]],表1[[#This Row],[oxid 氧化]])</f>
        <v>0</v>
      </c>
      <c r="N209" s="22">
        <f>_xlfn.AGGREGATE(9,4,表1[[#This Row],[И.А]],表1[[#This Row],[И.А 
工程工作]])</f>
        <v>0</v>
      </c>
      <c r="O209" s="22">
        <f>表1[[#This Row],[产量（M3）
Production(M3)]]-表1[[#This Row],[焦煤（M3）
Coking coal
Нү]]-表1[[#This Row],[动力煤（M3）
Thermal coal
oxid]]</f>
        <v>680</v>
      </c>
      <c r="P209" s="22" t="str" cm="1">
        <f t="array" ref="P209">_xlfn.LET(
_xlpm.hCond,$H209,
_xlpm.dType,$D209,
_xlpm.res_type_1,P$1,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09" s="22" t="str" cm="1">
        <f t="array" ref="Q209">_xlfn.LET(
_xlpm.hCond,$H209,
_xlpm.dType,$D209,
_xlpm.res_type_1,Q$1,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09" s="22" t="str" cm="1">
        <f t="array" ref="R209">_xlfn.LET(
_xlpm.hCond,$H209,
_xlpm.dType,$D209,
_xlpm.res_type_1,R$1,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09" s="22" t="str" cm="1">
        <f t="array" ref="S209">_xlfn.LET(
_xlpm.hCond,$H209,
_xlpm.dType,$D209,
_xlpm.res_type_1,S$1,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09" s="22" t="str" cm="1">
        <f t="array" ref="T209">_xlfn.LET(
_xlpm.hCond,$H209,
_xlpm.dType,$D209,
_xlpm.res_type_1,T$1,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09" s="22" t="str" cm="1">
        <f t="array" ref="U209">_xlfn.LET(
_xlpm.hCond,$H209,
_xlpm.dType,$D209,
_xlpm.res_type_1,U$1,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09" s="22" t="str" cm="1">
        <f t="array" ref="V209">_xlfn.LET(
_xlpm.hCond,$H209,
_xlpm.dType,$D209,
_xlpm.res_type_1,V$1,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09" s="22" cm="1">
        <f t="array" ref="W209">_xlfn.LET(
_xlpm.hCond,$H209,
_xlpm.dType,$D209,
_xlpm.res_type_1,W$1,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09" s="22" cm="1">
        <f t="array" ref="X209">_xlfn.LET(
_xlpm.hCond,$H209,
_xlpm.dType,$D209,
_xlpm.res_type_1,X$1,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09" s="22" cm="1">
        <f t="array" ref="Y209">_xlfn.LET(
_xlpm.hCond,$H209,
_xlpm.dType,$D209,
_xlpm.res_type_1,Y$1,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09" s="22" cm="1">
        <f t="array" ref="Z209">_xlfn.LET(
_xlpm.hCond,$H209,
_xlpm.dType,$D209,
_xlpm.res_type_1,Z$1,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09" s="22" cm="1">
        <f t="array" ref="AA209">_xlfn.LET(
_xlpm.hCond,$H209,
_xlpm.dType,$D209,
_xlpm.res_type_1,AA$1,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09" s="22" cm="1">
        <f t="array" ref="AB209">_xlfn.LET(
_xlpm.hCond,$H209,
_xlpm.dType,$D209,
_xlpm.res_type_1,AB$1,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09" s="22" cm="1">
        <f t="array" ref="AC209">_xlfn.LET(
_xlpm.hCond,$H209,
_xlpm.dType,$D209,
_xlpm.res_type_1,AC$1,
_xlpm.num,--_xlfn.TEXTAFTER($C209,{"#","/","-"},-1),
_xlpm.isDay,$B209="DAY",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09" s="22" cm="1">
        <f t="array" ref="AD209">_xlfn.LET(
    _xlpm.result,
    IF(
        $H209,
        _xlfn.IFS(
            $B209 = "DAY",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$B209 = "Night",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29420</v>
      </c>
      <c r="AE209" s="22" cm="1">
        <f t="array" ref="AE209">_xlfn.LET(
    _xlpm.result,
    IF(
        $H209,
        _xlfn.IFS(
            $B209 = "DAY",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$B209 = "Night",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29429</v>
      </c>
      <c r="AF209" s="22">
        <f t="shared" si="65"/>
        <v>9</v>
      </c>
      <c r="AG209" s="22" cm="1">
        <f t="array" ref="AG209">_xlfn.LET(
    _xlpm.result,
    IF(
        $H209,
        _xlfn.IFS(
            $B209 = "DAY",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$B209 = "Night",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457875</v>
      </c>
      <c r="AH209" s="22" cm="1">
        <f t="array" ref="AH209">_xlfn.LET(
    _xlpm.result,
    IF(
        $H209,
        _xlfn.IFS(
            $B209 = "DAY",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$B209 = "Night",
            _xlfn.IFS(
                $D209 = "挖掘机/Excavator",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$D209 = "矿用卡车/Dump Truck",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$D209 = "辅助设备/Auxiliary Equipment",
                _xlfn.XLOOKUP(
                     --
                        _xlfn.TEXTAFTER(
                            $C209,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458007</v>
      </c>
      <c r="AI209" s="22">
        <f t="shared" si="66"/>
        <v>132</v>
      </c>
      <c r="AJ209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0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0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0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09" s="22">
        <f t="shared" si="53"/>
        <v>8</v>
      </c>
      <c r="AO209" s="24">
        <f t="shared" si="54"/>
        <v>8.25</v>
      </c>
      <c r="AP209" s="25" cm="1">
        <f t="array" ref="AP20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B209="Night", IF(
            (F209="EX5600")+(F209="EX3600"),
            _xlfn.XLOOKUP(--_xlfn.TEXTAFTER($C209,{"#","/","-"},-1), --_xlfn.TEXTAFTER('Electrical Excavator'!$A$4:$A$23,{"#","/","-"},-1), _xlfn.XLOOKUP(A209,'Electrical Excavator'!$E$3:$AI$3,'Electrical Excavator'!$E$4:$AI$23)),
            _xlfn.XLOOKUP(--_xlfn.TEXTAFTER($C209,{"#","/","-"},-1), --_xlfn.REGEXEXTRACT(_xlpm.c_rng,"\d+"), _xlfn.XLOOKUP(A209, _xlpm.header_rng, _xlpm.data_rng))
        ),
        B209="Day", ""
    ),
    IFERROR(_xlpm.result, "")
)</f>
        <v>3871</v>
      </c>
      <c r="AQ209" s="26">
        <f t="shared" si="55"/>
        <v>0.68055555555555558</v>
      </c>
      <c r="AR209" s="26">
        <f t="shared" si="56"/>
        <v>0.75510204081632648</v>
      </c>
      <c r="AS209" s="26">
        <f t="shared" si="57"/>
        <v>0.67346938775510201</v>
      </c>
      <c r="AT209" s="24">
        <f t="shared" si="58"/>
        <v>210</v>
      </c>
      <c r="AU209" s="22">
        <v>720</v>
      </c>
      <c r="AV209" s="22">
        <f t="shared" si="59"/>
        <v>12</v>
      </c>
      <c r="AW209" s="22">
        <f>IF($B209="Day",_xlfn.XLOOKUP(CLEAN($C209),效率表!$B$4:$B$500,效率表!G$4:G$500,""),_xlfn.XLOOKUP(CLEAN($C209),效率表!$B$4:$B$500,效率表!G$4:G$500,"",,-1))</f>
        <v>30</v>
      </c>
      <c r="AX209" s="22">
        <f>IF($B209="Day",_xlfn.XLOOKUP(CLEAN($C209),效率表!$B$4:$B$500,效率表!H$4:H$500,""),_xlfn.XLOOKUP(CLEAN($C209),效率表!$B$4:$B$500,效率表!H$4:H$500,"",,-1))</f>
        <v>0</v>
      </c>
      <c r="AY209" s="22">
        <f>IF($B209="Day",_xlfn.XLOOKUP(CLEAN($C209),效率表!$B$4:$B$500,效率表!I$4:I$500,""),_xlfn.XLOOKUP(CLEAN($C209),效率表!$B$4:$B$500,效率表!I$4:I$500,"",,-1))</f>
        <v>0</v>
      </c>
      <c r="AZ209" s="22">
        <f>IF($B209="Day",_xlfn.XLOOKUP(CLEAN($C209),效率表!$B$4:$B$500,效率表!J$4:J$500,""),_xlfn.XLOOKUP(CLEAN($C209),效率表!$B$4:$B$500,效率表!J$4:J$500,"",,-1))</f>
        <v>40</v>
      </c>
      <c r="BA209" s="22">
        <f>IF($B209="Day",_xlfn.XLOOKUP(CLEAN($C209),效率表!$B$4:$B$500,效率表!K$4:K$500,""),_xlfn.XLOOKUP(CLEAN($C209),效率表!$B$4:$B$500,效率表!K$4:K$500,"",,-1))</f>
        <v>0</v>
      </c>
      <c r="BB209" s="22">
        <f>IF($B209="Day",_xlfn.XLOOKUP(CLEAN($C209),效率表!$B$4:$B$500,效率表!L$4:L$500,""),_xlfn.XLOOKUP(CLEAN($C209),效率表!$B$4:$B$500,效率表!L$4:L$500,"",,-1))</f>
        <v>90</v>
      </c>
      <c r="BC209" s="22">
        <f>IF($B209="Day",_xlfn.XLOOKUP(CLEAN($C209),效率表!$B$4:$B$500,效率表!M$4:M$500,""),_xlfn.XLOOKUP(CLEAN($C209),效率表!$B$4:$B$500,效率表!M$4:M$500,"",,-1))</f>
        <v>0</v>
      </c>
      <c r="BD209" s="22">
        <f>IF($B209="Day",_xlfn.XLOOKUP(CLEAN($C209),效率表!$B$4:$B$500,效率表!N$4:N$500,""),_xlfn.XLOOKUP(CLEAN($C209),效率表!$B$4:$B$500,效率表!N$4:N$500,"",,-1))</f>
        <v>0</v>
      </c>
      <c r="BE209" s="22">
        <f>IF($B209="Day",_xlfn.XLOOKUP(CLEAN($C209),效率表!$B$4:$B$500,效率表!O$4:O$500,""),_xlfn.XLOOKUP(CLEAN($C209),效率表!$B$4:$B$500,效率表!O$4:O$500,"",,-1))</f>
        <v>229.99999999999997</v>
      </c>
      <c r="BF209" s="22">
        <f>IF($B209="Day",_xlfn.XLOOKUP(CLEAN($C209),效率表!$B$4:$B$500,效率表!P$4:P$500,""),_xlfn.XLOOKUP(CLEAN($C209),效率表!$B$4:$B$500,效率表!P$4:P$500,"",,-1))</f>
        <v>0</v>
      </c>
      <c r="BG209" s="22">
        <f>IF($B209="Day",_xlfn.XLOOKUP(CLEAN($C209),效率表!$B$4:$B$500,效率表!Q$4:Q$500,""),_xlfn.XLOOKUP(CLEAN($C209),效率表!$B$4:$B$500,效率表!Q$4:Q$500,"",,-1))</f>
        <v>0</v>
      </c>
      <c r="BH209" s="22">
        <f>IF($B209="Day",_xlfn.XLOOKUP(CLEAN($C209),效率表!$B$4:$B$500,效率表!R$4:R$500,""),_xlfn.XLOOKUP(CLEAN($C209),效率表!$B$4:$B$500,效率表!R$4:R$500,"",,-1))</f>
        <v>0</v>
      </c>
      <c r="BI209" s="22">
        <f>IF($B209="Day",_xlfn.XLOOKUP(CLEAN($C209),效率表!$B$4:$B$500,效率表!S$4:S$500,""),_xlfn.XLOOKUP(CLEAN($C209),效率表!$B$4:$B$500,效率表!S$4:S$500,"",,-1))</f>
        <v>0</v>
      </c>
      <c r="BJ209" s="22">
        <f>IF($B209="Day",_xlfn.XLOOKUP(CLEAN($C209),效率表!$B$4:$B$500,效率表!U$4:U$500,""),_xlfn.XLOOKUP(CLEAN($C209),效率表!$B$4:$B$500,效率表!U$4:U$500,"",,-1))</f>
        <v>0</v>
      </c>
      <c r="BK209" s="22">
        <f>IF($B209="Day",_xlfn.XLOOKUP(CLEAN($C209),效率表!$B$4:$B$500,效率表!V$4:V$500,""),_xlfn.XLOOKUP(CLEAN($C209),效率表!$B$4:$B$500,效率表!V$4:V$500,"",,-1))</f>
        <v>0</v>
      </c>
      <c r="BL209" s="22">
        <f t="shared" si="60"/>
        <v>40</v>
      </c>
      <c r="BM209" s="22">
        <f t="shared" si="61"/>
        <v>120</v>
      </c>
      <c r="BN209" s="22">
        <f t="shared" si="62"/>
        <v>0</v>
      </c>
      <c r="BO209" s="27">
        <f t="shared" si="63"/>
        <v>330</v>
      </c>
      <c r="BP209" s="25">
        <f t="shared" si="64"/>
        <v>5.5</v>
      </c>
      <c r="BQ209" s="28">
        <f>IF($B209="Day",_xlfn.XLOOKUP(CLEAN($C209),效率表!$B$4:$B$500,效率表!X$4:X$500,""),_xlfn.XLOOKUP($C209,效率表!$B$4:$B$500,效率表!X$4:X$500,"",,-1))</f>
        <v>0</v>
      </c>
    </row>
    <row r="210" spans="1:69">
      <c r="A210" s="29">
        <f t="shared" si="67"/>
        <v>46244</v>
      </c>
      <c r="B210" s="22" t="s">
        <v>241</v>
      </c>
      <c r="C210" s="22" t="s">
        <v>135</v>
      </c>
      <c r="D210" s="23" t="str">
        <f>_xlfn.XLOOKUP(C210,辅助表Auxiliary!$A$3:$A$192,辅助表Auxiliary!$C$3:$C$192)</f>
        <v>矿用卡车/Dump Truck</v>
      </c>
      <c r="E210" s="22" t="str">
        <f>_xlfn.XLOOKUP(C210,辅助表Auxiliary!$A$3:$A$192,辅助表Auxiliary!$D$3:$D$192)</f>
        <v>NHL NTE240AC</v>
      </c>
      <c r="F210" s="22" t="str">
        <f>_xlfn.XLOOKUP(C210,辅助表Auxiliary!$A$3:$A$192,辅助表Auxiliary!$E$3:$E$192)</f>
        <v>NTE240</v>
      </c>
      <c r="G210" s="22" t="s">
        <v>285</v>
      </c>
      <c r="H210" s="22" t="b">
        <f t="shared" si="51"/>
        <v>1</v>
      </c>
      <c r="I210" s="22">
        <f t="shared" si="52"/>
        <v>1</v>
      </c>
      <c r="J210" s="22"/>
      <c r="K210" s="22">
        <f>_xlfn.AGGREGATE(9,4,表1[[#This Row],[Хө]:[Б.н]])+_xlfn.AGGREGATE(9,4,表1[[#This Row],[Хө土壤]:[Б.н 脏煤]],表1[[#This Row],[Ш.х 沃土]])</f>
        <v>765</v>
      </c>
      <c r="L210" s="22">
        <f>_xlfn.AGGREGATE(9,4,表1[[#This Row],[Нү]],表1[[#This Row],[Нү 煤炭]])</f>
        <v>0</v>
      </c>
      <c r="M210" s="22">
        <f>_xlfn.AGGREGATE(9,4,表1[[#This Row],[oxid]],表1[[#This Row],[oxid 氧化]])</f>
        <v>0</v>
      </c>
      <c r="N210" s="22">
        <f>_xlfn.AGGREGATE(9,4,表1[[#This Row],[И.А]],表1[[#This Row],[И.А 
工程工作]])</f>
        <v>0</v>
      </c>
      <c r="O210" s="22">
        <f>表1[[#This Row],[产量（M3）
Production(M3)]]-表1[[#This Row],[焦煤（M3）
Coking coal
Нү]]-表1[[#This Row],[动力煤（M3）
Thermal coal
oxid]]</f>
        <v>765</v>
      </c>
      <c r="P210" s="22" t="str" cm="1">
        <f t="array" ref="P210">_xlfn.LET(
_xlpm.hCond,$H210,
_xlpm.dType,$D210,
_xlpm.res_type_1,P$1,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0" s="22" t="str" cm="1">
        <f t="array" ref="Q210">_xlfn.LET(
_xlpm.hCond,$H210,
_xlpm.dType,$D210,
_xlpm.res_type_1,Q$1,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0" s="22" t="str" cm="1">
        <f t="array" ref="R210">_xlfn.LET(
_xlpm.hCond,$H210,
_xlpm.dType,$D210,
_xlpm.res_type_1,R$1,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0" s="22" t="str" cm="1">
        <f t="array" ref="S210">_xlfn.LET(
_xlpm.hCond,$H210,
_xlpm.dType,$D210,
_xlpm.res_type_1,S$1,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0" s="22" t="str" cm="1">
        <f t="array" ref="T210">_xlfn.LET(
_xlpm.hCond,$H210,
_xlpm.dType,$D210,
_xlpm.res_type_1,T$1,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0" s="22" t="str" cm="1">
        <f t="array" ref="U210">_xlfn.LET(
_xlpm.hCond,$H210,
_xlpm.dType,$D210,
_xlpm.res_type_1,U$1,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0" s="22" t="str" cm="1">
        <f t="array" ref="V210">_xlfn.LET(
_xlpm.hCond,$H210,
_xlpm.dType,$D210,
_xlpm.res_type_1,V$1,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0" s="22" cm="1">
        <f t="array" ref="W210">_xlfn.LET(
_xlpm.hCond,$H210,
_xlpm.dType,$D210,
_xlpm.res_type_1,W$1,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210" s="22" cm="1">
        <f t="array" ref="X210">_xlfn.LET(
_xlpm.hCond,$H210,
_xlpm.dType,$D210,
_xlpm.res_type_1,X$1,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0" s="22" cm="1">
        <f t="array" ref="Y210">_xlfn.LET(
_xlpm.hCond,$H210,
_xlpm.dType,$D210,
_xlpm.res_type_1,Y$1,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0" s="22" cm="1">
        <f t="array" ref="Z210">_xlfn.LET(
_xlpm.hCond,$H210,
_xlpm.dType,$D210,
_xlpm.res_type_1,Z$1,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0" s="22" cm="1">
        <f t="array" ref="AA210">_xlfn.LET(
_xlpm.hCond,$H210,
_xlpm.dType,$D210,
_xlpm.res_type_1,AA$1,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0" s="22" cm="1">
        <f t="array" ref="AB210">_xlfn.LET(
_xlpm.hCond,$H210,
_xlpm.dType,$D210,
_xlpm.res_type_1,AB$1,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0" s="22" cm="1">
        <f t="array" ref="AC210">_xlfn.LET(
_xlpm.hCond,$H210,
_xlpm.dType,$D210,
_xlpm.res_type_1,AC$1,
_xlpm.num,--_xlfn.TEXTAFTER($C210,{"#","/","-"},-1),
_xlpm.isDay,$B210="DAY",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0" s="22" cm="1">
        <f t="array" ref="AD210">_xlfn.LET(
    _xlpm.result,
    IF(
        $H210,
        _xlfn.IFS(
            $B210 = "DAY",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$B210 = "Night",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30436</v>
      </c>
      <c r="AE210" s="22" cm="1">
        <f t="array" ref="AE210">_xlfn.LET(
    _xlpm.result,
    IF(
        $H210,
        _xlfn.IFS(
            $B210 = "DAY",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$B210 = "Night",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30445</v>
      </c>
      <c r="AF210" s="22">
        <f t="shared" si="65"/>
        <v>9</v>
      </c>
      <c r="AG210" s="22" cm="1">
        <f t="array" ref="AG210">_xlfn.LET(
    _xlpm.result,
    IF(
        $H210,
        _xlfn.IFS(
            $B210 = "DAY",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$B210 = "Night",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468327</v>
      </c>
      <c r="AH210" s="22" cm="1">
        <f t="array" ref="AH210">_xlfn.LET(
    _xlpm.result,
    IF(
        $H210,
        _xlfn.IFS(
            $B210 = "DAY",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$B210 = "Night",
            _xlfn.IFS(
                $D210 = "挖掘机/Excavator",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$D210 = "矿用卡车/Dump Truck",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$D210 = "辅助设备/Auxiliary Equipment",
                _xlfn.XLOOKUP(
                     --
                        _xlfn.TEXTAFTER(
                            $C210,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468477</v>
      </c>
      <c r="AI210" s="22">
        <f t="shared" si="66"/>
        <v>150</v>
      </c>
      <c r="AJ210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21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0" s="22">
        <f t="shared" si="53"/>
        <v>9</v>
      </c>
      <c r="AO210" s="24">
        <f t="shared" si="54"/>
        <v>8.3333333333333339</v>
      </c>
      <c r="AP210" s="25" cm="1">
        <f t="array" ref="AP21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B210="Night", IF(
            (F210="EX5600")+(F210="EX3600"),
            _xlfn.XLOOKUP(--_xlfn.TEXTAFTER($C210,{"#","/","-"},-1), --_xlfn.TEXTAFTER('Electrical Excavator'!$A$4:$A$23,{"#","/","-"},-1), _xlfn.XLOOKUP(A210,'Electrical Excavator'!$E$3:$AI$3,'Electrical Excavator'!$E$4:$AI$23)),
            _xlfn.XLOOKUP(--_xlfn.TEXTAFTER($C210,{"#","/","-"},-1), --_xlfn.REGEXEXTRACT(_xlpm.c_rng,"\d+"), _xlfn.XLOOKUP(A210, _xlpm.header_rng, _xlpm.data_rng))
        ),
        B210="Day", ""
    ),
    IFERROR(_xlpm.result, "")
)</f>
        <v>2163</v>
      </c>
      <c r="AQ210" s="26">
        <f t="shared" si="55"/>
        <v>0.97638888888888886</v>
      </c>
      <c r="AR210" s="26">
        <f t="shared" si="56"/>
        <v>0.70128022759601705</v>
      </c>
      <c r="AS210" s="26">
        <f t="shared" si="57"/>
        <v>0.66571834992887624</v>
      </c>
      <c r="AT210" s="24">
        <f t="shared" si="58"/>
        <v>72.000000000000014</v>
      </c>
      <c r="AU210" s="22">
        <v>720</v>
      </c>
      <c r="AV210" s="22">
        <f t="shared" si="59"/>
        <v>12</v>
      </c>
      <c r="AW210" s="22">
        <f>IF($B210="Day",_xlfn.XLOOKUP(CLEAN($C210),效率表!$B$4:$B$500,效率表!G$4:G$500,""),_xlfn.XLOOKUP(CLEAN($C210),效率表!$B$4:$B$500,效率表!G$4:G$500,"",,-1))</f>
        <v>50</v>
      </c>
      <c r="AX210" s="22">
        <f>IF($B210="Day",_xlfn.XLOOKUP(CLEAN($C210),效率表!$B$4:$B$500,效率表!H$4:H$500,""),_xlfn.XLOOKUP(CLEAN($C210),效率表!$B$4:$B$500,效率表!H$4:H$500,"",,-1))</f>
        <v>0</v>
      </c>
      <c r="AY210" s="22">
        <f>IF($B210="Day",_xlfn.XLOOKUP(CLEAN($C210),效率表!$B$4:$B$500,效率表!I$4:I$500,""),_xlfn.XLOOKUP(CLEAN($C210),效率表!$B$4:$B$500,效率表!I$4:I$500,"",,-1))</f>
        <v>0</v>
      </c>
      <c r="AZ210" s="22">
        <f>IF($B210="Day",_xlfn.XLOOKUP(CLEAN($C210),效率表!$B$4:$B$500,效率表!J$4:J$500,""),_xlfn.XLOOKUP(CLEAN($C210),效率表!$B$4:$B$500,效率表!J$4:J$500,"",,-1))</f>
        <v>25</v>
      </c>
      <c r="BA210" s="22">
        <f>IF($B210="Day",_xlfn.XLOOKUP(CLEAN($C210),效率表!$B$4:$B$500,效率表!K$4:K$500,""),_xlfn.XLOOKUP(CLEAN($C210),效率表!$B$4:$B$500,效率表!K$4:K$500,"",,-1))</f>
        <v>0</v>
      </c>
      <c r="BB210" s="22">
        <f>IF($B210="Day",_xlfn.XLOOKUP(CLEAN($C210),效率表!$B$4:$B$500,效率表!L$4:L$500,""),_xlfn.XLOOKUP(CLEAN($C210),效率表!$B$4:$B$500,效率表!L$4:L$500,"",,-1))</f>
        <v>90</v>
      </c>
      <c r="BC210" s="22">
        <f>IF($B210="Day",_xlfn.XLOOKUP(CLEAN($C210),效率表!$B$4:$B$500,效率表!M$4:M$500,""),_xlfn.XLOOKUP(CLEAN($C210),效率表!$B$4:$B$500,效率表!M$4:M$500,"",,-1))</f>
        <v>0</v>
      </c>
      <c r="BD210" s="22">
        <f>IF($B210="Day",_xlfn.XLOOKUP(CLEAN($C210),效率表!$B$4:$B$500,效率表!N$4:N$500,""),_xlfn.XLOOKUP(CLEAN($C210),效率表!$B$4:$B$500,效率表!N$4:N$500,"",,-1))</f>
        <v>0</v>
      </c>
      <c r="BE210" s="22">
        <f>IF($B210="Day",_xlfn.XLOOKUP(CLEAN($C210),效率表!$B$4:$B$500,效率表!O$4:O$500,""),_xlfn.XLOOKUP(CLEAN($C210),效率表!$B$4:$B$500,效率表!O$4:O$500,"",,-1))</f>
        <v>17</v>
      </c>
      <c r="BF210" s="22">
        <f>IF($B210="Day",_xlfn.XLOOKUP(CLEAN($C210),效率表!$B$4:$B$500,效率表!P$4:P$500,""),_xlfn.XLOOKUP(CLEAN($C210),效率表!$B$4:$B$500,效率表!P$4:P$500,"",,-1))</f>
        <v>70</v>
      </c>
      <c r="BG210" s="22">
        <f>IF($B210="Day",_xlfn.XLOOKUP(CLEAN($C210),效率表!$B$4:$B$500,效率表!Q$4:Q$500,""),_xlfn.XLOOKUP(CLEAN($C210),效率表!$B$4:$B$500,效率表!Q$4:Q$500,"",,-1))</f>
        <v>0</v>
      </c>
      <c r="BH210" s="22">
        <f>IF($B210="Day",_xlfn.XLOOKUP(CLEAN($C210),效率表!$B$4:$B$500,效率表!R$4:R$500,""),_xlfn.XLOOKUP(CLEAN($C210),效率表!$B$4:$B$500,效率表!R$4:R$500,"",,-1))</f>
        <v>0</v>
      </c>
      <c r="BI210" s="22">
        <f>IF($B210="Day",_xlfn.XLOOKUP(CLEAN($C210),效率表!$B$4:$B$500,效率表!S$4:S$500,""),_xlfn.XLOOKUP(CLEAN($C210),效率表!$B$4:$B$500,效率表!S$4:S$500,"",,-1))</f>
        <v>0</v>
      </c>
      <c r="BJ210" s="22">
        <f>IF($B210="Day",_xlfn.XLOOKUP(CLEAN($C210),效率表!$B$4:$B$500,效率表!U$4:U$500,""),_xlfn.XLOOKUP(CLEAN($C210),效率表!$B$4:$B$500,效率表!U$4:U$500,"",,-1))</f>
        <v>0</v>
      </c>
      <c r="BK210" s="22">
        <f>IF($B210="Day",_xlfn.XLOOKUP(CLEAN($C210),效率表!$B$4:$B$500,效率表!V$4:V$500,""),_xlfn.XLOOKUP(CLEAN($C210),效率表!$B$4:$B$500,效率表!V$4:V$500,"",,-1))</f>
        <v>0</v>
      </c>
      <c r="BL210" s="22">
        <f t="shared" si="60"/>
        <v>25</v>
      </c>
      <c r="BM210" s="22">
        <f t="shared" si="61"/>
        <v>210</v>
      </c>
      <c r="BN210" s="22">
        <f t="shared" si="62"/>
        <v>70</v>
      </c>
      <c r="BO210" s="27">
        <f t="shared" si="63"/>
        <v>468</v>
      </c>
      <c r="BP210" s="25">
        <f t="shared" si="64"/>
        <v>7.8</v>
      </c>
      <c r="BQ210" s="28" t="str">
        <f>IF($B210="Day",_xlfn.XLOOKUP(CLEAN($C210),效率表!$B$4:$B$500,效率表!X$4:X$500,""),_xlfn.XLOOKUP($C210,效率表!$B$4:$B$500,效率表!X$4:X$500,"",,-1))</f>
        <v xml:space="preserve">Хөдөлгүүрийн шар ассан </v>
      </c>
    </row>
    <row r="211" spans="1:69">
      <c r="A211" s="29">
        <f t="shared" si="67"/>
        <v>46244</v>
      </c>
      <c r="B211" s="22" t="s">
        <v>241</v>
      </c>
      <c r="C211" s="22" t="s">
        <v>136</v>
      </c>
      <c r="D211" s="23" t="str">
        <f>_xlfn.XLOOKUP(C211,辅助表Auxiliary!$A$3:$A$192,辅助表Auxiliary!$C$3:$C$192)</f>
        <v>矿用卡车/Dump Truck</v>
      </c>
      <c r="E211" s="22" t="str">
        <f>_xlfn.XLOOKUP(C211,辅助表Auxiliary!$A$3:$A$192,辅助表Auxiliary!$D$3:$D$192)</f>
        <v>NHL NTE240AC</v>
      </c>
      <c r="F211" s="22" t="str">
        <f>_xlfn.XLOOKUP(C211,辅助表Auxiliary!$A$3:$A$192,辅助表Auxiliary!$E$3:$E$192)</f>
        <v>NTE240</v>
      </c>
      <c r="G211" s="22" t="s">
        <v>285</v>
      </c>
      <c r="H211" s="22" t="b">
        <f t="shared" si="51"/>
        <v>1</v>
      </c>
      <c r="I211" s="22">
        <f t="shared" si="52"/>
        <v>0</v>
      </c>
      <c r="J211" s="22"/>
      <c r="K211" s="22">
        <f>_xlfn.AGGREGATE(9,4,表1[[#This Row],[Хө]:[Б.н]])+_xlfn.AGGREGATE(9,4,表1[[#This Row],[Хө土壤]:[Б.н 脏煤]],表1[[#This Row],[Ш.х 沃土]])</f>
        <v>0</v>
      </c>
      <c r="L211" s="22">
        <f>_xlfn.AGGREGATE(9,4,表1[[#This Row],[Нү]],表1[[#This Row],[Нү 煤炭]])</f>
        <v>0</v>
      </c>
      <c r="M211" s="22">
        <f>_xlfn.AGGREGATE(9,4,表1[[#This Row],[oxid]],表1[[#This Row],[oxid 氧化]])</f>
        <v>0</v>
      </c>
      <c r="N211" s="22">
        <f>_xlfn.AGGREGATE(9,4,表1[[#This Row],[И.А]],表1[[#This Row],[И.А 
工程工作]])</f>
        <v>0</v>
      </c>
      <c r="O211" s="22">
        <f>表1[[#This Row],[产量（M3）
Production(M3)]]-表1[[#This Row],[焦煤（M3）
Coking coal
Нү]]-表1[[#This Row],[动力煤（M3）
Thermal coal
oxid]]</f>
        <v>0</v>
      </c>
      <c r="P211" s="22" t="str" cm="1">
        <f t="array" ref="P211">_xlfn.LET(
_xlpm.hCond,$H211,
_xlpm.dType,$D211,
_xlpm.res_type_1,P$1,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1" s="22" t="str" cm="1">
        <f t="array" ref="Q211">_xlfn.LET(
_xlpm.hCond,$H211,
_xlpm.dType,$D211,
_xlpm.res_type_1,Q$1,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1" s="22" t="str" cm="1">
        <f t="array" ref="R211">_xlfn.LET(
_xlpm.hCond,$H211,
_xlpm.dType,$D211,
_xlpm.res_type_1,R$1,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1" s="22" t="str" cm="1">
        <f t="array" ref="S211">_xlfn.LET(
_xlpm.hCond,$H211,
_xlpm.dType,$D211,
_xlpm.res_type_1,S$1,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1" s="22" t="str" cm="1">
        <f t="array" ref="T211">_xlfn.LET(
_xlpm.hCond,$H211,
_xlpm.dType,$D211,
_xlpm.res_type_1,T$1,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1" s="22" t="str" cm="1">
        <f t="array" ref="U211">_xlfn.LET(
_xlpm.hCond,$H211,
_xlpm.dType,$D211,
_xlpm.res_type_1,U$1,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1" s="22" t="str" cm="1">
        <f t="array" ref="V211">_xlfn.LET(
_xlpm.hCond,$H211,
_xlpm.dType,$D211,
_xlpm.res_type_1,V$1,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1" s="22" cm="1">
        <f t="array" ref="W211">_xlfn.LET(
_xlpm.hCond,$H211,
_xlpm.dType,$D211,
_xlpm.res_type_1,W$1,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11" s="22" cm="1">
        <f t="array" ref="X211">_xlfn.LET(
_xlpm.hCond,$H211,
_xlpm.dType,$D211,
_xlpm.res_type_1,X$1,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1" s="22" cm="1">
        <f t="array" ref="Y211">_xlfn.LET(
_xlpm.hCond,$H211,
_xlpm.dType,$D211,
_xlpm.res_type_1,Y$1,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1" s="22" cm="1">
        <f t="array" ref="Z211">_xlfn.LET(
_xlpm.hCond,$H211,
_xlpm.dType,$D211,
_xlpm.res_type_1,Z$1,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1" s="22" cm="1">
        <f t="array" ref="AA211">_xlfn.LET(
_xlpm.hCond,$H211,
_xlpm.dType,$D211,
_xlpm.res_type_1,AA$1,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1" s="22" cm="1">
        <f t="array" ref="AB211">_xlfn.LET(
_xlpm.hCond,$H211,
_xlpm.dType,$D211,
_xlpm.res_type_1,AB$1,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1" s="22" cm="1">
        <f t="array" ref="AC211">_xlfn.LET(
_xlpm.hCond,$H211,
_xlpm.dType,$D211,
_xlpm.res_type_1,AC$1,
_xlpm.num,--_xlfn.TEXTAFTER($C211,{"#","/","-"},-1),
_xlpm.isDay,$B211="DAY",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1" s="22" cm="1">
        <f t="array" ref="AD211">_xlfn.LET(
    _xlpm.result,
    IF(
        $H211,
        _xlfn.IFS(
            $B211 = "DAY",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$B211 = "Night",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31176</v>
      </c>
      <c r="AE211" s="22" cm="1">
        <f t="array" ref="AE211">_xlfn.LET(
    _xlpm.result,
    IF(
        $H211,
        _xlfn.IFS(
            $B211 = "DAY",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$B211 = "Night",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31176</v>
      </c>
      <c r="AF211" s="22">
        <f t="shared" si="65"/>
        <v>0</v>
      </c>
      <c r="AG211" s="22" cm="1">
        <f t="array" ref="AG211">_xlfn.LET(
    _xlpm.result,
    IF(
        $H211,
        _xlfn.IFS(
            $B211 = "DAY",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$B211 = "Night",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483145</v>
      </c>
      <c r="AH211" s="22" cm="1">
        <f t="array" ref="AH211">_xlfn.LET(
    _xlpm.result,
    IF(
        $H211,
        _xlfn.IFS(
            $B211 = "DAY",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$B211 = "Night",
            _xlfn.IFS(
                $D211 = "挖掘机/Excavator",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$D211 = "矿用卡车/Dump Truck",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$D211 = "辅助设备/Auxiliary Equipment",
                _xlfn.XLOOKUP(
                     --
                        _xlfn.TEXTAFTER(
                            $C211,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483145</v>
      </c>
      <c r="AI211" s="22">
        <f t="shared" si="66"/>
        <v>0</v>
      </c>
      <c r="AJ211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1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1" s="22">
        <f t="shared" si="53"/>
        <v>0</v>
      </c>
      <c r="AO211" s="24" t="str">
        <f t="shared" si="54"/>
        <v/>
      </c>
      <c r="AP211" s="25" cm="1">
        <f t="array" ref="AP21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B211="Night", IF(
            (F211="EX5600")+(F211="EX3600"),
            _xlfn.XLOOKUP(--_xlfn.TEXTAFTER($C211,{"#","/","-"},-1), --_xlfn.TEXTAFTER('Electrical Excavator'!$A$4:$A$23,{"#","/","-"},-1), _xlfn.XLOOKUP(A211,'Electrical Excavator'!$E$3:$AI$3,'Electrical Excavator'!$E$4:$AI$23)),
            _xlfn.XLOOKUP(--_xlfn.TEXTAFTER($C211,{"#","/","-"},-1), --_xlfn.REGEXEXTRACT(_xlpm.c_rng,"\d+"), _xlfn.XLOOKUP(A211, _xlpm.header_rng, _xlpm.data_rng))
        ),
        B211="Day", ""
    ),
    IFERROR(_xlpm.result, "")
)</f>
        <v>2561</v>
      </c>
      <c r="AQ211" s="26">
        <f t="shared" si="55"/>
        <v>0.74444444444444446</v>
      </c>
      <c r="AR211" s="26">
        <f t="shared" si="56"/>
        <v>0</v>
      </c>
      <c r="AS211" s="26" t="str">
        <f t="shared" si="57"/>
        <v/>
      </c>
      <c r="AT211" s="24" t="str">
        <f t="shared" si="58"/>
        <v/>
      </c>
      <c r="AU211" s="22">
        <v>720</v>
      </c>
      <c r="AV211" s="22">
        <f t="shared" si="59"/>
        <v>12</v>
      </c>
      <c r="AW211" s="22">
        <f>IF($B211="Day",_xlfn.XLOOKUP(CLEAN($C211),效率表!$B$4:$B$500,效率表!G$4:G$500,""),_xlfn.XLOOKUP(CLEAN($C211),效率表!$B$4:$B$500,效率表!G$4:G$500,"",,-1))</f>
        <v>0</v>
      </c>
      <c r="AX211" s="22">
        <f>IF($B211="Day",_xlfn.XLOOKUP(CLEAN($C211),效率表!$B$4:$B$500,效率表!H$4:H$500,""),_xlfn.XLOOKUP(CLEAN($C211),效率表!$B$4:$B$500,效率表!H$4:H$500,"",,-1))</f>
        <v>0</v>
      </c>
      <c r="AY211" s="22">
        <f>IF($B211="Day",_xlfn.XLOOKUP(CLEAN($C211),效率表!$B$4:$B$500,效率表!I$4:I$500,""),_xlfn.XLOOKUP(CLEAN($C211),效率表!$B$4:$B$500,效率表!I$4:I$500,"",,-1))</f>
        <v>0</v>
      </c>
      <c r="AZ211" s="22">
        <f>IF($B211="Day",_xlfn.XLOOKUP(CLEAN($C211),效率表!$B$4:$B$500,效率表!J$4:J$500,""),_xlfn.XLOOKUP(CLEAN($C211),效率表!$B$4:$B$500,效率表!J$4:J$500,"",,-1))</f>
        <v>0</v>
      </c>
      <c r="BA211" s="22">
        <f>IF($B211="Day",_xlfn.XLOOKUP(CLEAN($C211),效率表!$B$4:$B$500,效率表!K$4:K$500,""),_xlfn.XLOOKUP(CLEAN($C211),效率表!$B$4:$B$500,效率表!K$4:K$500,"",,-1))</f>
        <v>0</v>
      </c>
      <c r="BB211" s="22">
        <f>IF($B211="Day",_xlfn.XLOOKUP(CLEAN($C211),效率表!$B$4:$B$500,效率表!L$4:L$500,""),_xlfn.XLOOKUP(CLEAN($C211),效率表!$B$4:$B$500,效率表!L$4:L$500,"",,-1))</f>
        <v>0</v>
      </c>
      <c r="BC211" s="22">
        <f>IF($B211="Day",_xlfn.XLOOKUP(CLEAN($C211),效率表!$B$4:$B$500,效率表!M$4:M$500,""),_xlfn.XLOOKUP(CLEAN($C211),效率表!$B$4:$B$500,效率表!M$4:M$500,"",,-1))</f>
        <v>0</v>
      </c>
      <c r="BD211" s="22">
        <f>IF($B211="Day",_xlfn.XLOOKUP(CLEAN($C211),效率表!$B$4:$B$500,效率表!N$4:N$500,""),_xlfn.XLOOKUP(CLEAN($C211),效率表!$B$4:$B$500,效率表!N$4:N$500,"",,-1))</f>
        <v>0</v>
      </c>
      <c r="BE211" s="22">
        <f>IF($B211="Day",_xlfn.XLOOKUP(CLEAN($C211),效率表!$B$4:$B$500,效率表!O$4:O$500,""),_xlfn.XLOOKUP(CLEAN($C211),效率表!$B$4:$B$500,效率表!O$4:O$500,"",,-1))</f>
        <v>184</v>
      </c>
      <c r="BF211" s="22">
        <f>IF($B211="Day",_xlfn.XLOOKUP(CLEAN($C211),效率表!$B$4:$B$500,效率表!P$4:P$500,""),_xlfn.XLOOKUP(CLEAN($C211),效率表!$B$4:$B$500,效率表!P$4:P$500,"",,-1))</f>
        <v>536</v>
      </c>
      <c r="BG211" s="22">
        <f>IF($B211="Day",_xlfn.XLOOKUP(CLEAN($C211),效率表!$B$4:$B$500,效率表!Q$4:Q$500,""),_xlfn.XLOOKUP(CLEAN($C211),效率表!$B$4:$B$500,效率表!Q$4:Q$500,"",,-1))</f>
        <v>0</v>
      </c>
      <c r="BH211" s="22">
        <f>IF($B211="Day",_xlfn.XLOOKUP(CLEAN($C211),效率表!$B$4:$B$500,效率表!R$4:R$500,""),_xlfn.XLOOKUP(CLEAN($C211),效率表!$B$4:$B$500,效率表!R$4:R$500,"",,-1))</f>
        <v>0</v>
      </c>
      <c r="BI211" s="22">
        <f>IF($B211="Day",_xlfn.XLOOKUP(CLEAN($C211),效率表!$B$4:$B$500,效率表!S$4:S$500,""),_xlfn.XLOOKUP(CLEAN($C211),效率表!$B$4:$B$500,效率表!S$4:S$500,"",,-1))</f>
        <v>0</v>
      </c>
      <c r="BJ211" s="22">
        <f>IF($B211="Day",_xlfn.XLOOKUP(CLEAN($C211),效率表!$B$4:$B$500,效率表!U$4:U$500,""),_xlfn.XLOOKUP(CLEAN($C211),效率表!$B$4:$B$500,效率表!U$4:U$500,"",,-1))</f>
        <v>0</v>
      </c>
      <c r="BK211" s="22">
        <f>IF($B211="Day",_xlfn.XLOOKUP(CLEAN($C211),效率表!$B$4:$B$500,效率表!V$4:V$500,""),_xlfn.XLOOKUP(CLEAN($C211),效率表!$B$4:$B$500,效率表!V$4:V$500,"",,-1))</f>
        <v>0</v>
      </c>
      <c r="BL211" s="22">
        <f t="shared" si="60"/>
        <v>0</v>
      </c>
      <c r="BM211" s="22">
        <f t="shared" si="61"/>
        <v>536</v>
      </c>
      <c r="BN211" s="22">
        <f t="shared" si="62"/>
        <v>536</v>
      </c>
      <c r="BO211" s="27">
        <f t="shared" si="63"/>
        <v>0</v>
      </c>
      <c r="BP211" s="25">
        <f t="shared" si="64"/>
        <v>0</v>
      </c>
      <c r="BQ211" s="28" t="str">
        <f>IF($B211="Day",_xlfn.XLOOKUP(CLEAN($C211),效率表!$B$4:$B$500,效率表!X$4:X$500,""),_xlfn.XLOOKUP($C211,效率表!$B$4:$B$500,效率表!X$4:X$500,"",,-1))</f>
        <v xml:space="preserve">3.4 -р дугуйнаас тос гоожсон </v>
      </c>
    </row>
    <row r="212" spans="1:69">
      <c r="A212" s="29">
        <f t="shared" si="67"/>
        <v>46244</v>
      </c>
      <c r="B212" s="22" t="s">
        <v>241</v>
      </c>
      <c r="C212" s="22" t="s">
        <v>137</v>
      </c>
      <c r="D212" s="23" t="str">
        <f>_xlfn.XLOOKUP(C212,辅助表Auxiliary!$A$3:$A$192,辅助表Auxiliary!$C$3:$C$192)</f>
        <v>矿用卡车/Dump Truck</v>
      </c>
      <c r="E212" s="22" t="str">
        <f>_xlfn.XLOOKUP(C212,辅助表Auxiliary!$A$3:$A$192,辅助表Auxiliary!$D$3:$D$192)</f>
        <v>NHL NTE240AC</v>
      </c>
      <c r="F212" s="22" t="str">
        <f>_xlfn.XLOOKUP(C212,辅助表Auxiliary!$A$3:$A$192,辅助表Auxiliary!$E$3:$E$192)</f>
        <v>NTE240</v>
      </c>
      <c r="G212" s="22" t="s">
        <v>285</v>
      </c>
      <c r="H212" s="22" t="b">
        <f t="shared" si="51"/>
        <v>1</v>
      </c>
      <c r="I212" s="22">
        <f t="shared" si="52"/>
        <v>1</v>
      </c>
      <c r="J212" s="22"/>
      <c r="K212" s="22">
        <f>_xlfn.AGGREGATE(9,4,表1[[#This Row],[Хө]:[Б.н]])+_xlfn.AGGREGATE(9,4,表1[[#This Row],[Хө土壤]:[Б.н 脏煤]],表1[[#This Row],[Ш.х 沃土]])</f>
        <v>765</v>
      </c>
      <c r="L212" s="22">
        <f>_xlfn.AGGREGATE(9,4,表1[[#This Row],[Нү]],表1[[#This Row],[Нү 煤炭]])</f>
        <v>0</v>
      </c>
      <c r="M212" s="22">
        <f>_xlfn.AGGREGATE(9,4,表1[[#This Row],[oxid]],表1[[#This Row],[oxid 氧化]])</f>
        <v>0</v>
      </c>
      <c r="N212" s="22">
        <f>_xlfn.AGGREGATE(9,4,表1[[#This Row],[И.А]],表1[[#This Row],[И.А 
工程工作]])</f>
        <v>0</v>
      </c>
      <c r="O212" s="22">
        <f>表1[[#This Row],[产量（M3）
Production(M3)]]-表1[[#This Row],[焦煤（M3）
Coking coal
Нү]]-表1[[#This Row],[动力煤（M3）
Thermal coal
oxid]]</f>
        <v>765</v>
      </c>
      <c r="P212" s="22" t="str" cm="1">
        <f t="array" ref="P212">_xlfn.LET(
_xlpm.hCond,$H212,
_xlpm.dType,$D212,
_xlpm.res_type_1,P$1,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2" s="22" t="str" cm="1">
        <f t="array" ref="Q212">_xlfn.LET(
_xlpm.hCond,$H212,
_xlpm.dType,$D212,
_xlpm.res_type_1,Q$1,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2" s="22" t="str" cm="1">
        <f t="array" ref="R212">_xlfn.LET(
_xlpm.hCond,$H212,
_xlpm.dType,$D212,
_xlpm.res_type_1,R$1,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2" s="22" t="str" cm="1">
        <f t="array" ref="S212">_xlfn.LET(
_xlpm.hCond,$H212,
_xlpm.dType,$D212,
_xlpm.res_type_1,S$1,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2" s="22" t="str" cm="1">
        <f t="array" ref="T212">_xlfn.LET(
_xlpm.hCond,$H212,
_xlpm.dType,$D212,
_xlpm.res_type_1,T$1,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2" s="22" t="str" cm="1">
        <f t="array" ref="U212">_xlfn.LET(
_xlpm.hCond,$H212,
_xlpm.dType,$D212,
_xlpm.res_type_1,U$1,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2" s="22" t="str" cm="1">
        <f t="array" ref="V212">_xlfn.LET(
_xlpm.hCond,$H212,
_xlpm.dType,$D212,
_xlpm.res_type_1,V$1,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2" s="22" cm="1">
        <f t="array" ref="W212">_xlfn.LET(
_xlpm.hCond,$H212,
_xlpm.dType,$D212,
_xlpm.res_type_1,W$1,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212" s="22" cm="1">
        <f t="array" ref="X212">_xlfn.LET(
_xlpm.hCond,$H212,
_xlpm.dType,$D212,
_xlpm.res_type_1,X$1,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2" s="22" cm="1">
        <f t="array" ref="Y212">_xlfn.LET(
_xlpm.hCond,$H212,
_xlpm.dType,$D212,
_xlpm.res_type_1,Y$1,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2" s="22" cm="1">
        <f t="array" ref="Z212">_xlfn.LET(
_xlpm.hCond,$H212,
_xlpm.dType,$D212,
_xlpm.res_type_1,Z$1,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2" s="22" cm="1">
        <f t="array" ref="AA212">_xlfn.LET(
_xlpm.hCond,$H212,
_xlpm.dType,$D212,
_xlpm.res_type_1,AA$1,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2" s="22" cm="1">
        <f t="array" ref="AB212">_xlfn.LET(
_xlpm.hCond,$H212,
_xlpm.dType,$D212,
_xlpm.res_type_1,AB$1,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2" s="22" cm="1">
        <f t="array" ref="AC212">_xlfn.LET(
_xlpm.hCond,$H212,
_xlpm.dType,$D212,
_xlpm.res_type_1,AC$1,
_xlpm.num,--_xlfn.TEXTAFTER($C212,{"#","/","-"},-1),
_xlpm.isDay,$B212="DAY",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2" s="22" cm="1">
        <f t="array" ref="AD212">_xlfn.LET(
    _xlpm.result,
    IF(
        $H212,
        _xlfn.IFS(
            $B212 = "DAY",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$B212 = "Night",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30426</v>
      </c>
      <c r="AE212" s="22" cm="1">
        <f t="array" ref="AE212">_xlfn.LET(
    _xlpm.result,
    IF(
        $H212,
        _xlfn.IFS(
            $B212 = "DAY",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$B212 = "Night",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30436</v>
      </c>
      <c r="AF212" s="22">
        <f t="shared" si="65"/>
        <v>10</v>
      </c>
      <c r="AG212" s="22" cm="1">
        <f t="array" ref="AG212">_xlfn.LET(
    _xlpm.result,
    IF(
        $H212,
        _xlfn.IFS(
            $B212 = "DAY",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$B212 = "Night",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471612</v>
      </c>
      <c r="AH212" s="22" cm="1">
        <f t="array" ref="AH212">_xlfn.LET(
    _xlpm.result,
    IF(
        $H212,
        _xlfn.IFS(
            $B212 = "DAY",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$B212 = "Night",
            _xlfn.IFS(
                $D212 = "挖掘机/Excavator",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$D212 = "矿用卡车/Dump Truck",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$D212 = "辅助设备/Auxiliary Equipment",
                _xlfn.XLOOKUP(
                     --
                        _xlfn.TEXTAFTER(
                            $C212,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471766</v>
      </c>
      <c r="AI212" s="22">
        <f t="shared" si="66"/>
        <v>154</v>
      </c>
      <c r="AJ212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21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2" s="22">
        <f t="shared" si="53"/>
        <v>9</v>
      </c>
      <c r="AO212" s="24">
        <f t="shared" si="54"/>
        <v>8.5555555555555554</v>
      </c>
      <c r="AP212" s="25" cm="1">
        <f t="array" ref="AP21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B212="Night", IF(
            (F212="EX5600")+(F212="EX3600"),
            _xlfn.XLOOKUP(--_xlfn.TEXTAFTER($C212,{"#","/","-"},-1), --_xlfn.TEXTAFTER('Electrical Excavator'!$A$4:$A$23,{"#","/","-"},-1), _xlfn.XLOOKUP(A212,'Electrical Excavator'!$E$3:$AI$3,'Electrical Excavator'!$E$4:$AI$23)),
            _xlfn.XLOOKUP(--_xlfn.TEXTAFTER($C212,{"#","/","-"},-1), --_xlfn.REGEXEXTRACT(_xlpm.c_rng,"\d+"), _xlfn.XLOOKUP(A212, _xlpm.header_rng, _xlpm.data_rng))
        ),
        B212="Day", ""
    ),
    IFERROR(_xlpm.result, "")
)</f>
        <v>1743</v>
      </c>
      <c r="AQ212" s="26">
        <f t="shared" si="55"/>
        <v>0.98611111111111116</v>
      </c>
      <c r="AR212" s="26">
        <f t="shared" si="56"/>
        <v>0.85915492957746475</v>
      </c>
      <c r="AS212" s="26">
        <f t="shared" si="57"/>
        <v>0.74647887323943662</v>
      </c>
      <c r="AT212" s="24">
        <f t="shared" si="58"/>
        <v>69.999999999999972</v>
      </c>
      <c r="AU212" s="22">
        <v>720</v>
      </c>
      <c r="AV212" s="22">
        <f t="shared" si="59"/>
        <v>12</v>
      </c>
      <c r="AW212" s="22">
        <f>IF($B212="Day",_xlfn.XLOOKUP(CLEAN($C212),效率表!$B$4:$B$500,效率表!G$4:G$500,""),_xlfn.XLOOKUP(CLEAN($C212),效率表!$B$4:$B$500,效率表!G$4:G$500,"",,-1))</f>
        <v>10</v>
      </c>
      <c r="AX212" s="22">
        <f>IF($B212="Day",_xlfn.XLOOKUP(CLEAN($C212),效率表!$B$4:$B$500,效率表!H$4:H$500,""),_xlfn.XLOOKUP(CLEAN($C212),效率表!$B$4:$B$500,效率表!H$4:H$500,"",,-1))</f>
        <v>0</v>
      </c>
      <c r="AY212" s="22">
        <f>IF($B212="Day",_xlfn.XLOOKUP(CLEAN($C212),效率表!$B$4:$B$500,效率表!I$4:I$500,""),_xlfn.XLOOKUP(CLEAN($C212),效率表!$B$4:$B$500,效率表!I$4:I$500,"",,-1))</f>
        <v>0</v>
      </c>
      <c r="AZ212" s="22">
        <f>IF($B212="Day",_xlfn.XLOOKUP(CLEAN($C212),效率表!$B$4:$B$500,效率表!J$4:J$500,""),_xlfn.XLOOKUP(CLEAN($C212),效率表!$B$4:$B$500,效率表!J$4:J$500,"",,-1))</f>
        <v>80</v>
      </c>
      <c r="BA212" s="22">
        <f>IF($B212="Day",_xlfn.XLOOKUP(CLEAN($C212),效率表!$B$4:$B$500,效率表!K$4:K$500,""),_xlfn.XLOOKUP(CLEAN($C212),效率表!$B$4:$B$500,效率表!K$4:K$500,"",,-1))</f>
        <v>0</v>
      </c>
      <c r="BB212" s="22">
        <f>IF($B212="Day",_xlfn.XLOOKUP(CLEAN($C212),效率表!$B$4:$B$500,效率表!L$4:L$500,""),_xlfn.XLOOKUP(CLEAN($C212),效率表!$B$4:$B$500,效率表!L$4:L$500,"",,-1))</f>
        <v>90</v>
      </c>
      <c r="BC212" s="22">
        <f>IF($B212="Day",_xlfn.XLOOKUP(CLEAN($C212),效率表!$B$4:$B$500,效率表!M$4:M$500,""),_xlfn.XLOOKUP(CLEAN($C212),效率表!$B$4:$B$500,效率表!M$4:M$500,"",,-1))</f>
        <v>0</v>
      </c>
      <c r="BD212" s="22">
        <f>IF($B212="Day",_xlfn.XLOOKUP(CLEAN($C212),效率表!$B$4:$B$500,效率表!N$4:N$500,""),_xlfn.XLOOKUP(CLEAN($C212),效率表!$B$4:$B$500,效率表!N$4:N$500,"",,-1))</f>
        <v>0</v>
      </c>
      <c r="BE212" s="22">
        <f>IF($B212="Day",_xlfn.XLOOKUP(CLEAN($C212),效率表!$B$4:$B$500,效率表!O$4:O$500,""),_xlfn.XLOOKUP(CLEAN($C212),效率表!$B$4:$B$500,效率表!O$4:O$500,"",,-1))</f>
        <v>10</v>
      </c>
      <c r="BF212" s="22">
        <f>IF($B212="Day",_xlfn.XLOOKUP(CLEAN($C212),效率表!$B$4:$B$500,效率表!P$4:P$500,""),_xlfn.XLOOKUP(CLEAN($C212),效率表!$B$4:$B$500,效率表!P$4:P$500,"",,-1))</f>
        <v>0</v>
      </c>
      <c r="BG212" s="22">
        <f>IF($B212="Day",_xlfn.XLOOKUP(CLEAN($C212),效率表!$B$4:$B$500,效率表!Q$4:Q$500,""),_xlfn.XLOOKUP(CLEAN($C212),效率表!$B$4:$B$500,效率表!Q$4:Q$500,"",,-1))</f>
        <v>0</v>
      </c>
      <c r="BH212" s="22">
        <f>IF($B212="Day",_xlfn.XLOOKUP(CLEAN($C212),效率表!$B$4:$B$500,效率表!R$4:R$500,""),_xlfn.XLOOKUP(CLEAN($C212),效率表!$B$4:$B$500,效率表!R$4:R$500,"",,-1))</f>
        <v>0</v>
      </c>
      <c r="BI212" s="22">
        <f>IF($B212="Day",_xlfn.XLOOKUP(CLEAN($C212),效率表!$B$4:$B$500,效率表!S$4:S$500,""),_xlfn.XLOOKUP(CLEAN($C212),效率表!$B$4:$B$500,效率表!S$4:S$500,"",,-1))</f>
        <v>0</v>
      </c>
      <c r="BJ212" s="22">
        <f>IF($B212="Day",_xlfn.XLOOKUP(CLEAN($C212),效率表!$B$4:$B$500,效率表!U$4:U$500,""),_xlfn.XLOOKUP(CLEAN($C212),效率表!$B$4:$B$500,效率表!U$4:U$500,"",,-1))</f>
        <v>0</v>
      </c>
      <c r="BK212" s="22">
        <f>IF($B212="Day",_xlfn.XLOOKUP(CLEAN($C212),效率表!$B$4:$B$500,效率表!V$4:V$500,""),_xlfn.XLOOKUP(CLEAN($C212),效率表!$B$4:$B$500,效率表!V$4:V$500,"",,-1))</f>
        <v>0</v>
      </c>
      <c r="BL212" s="22">
        <f t="shared" si="60"/>
        <v>80</v>
      </c>
      <c r="BM212" s="22">
        <f t="shared" si="61"/>
        <v>100</v>
      </c>
      <c r="BN212" s="22">
        <f t="shared" si="62"/>
        <v>0</v>
      </c>
      <c r="BO212" s="27">
        <f t="shared" si="63"/>
        <v>530</v>
      </c>
      <c r="BP212" s="25">
        <f t="shared" si="64"/>
        <v>8.8333333333333339</v>
      </c>
      <c r="BQ212" s="28" t="str">
        <f>IF($B212="Day",_xlfn.XLOOKUP(CLEAN($C212),效率表!$B$4:$B$500,效率表!X$4:X$500,""),_xlfn.XLOOKUP($C212,效率表!$B$4:$B$500,效率表!X$4:X$500,"",,-1))</f>
        <v xml:space="preserve">4-р подвеск шалгуулах </v>
      </c>
    </row>
    <row r="213" spans="1:69">
      <c r="A213" s="29">
        <f t="shared" si="67"/>
        <v>46244</v>
      </c>
      <c r="B213" s="22" t="s">
        <v>241</v>
      </c>
      <c r="C213" s="22" t="s">
        <v>138</v>
      </c>
      <c r="D213" s="23" t="str">
        <f>_xlfn.XLOOKUP(C213,辅助表Auxiliary!$A$3:$A$192,辅助表Auxiliary!$C$3:$C$192)</f>
        <v>矿用卡车/Dump Truck</v>
      </c>
      <c r="E213" s="22" t="str">
        <f>_xlfn.XLOOKUP(C213,辅助表Auxiliary!$A$3:$A$192,辅助表Auxiliary!$D$3:$D$192)</f>
        <v>NHL NTE240AC</v>
      </c>
      <c r="F213" s="22" t="str">
        <f>_xlfn.XLOOKUP(C213,辅助表Auxiliary!$A$3:$A$192,辅助表Auxiliary!$E$3:$E$192)</f>
        <v>NTE240</v>
      </c>
      <c r="G213" s="22" t="s">
        <v>285</v>
      </c>
      <c r="H213" s="22" t="b">
        <f t="shared" si="51"/>
        <v>1</v>
      </c>
      <c r="I213" s="22">
        <f t="shared" si="52"/>
        <v>1</v>
      </c>
      <c r="J213" s="22"/>
      <c r="K213" s="22">
        <f>_xlfn.AGGREGATE(9,4,表1[[#This Row],[Хө]:[Б.н]])+_xlfn.AGGREGATE(9,4,表1[[#This Row],[Хө土壤]:[Б.н 脏煤]],表1[[#This Row],[Ш.х 沃土]])</f>
        <v>765</v>
      </c>
      <c r="L213" s="22">
        <f>_xlfn.AGGREGATE(9,4,表1[[#This Row],[Нү]],表1[[#This Row],[Нү 煤炭]])</f>
        <v>0</v>
      </c>
      <c r="M213" s="22">
        <f>_xlfn.AGGREGATE(9,4,表1[[#This Row],[oxid]],表1[[#This Row],[oxid 氧化]])</f>
        <v>0</v>
      </c>
      <c r="N213" s="22">
        <f>_xlfn.AGGREGATE(9,4,表1[[#This Row],[И.А]],表1[[#This Row],[И.А 
工程工作]])</f>
        <v>0</v>
      </c>
      <c r="O213" s="22">
        <f>表1[[#This Row],[产量（M3）
Production(M3)]]-表1[[#This Row],[焦煤（M3）
Coking coal
Нү]]-表1[[#This Row],[动力煤（M3）
Thermal coal
oxid]]</f>
        <v>765</v>
      </c>
      <c r="P213" s="22" t="str" cm="1">
        <f t="array" ref="P213">_xlfn.LET(
_xlpm.hCond,$H213,
_xlpm.dType,$D213,
_xlpm.res_type_1,P$1,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3" s="22" t="str" cm="1">
        <f t="array" ref="Q213">_xlfn.LET(
_xlpm.hCond,$H213,
_xlpm.dType,$D213,
_xlpm.res_type_1,Q$1,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3" s="22" t="str" cm="1">
        <f t="array" ref="R213">_xlfn.LET(
_xlpm.hCond,$H213,
_xlpm.dType,$D213,
_xlpm.res_type_1,R$1,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3" s="22" t="str" cm="1">
        <f t="array" ref="S213">_xlfn.LET(
_xlpm.hCond,$H213,
_xlpm.dType,$D213,
_xlpm.res_type_1,S$1,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3" s="22" t="str" cm="1">
        <f t="array" ref="T213">_xlfn.LET(
_xlpm.hCond,$H213,
_xlpm.dType,$D213,
_xlpm.res_type_1,T$1,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3" s="22" t="str" cm="1">
        <f t="array" ref="U213">_xlfn.LET(
_xlpm.hCond,$H213,
_xlpm.dType,$D213,
_xlpm.res_type_1,U$1,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3" s="22" t="str" cm="1">
        <f t="array" ref="V213">_xlfn.LET(
_xlpm.hCond,$H213,
_xlpm.dType,$D213,
_xlpm.res_type_1,V$1,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3" s="22" cm="1">
        <f t="array" ref="W213">_xlfn.LET(
_xlpm.hCond,$H213,
_xlpm.dType,$D213,
_xlpm.res_type_1,W$1,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213" s="22" cm="1">
        <f t="array" ref="X213">_xlfn.LET(
_xlpm.hCond,$H213,
_xlpm.dType,$D213,
_xlpm.res_type_1,X$1,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3" s="22" cm="1">
        <f t="array" ref="Y213">_xlfn.LET(
_xlpm.hCond,$H213,
_xlpm.dType,$D213,
_xlpm.res_type_1,Y$1,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3" s="22" cm="1">
        <f t="array" ref="Z213">_xlfn.LET(
_xlpm.hCond,$H213,
_xlpm.dType,$D213,
_xlpm.res_type_1,Z$1,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3" s="22" cm="1">
        <f t="array" ref="AA213">_xlfn.LET(
_xlpm.hCond,$H213,
_xlpm.dType,$D213,
_xlpm.res_type_1,AA$1,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3" s="22" cm="1">
        <f t="array" ref="AB213">_xlfn.LET(
_xlpm.hCond,$H213,
_xlpm.dType,$D213,
_xlpm.res_type_1,AB$1,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3" s="22" cm="1">
        <f t="array" ref="AC213">_xlfn.LET(
_xlpm.hCond,$H213,
_xlpm.dType,$D213,
_xlpm.res_type_1,AC$1,
_xlpm.num,--_xlfn.TEXTAFTER($C213,{"#","/","-"},-1),
_xlpm.isDay,$B213="DAY",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3" s="22" cm="1">
        <f t="array" ref="AD213">_xlfn.LET(
    _xlpm.result,
    IF(
        $H213,
        _xlfn.IFS(
            $B213 = "DAY",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$B213 = "Night",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31389</v>
      </c>
      <c r="AE213" s="22" cm="1">
        <f t="array" ref="AE213">_xlfn.LET(
    _xlpm.result,
    IF(
        $H213,
        _xlfn.IFS(
            $B213 = "DAY",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$B213 = "Night",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31399</v>
      </c>
      <c r="AF213" s="22">
        <f t="shared" si="65"/>
        <v>10</v>
      </c>
      <c r="AG213" s="22" cm="1">
        <f t="array" ref="AG213">_xlfn.LET(
    _xlpm.result,
    IF(
        $H213,
        _xlfn.IFS(
            $B213 = "DAY",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$B213 = "Night",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493193</v>
      </c>
      <c r="AH213" s="22" cm="1">
        <f t="array" ref="AH213">_xlfn.LET(
    _xlpm.result,
    IF(
        $H213,
        _xlfn.IFS(
            $B213 = "DAY",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$B213 = "Night",
            _xlfn.IFS(
                $D213 = "挖掘机/Excavator",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$D213 = "矿用卡车/Dump Truck",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$D213 = "辅助设备/Auxiliary Equipment",
                _xlfn.XLOOKUP(
                     --
                        _xlfn.TEXTAFTER(
                            $C213,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493345</v>
      </c>
      <c r="AI213" s="22">
        <f t="shared" si="66"/>
        <v>152</v>
      </c>
      <c r="AJ213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21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3" s="22">
        <f t="shared" si="53"/>
        <v>9</v>
      </c>
      <c r="AO213" s="24">
        <f t="shared" si="54"/>
        <v>8.4444444444444446</v>
      </c>
      <c r="AP213" s="25" cm="1">
        <f t="array" ref="AP21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B213="Night", IF(
            (F213="EX5600")+(F213="EX3600"),
            _xlfn.XLOOKUP(--_xlfn.TEXTAFTER($C213,{"#","/","-"},-1), --_xlfn.TEXTAFTER('Electrical Excavator'!$A$4:$A$23,{"#","/","-"},-1), _xlfn.XLOOKUP(A213,'Electrical Excavator'!$E$3:$AI$3,'Electrical Excavator'!$E$4:$AI$23)),
            _xlfn.XLOOKUP(--_xlfn.TEXTAFTER($C213,{"#","/","-"},-1), --_xlfn.REGEXEXTRACT(_xlpm.c_rng,"\d+"), _xlfn.XLOOKUP(A213, _xlpm.header_rng, _xlpm.data_rng))
        ),
        B213="Day", ""
    ),
    IFERROR(_xlpm.result, "")
)</f>
        <v>1501.22</v>
      </c>
      <c r="AQ213" s="26">
        <f t="shared" si="55"/>
        <v>1</v>
      </c>
      <c r="AR213" s="26">
        <f t="shared" si="56"/>
        <v>0.81944444444444442</v>
      </c>
      <c r="AS213" s="26">
        <f t="shared" si="57"/>
        <v>0.70833333333333337</v>
      </c>
      <c r="AT213" s="24">
        <f t="shared" si="58"/>
        <v>90</v>
      </c>
      <c r="AU213" s="22">
        <v>720</v>
      </c>
      <c r="AV213" s="22">
        <f t="shared" si="59"/>
        <v>12</v>
      </c>
      <c r="AW213" s="22">
        <f>IF($B213="Day",_xlfn.XLOOKUP(CLEAN($C213),效率表!$B$4:$B$500,效率表!G$4:G$500,""),_xlfn.XLOOKUP(CLEAN($C213),效率表!$B$4:$B$500,效率表!G$4:G$500,"",,-1))</f>
        <v>40</v>
      </c>
      <c r="AX213" s="22">
        <f>IF($B213="Day",_xlfn.XLOOKUP(CLEAN($C213),效率表!$B$4:$B$500,效率表!H$4:H$500,""),_xlfn.XLOOKUP(CLEAN($C213),效率表!$B$4:$B$500,效率表!H$4:H$500,"",,-1))</f>
        <v>0</v>
      </c>
      <c r="AY213" s="22">
        <f>IF($B213="Day",_xlfn.XLOOKUP(CLEAN($C213),效率表!$B$4:$B$500,效率表!I$4:I$500,""),_xlfn.XLOOKUP(CLEAN($C213),效率表!$B$4:$B$500,效率表!I$4:I$500,"",,-1))</f>
        <v>0</v>
      </c>
      <c r="AZ213" s="22">
        <f>IF($B213="Day",_xlfn.XLOOKUP(CLEAN($C213),效率表!$B$4:$B$500,效率表!J$4:J$500,""),_xlfn.XLOOKUP(CLEAN($C213),效率表!$B$4:$B$500,效率表!J$4:J$500,"",,-1))</f>
        <v>80</v>
      </c>
      <c r="BA213" s="22">
        <f>IF($B213="Day",_xlfn.XLOOKUP(CLEAN($C213),效率表!$B$4:$B$500,效率表!K$4:K$500,""),_xlfn.XLOOKUP(CLEAN($C213),效率表!$B$4:$B$500,效率表!K$4:K$500,"",,-1))</f>
        <v>0</v>
      </c>
      <c r="BB213" s="22">
        <f>IF($B213="Day",_xlfn.XLOOKUP(CLEAN($C213),效率表!$B$4:$B$500,效率表!L$4:L$500,""),_xlfn.XLOOKUP(CLEAN($C213),效率表!$B$4:$B$500,效率表!L$4:L$500,"",,-1))</f>
        <v>90</v>
      </c>
      <c r="BC213" s="22">
        <f>IF($B213="Day",_xlfn.XLOOKUP(CLEAN($C213),效率表!$B$4:$B$500,效率表!M$4:M$500,""),_xlfn.XLOOKUP(CLEAN($C213),效率表!$B$4:$B$500,效率表!M$4:M$500,"",,-1))</f>
        <v>0</v>
      </c>
      <c r="BD213" s="22">
        <f>IF($B213="Day",_xlfn.XLOOKUP(CLEAN($C213),效率表!$B$4:$B$500,效率表!N$4:N$500,""),_xlfn.XLOOKUP(CLEAN($C213),效率表!$B$4:$B$500,效率表!N$4:N$500,"",,-1))</f>
        <v>0</v>
      </c>
      <c r="BE213" s="22">
        <f>IF($B213="Day",_xlfn.XLOOKUP(CLEAN($C213),效率表!$B$4:$B$500,效率表!O$4:O$500,""),_xlfn.XLOOKUP(CLEAN($C213),效率表!$B$4:$B$500,效率表!O$4:O$500,"",,-1))</f>
        <v>0</v>
      </c>
      <c r="BF213" s="22">
        <f>IF($B213="Day",_xlfn.XLOOKUP(CLEAN($C213),效率表!$B$4:$B$500,效率表!P$4:P$500,""),_xlfn.XLOOKUP(CLEAN($C213),效率表!$B$4:$B$500,效率表!P$4:P$500,"",,-1))</f>
        <v>0</v>
      </c>
      <c r="BG213" s="22">
        <f>IF($B213="Day",_xlfn.XLOOKUP(CLEAN($C213),效率表!$B$4:$B$500,效率表!Q$4:Q$500,""),_xlfn.XLOOKUP(CLEAN($C213),效率表!$B$4:$B$500,效率表!Q$4:Q$500,"",,-1))</f>
        <v>0</v>
      </c>
      <c r="BH213" s="22">
        <f>IF($B213="Day",_xlfn.XLOOKUP(CLEAN($C213),效率表!$B$4:$B$500,效率表!R$4:R$500,""),_xlfn.XLOOKUP(CLEAN($C213),效率表!$B$4:$B$500,效率表!R$4:R$500,"",,-1))</f>
        <v>0</v>
      </c>
      <c r="BI213" s="22">
        <f>IF($B213="Day",_xlfn.XLOOKUP(CLEAN($C213),效率表!$B$4:$B$500,效率表!S$4:S$500,""),_xlfn.XLOOKUP(CLEAN($C213),效率表!$B$4:$B$500,效率表!S$4:S$500,"",,-1))</f>
        <v>0</v>
      </c>
      <c r="BJ213" s="22">
        <f>IF($B213="Day",_xlfn.XLOOKUP(CLEAN($C213),效率表!$B$4:$B$500,效率表!U$4:U$500,""),_xlfn.XLOOKUP(CLEAN($C213),效率表!$B$4:$B$500,效率表!U$4:U$500,"",,-1))</f>
        <v>0</v>
      </c>
      <c r="BK213" s="22">
        <f>IF($B213="Day",_xlfn.XLOOKUP(CLEAN($C213),效率表!$B$4:$B$500,效率表!V$4:V$500,""),_xlfn.XLOOKUP(CLEAN($C213),效率表!$B$4:$B$500,效率表!V$4:V$500,"",,-1))</f>
        <v>0</v>
      </c>
      <c r="BL213" s="22">
        <f t="shared" si="60"/>
        <v>80</v>
      </c>
      <c r="BM213" s="22">
        <f t="shared" si="61"/>
        <v>130</v>
      </c>
      <c r="BN213" s="22">
        <f t="shared" si="62"/>
        <v>0</v>
      </c>
      <c r="BO213" s="27">
        <f t="shared" si="63"/>
        <v>510</v>
      </c>
      <c r="BP213" s="25">
        <f t="shared" si="64"/>
        <v>8.5</v>
      </c>
      <c r="BQ213" s="28">
        <f>IF($B213="Day",_xlfn.XLOOKUP(CLEAN($C213),效率表!$B$4:$B$500,效率表!X$4:X$500,""),_xlfn.XLOOKUP($C213,效率表!$B$4:$B$500,效率表!X$4:X$500,"",,-1))</f>
        <v>0</v>
      </c>
    </row>
    <row r="214" spans="1:69">
      <c r="A214" s="29">
        <f t="shared" si="67"/>
        <v>46244</v>
      </c>
      <c r="B214" s="22" t="s">
        <v>241</v>
      </c>
      <c r="C214" s="22" t="s">
        <v>139</v>
      </c>
      <c r="D214" s="23" t="str">
        <f>_xlfn.XLOOKUP(C214,辅助表Auxiliary!$A$3:$A$192,辅助表Auxiliary!$C$3:$C$192)</f>
        <v>矿用卡车/Dump Truck</v>
      </c>
      <c r="E214" s="22" t="str">
        <f>_xlfn.XLOOKUP(C214,辅助表Auxiliary!$A$3:$A$192,辅助表Auxiliary!$D$3:$D$192)</f>
        <v>NHL NTE240AC</v>
      </c>
      <c r="F214" s="22" t="str">
        <f>_xlfn.XLOOKUP(C214,辅助表Auxiliary!$A$3:$A$192,辅助表Auxiliary!$E$3:$E$192)</f>
        <v>NTE240</v>
      </c>
      <c r="G214" s="22" t="s">
        <v>285</v>
      </c>
      <c r="H214" s="22" t="b">
        <f t="shared" si="51"/>
        <v>1</v>
      </c>
      <c r="I214" s="22">
        <f t="shared" si="52"/>
        <v>1</v>
      </c>
      <c r="J214" s="22"/>
      <c r="K214" s="22">
        <f>_xlfn.AGGREGATE(9,4,表1[[#This Row],[Хө]:[Б.н]])+_xlfn.AGGREGATE(9,4,表1[[#This Row],[Хө土壤]:[Б.н 脏煤]],表1[[#This Row],[Ш.х 沃土]])</f>
        <v>680</v>
      </c>
      <c r="L214" s="22">
        <f>_xlfn.AGGREGATE(9,4,表1[[#This Row],[Нү]],表1[[#This Row],[Нү 煤炭]])</f>
        <v>0</v>
      </c>
      <c r="M214" s="22">
        <f>_xlfn.AGGREGATE(9,4,表1[[#This Row],[oxid]],表1[[#This Row],[oxid 氧化]])</f>
        <v>0</v>
      </c>
      <c r="N214" s="22">
        <f>_xlfn.AGGREGATE(9,4,表1[[#This Row],[И.А]],表1[[#This Row],[И.А 
工程工作]])</f>
        <v>0</v>
      </c>
      <c r="O214" s="22">
        <f>表1[[#This Row],[产量（M3）
Production(M3)]]-表1[[#This Row],[焦煤（M3）
Coking coal
Нү]]-表1[[#This Row],[动力煤（M3）
Thermal coal
oxid]]</f>
        <v>680</v>
      </c>
      <c r="P214" s="22" t="str" cm="1">
        <f t="array" ref="P214">_xlfn.LET(
_xlpm.hCond,$H214,
_xlpm.dType,$D214,
_xlpm.res_type_1,P$1,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4" s="22" t="str" cm="1">
        <f t="array" ref="Q214">_xlfn.LET(
_xlpm.hCond,$H214,
_xlpm.dType,$D214,
_xlpm.res_type_1,Q$1,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4" s="22" t="str" cm="1">
        <f t="array" ref="R214">_xlfn.LET(
_xlpm.hCond,$H214,
_xlpm.dType,$D214,
_xlpm.res_type_1,R$1,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4" s="22" t="str" cm="1">
        <f t="array" ref="S214">_xlfn.LET(
_xlpm.hCond,$H214,
_xlpm.dType,$D214,
_xlpm.res_type_1,S$1,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4" s="22" t="str" cm="1">
        <f t="array" ref="T214">_xlfn.LET(
_xlpm.hCond,$H214,
_xlpm.dType,$D214,
_xlpm.res_type_1,T$1,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4" s="22" t="str" cm="1">
        <f t="array" ref="U214">_xlfn.LET(
_xlpm.hCond,$H214,
_xlpm.dType,$D214,
_xlpm.res_type_1,U$1,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4" s="22" t="str" cm="1">
        <f t="array" ref="V214">_xlfn.LET(
_xlpm.hCond,$H214,
_xlpm.dType,$D214,
_xlpm.res_type_1,V$1,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4" s="22" cm="1">
        <f t="array" ref="W214">_xlfn.LET(
_xlpm.hCond,$H214,
_xlpm.dType,$D214,
_xlpm.res_type_1,W$1,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14" s="22" cm="1">
        <f t="array" ref="X214">_xlfn.LET(
_xlpm.hCond,$H214,
_xlpm.dType,$D214,
_xlpm.res_type_1,X$1,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4" s="22" cm="1">
        <f t="array" ref="Y214">_xlfn.LET(
_xlpm.hCond,$H214,
_xlpm.dType,$D214,
_xlpm.res_type_1,Y$1,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4" s="22" cm="1">
        <f t="array" ref="Z214">_xlfn.LET(
_xlpm.hCond,$H214,
_xlpm.dType,$D214,
_xlpm.res_type_1,Z$1,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4" s="22" cm="1">
        <f t="array" ref="AA214">_xlfn.LET(
_xlpm.hCond,$H214,
_xlpm.dType,$D214,
_xlpm.res_type_1,AA$1,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4" s="22" cm="1">
        <f t="array" ref="AB214">_xlfn.LET(
_xlpm.hCond,$H214,
_xlpm.dType,$D214,
_xlpm.res_type_1,AB$1,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4" s="22" cm="1">
        <f t="array" ref="AC214">_xlfn.LET(
_xlpm.hCond,$H214,
_xlpm.dType,$D214,
_xlpm.res_type_1,AC$1,
_xlpm.num,--_xlfn.TEXTAFTER($C214,{"#","/","-"},-1),
_xlpm.isDay,$B214="DAY",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4" s="22" cm="1">
        <f t="array" ref="AD214">_xlfn.LET(
    _xlpm.result,
    IF(
        $H214,
        _xlfn.IFS(
            $B214 = "DAY",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$B214 = "Night",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30958</v>
      </c>
      <c r="AE214" s="22" cm="1">
        <f t="array" ref="AE214">_xlfn.LET(
    _xlpm.result,
    IF(
        $H214,
        _xlfn.IFS(
            $B214 = "DAY",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$B214 = "Night",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30966</v>
      </c>
      <c r="AF214" s="22">
        <f t="shared" si="65"/>
        <v>8</v>
      </c>
      <c r="AG214" s="22" cm="1">
        <f t="array" ref="AG214">_xlfn.LET(
    _xlpm.result,
    IF(
        $H214,
        _xlfn.IFS(
            $B214 = "DAY",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$B214 = "Night",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479031</v>
      </c>
      <c r="AH214" s="22" cm="1">
        <f t="array" ref="AH214">_xlfn.LET(
    _xlpm.result,
    IF(
        $H214,
        _xlfn.IFS(
            $B214 = "DAY",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$B214 = "Night",
            _xlfn.IFS(
                $D214 = "挖掘机/Excavator",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$D214 = "矿用卡车/Dump Truck",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$D214 = "辅助设备/Auxiliary Equipment",
                _xlfn.XLOOKUP(
                     --
                        _xlfn.TEXTAFTER(
                            $C214,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479176</v>
      </c>
      <c r="AI214" s="22">
        <f t="shared" si="66"/>
        <v>145</v>
      </c>
      <c r="AJ214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1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4" s="22">
        <f t="shared" si="53"/>
        <v>8</v>
      </c>
      <c r="AO214" s="24">
        <f t="shared" si="54"/>
        <v>9.0625</v>
      </c>
      <c r="AP214" s="25" cm="1">
        <f t="array" ref="AP21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B214="Night", IF(
            (F214="EX5600")+(F214="EX3600"),
            _xlfn.XLOOKUP(--_xlfn.TEXTAFTER($C214,{"#","/","-"},-1), --_xlfn.TEXTAFTER('Electrical Excavator'!$A$4:$A$23,{"#","/","-"},-1), _xlfn.XLOOKUP(A214,'Electrical Excavator'!$E$3:$AI$3,'Electrical Excavator'!$E$4:$AI$23)),
            _xlfn.XLOOKUP(--_xlfn.TEXTAFTER($C214,{"#","/","-"},-1), --_xlfn.REGEXEXTRACT(_xlpm.c_rng,"\d+"), _xlfn.XLOOKUP(A214, _xlpm.header_rng, _xlpm.data_rng))
        ),
        B214="Day", ""
    ),
    IFERROR(_xlpm.result, "")
)</f>
        <v>1812</v>
      </c>
      <c r="AQ214" s="26">
        <f t="shared" si="55"/>
        <v>1</v>
      </c>
      <c r="AR214" s="26">
        <f t="shared" si="56"/>
        <v>0.72222222222222221</v>
      </c>
      <c r="AS214" s="26">
        <f t="shared" si="57"/>
        <v>0.65277777777777779</v>
      </c>
      <c r="AT214" s="24">
        <f t="shared" si="58"/>
        <v>10.000000000000018</v>
      </c>
      <c r="AU214" s="22">
        <v>720</v>
      </c>
      <c r="AV214" s="22">
        <f t="shared" si="59"/>
        <v>12</v>
      </c>
      <c r="AW214" s="22">
        <f>IF($B214="Day",_xlfn.XLOOKUP(CLEAN($C214),效率表!$B$4:$B$500,效率表!G$4:G$500,""),_xlfn.XLOOKUP(CLEAN($C214),效率表!$B$4:$B$500,效率表!G$4:G$500,"",,-1))</f>
        <v>10</v>
      </c>
      <c r="AX214" s="22">
        <f>IF($B214="Day",_xlfn.XLOOKUP(CLEAN($C214),效率表!$B$4:$B$500,效率表!H$4:H$500,""),_xlfn.XLOOKUP(CLEAN($C214),效率表!$B$4:$B$500,效率表!H$4:H$500,"",,-1))</f>
        <v>0</v>
      </c>
      <c r="AY214" s="22">
        <f>IF($B214="Day",_xlfn.XLOOKUP(CLEAN($C214),效率表!$B$4:$B$500,效率表!I$4:I$500,""),_xlfn.XLOOKUP(CLEAN($C214),效率表!$B$4:$B$500,效率表!I$4:I$500,"",,-1))</f>
        <v>0</v>
      </c>
      <c r="AZ214" s="22">
        <f>IF($B214="Day",_xlfn.XLOOKUP(CLEAN($C214),效率表!$B$4:$B$500,效率表!J$4:J$500,""),_xlfn.XLOOKUP(CLEAN($C214),效率表!$B$4:$B$500,效率表!J$4:J$500,"",,-1))</f>
        <v>50</v>
      </c>
      <c r="BA214" s="22">
        <f>IF($B214="Day",_xlfn.XLOOKUP(CLEAN($C214),效率表!$B$4:$B$500,效率表!K$4:K$500,""),_xlfn.XLOOKUP(CLEAN($C214),效率表!$B$4:$B$500,效率表!K$4:K$500,"",,-1))</f>
        <v>0</v>
      </c>
      <c r="BB214" s="22">
        <f>IF($B214="Day",_xlfn.XLOOKUP(CLEAN($C214),效率表!$B$4:$B$500,效率表!L$4:L$500,""),_xlfn.XLOOKUP(CLEAN($C214),效率表!$B$4:$B$500,效率表!L$4:L$500,"",,-1))</f>
        <v>90</v>
      </c>
      <c r="BC214" s="22">
        <f>IF($B214="Day",_xlfn.XLOOKUP(CLEAN($C214),效率表!$B$4:$B$500,效率表!M$4:M$500,""),_xlfn.XLOOKUP(CLEAN($C214),效率表!$B$4:$B$500,效率表!M$4:M$500,"",,-1))</f>
        <v>0</v>
      </c>
      <c r="BD214" s="22">
        <f>IF($B214="Day",_xlfn.XLOOKUP(CLEAN($C214),效率表!$B$4:$B$500,效率表!N$4:N$500,""),_xlfn.XLOOKUP(CLEAN($C214),效率表!$B$4:$B$500,效率表!N$4:N$500,"",,-1))</f>
        <v>0</v>
      </c>
      <c r="BE214" s="22">
        <f>IF($B214="Day",_xlfn.XLOOKUP(CLEAN($C214),效率表!$B$4:$B$500,效率表!O$4:O$500,""),_xlfn.XLOOKUP(CLEAN($C214),效率表!$B$4:$B$500,效率表!O$4:O$500,"",,-1))</f>
        <v>0</v>
      </c>
      <c r="BF214" s="22">
        <f>IF($B214="Day",_xlfn.XLOOKUP(CLEAN($C214),效率表!$B$4:$B$500,效率表!P$4:P$500,""),_xlfn.XLOOKUP(CLEAN($C214),效率表!$B$4:$B$500,效率表!P$4:P$500,"",,-1))</f>
        <v>100</v>
      </c>
      <c r="BG214" s="22">
        <f>IF($B214="Day",_xlfn.XLOOKUP(CLEAN($C214),效率表!$B$4:$B$500,效率表!Q$4:Q$500,""),_xlfn.XLOOKUP(CLEAN($C214),效率表!$B$4:$B$500,效率表!Q$4:Q$500,"",,-1))</f>
        <v>0</v>
      </c>
      <c r="BH214" s="22">
        <f>IF($B214="Day",_xlfn.XLOOKUP(CLEAN($C214),效率表!$B$4:$B$500,效率表!R$4:R$500,""),_xlfn.XLOOKUP(CLEAN($C214),效率表!$B$4:$B$500,效率表!R$4:R$500,"",,-1))</f>
        <v>0</v>
      </c>
      <c r="BI214" s="22">
        <f>IF($B214="Day",_xlfn.XLOOKUP(CLEAN($C214),效率表!$B$4:$B$500,效率表!S$4:S$500,""),_xlfn.XLOOKUP(CLEAN($C214),效率表!$B$4:$B$500,效率表!S$4:S$500,"",,-1))</f>
        <v>0</v>
      </c>
      <c r="BJ214" s="22">
        <f>IF($B214="Day",_xlfn.XLOOKUP(CLEAN($C214),效率表!$B$4:$B$500,效率表!U$4:U$500,""),_xlfn.XLOOKUP(CLEAN($C214),效率表!$B$4:$B$500,效率表!U$4:U$500,"",,-1))</f>
        <v>0</v>
      </c>
      <c r="BK214" s="22">
        <f>IF($B214="Day",_xlfn.XLOOKUP(CLEAN($C214),效率表!$B$4:$B$500,效率表!V$4:V$500,""),_xlfn.XLOOKUP(CLEAN($C214),效率表!$B$4:$B$500,效率表!V$4:V$500,"",,-1))</f>
        <v>0</v>
      </c>
      <c r="BL214" s="22">
        <f t="shared" si="60"/>
        <v>50</v>
      </c>
      <c r="BM214" s="22">
        <f t="shared" si="61"/>
        <v>200</v>
      </c>
      <c r="BN214" s="22">
        <f t="shared" si="62"/>
        <v>100</v>
      </c>
      <c r="BO214" s="27">
        <f t="shared" si="63"/>
        <v>470</v>
      </c>
      <c r="BP214" s="25">
        <f t="shared" si="64"/>
        <v>7.833333333333333</v>
      </c>
      <c r="BQ214" s="28">
        <f>IF($B214="Day",_xlfn.XLOOKUP(CLEAN($C214),效率表!$B$4:$B$500,效率表!X$4:X$500,""),_xlfn.XLOOKUP($C214,效率表!$B$4:$B$500,效率表!X$4:X$500,"",,-1))</f>
        <v>0</v>
      </c>
    </row>
    <row r="215" spans="1:69">
      <c r="A215" s="29">
        <f t="shared" si="67"/>
        <v>46244</v>
      </c>
      <c r="B215" s="22" t="s">
        <v>241</v>
      </c>
      <c r="C215" s="22" t="s">
        <v>140</v>
      </c>
      <c r="D215" s="23" t="str">
        <f>_xlfn.XLOOKUP(C215,辅助表Auxiliary!$A$3:$A$192,辅助表Auxiliary!$C$3:$C$192)</f>
        <v>矿用卡车/Dump Truck</v>
      </c>
      <c r="E215" s="22" t="str">
        <f>_xlfn.XLOOKUP(C215,辅助表Auxiliary!$A$3:$A$192,辅助表Auxiliary!$D$3:$D$192)</f>
        <v>NHL NTE240AC</v>
      </c>
      <c r="F215" s="22" t="str">
        <f>_xlfn.XLOOKUP(C215,辅助表Auxiliary!$A$3:$A$192,辅助表Auxiliary!$E$3:$E$192)</f>
        <v>NTE240</v>
      </c>
      <c r="G215" s="22" t="s">
        <v>285</v>
      </c>
      <c r="H215" s="22" t="b">
        <f t="shared" si="51"/>
        <v>1</v>
      </c>
      <c r="I215" s="22">
        <f t="shared" si="52"/>
        <v>1</v>
      </c>
      <c r="J215" s="22"/>
      <c r="K215" s="22">
        <f>_xlfn.AGGREGATE(9,4,表1[[#This Row],[Хө]:[Б.н]])+_xlfn.AGGREGATE(9,4,表1[[#This Row],[Хө土壤]:[Б.н 脏煤]],表1[[#This Row],[Ш.х 沃土]])</f>
        <v>595</v>
      </c>
      <c r="L215" s="22">
        <f>_xlfn.AGGREGATE(9,4,表1[[#This Row],[Нү]],表1[[#This Row],[Нү 煤炭]])</f>
        <v>0</v>
      </c>
      <c r="M215" s="22">
        <f>_xlfn.AGGREGATE(9,4,表1[[#This Row],[oxid]],表1[[#This Row],[oxid 氧化]])</f>
        <v>0</v>
      </c>
      <c r="N215" s="22">
        <f>_xlfn.AGGREGATE(9,4,表1[[#This Row],[И.А]],表1[[#This Row],[И.А 
工程工作]])</f>
        <v>0</v>
      </c>
      <c r="O215" s="22">
        <f>表1[[#This Row],[产量（M3）
Production(M3)]]-表1[[#This Row],[焦煤（M3）
Coking coal
Нү]]-表1[[#This Row],[动力煤（M3）
Thermal coal
oxid]]</f>
        <v>595</v>
      </c>
      <c r="P215" s="22" t="str" cm="1">
        <f t="array" ref="P215">_xlfn.LET(
_xlpm.hCond,$H215,
_xlpm.dType,$D215,
_xlpm.res_type_1,P$1,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5" s="22" t="str" cm="1">
        <f t="array" ref="Q215">_xlfn.LET(
_xlpm.hCond,$H215,
_xlpm.dType,$D215,
_xlpm.res_type_1,Q$1,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5" s="22" t="str" cm="1">
        <f t="array" ref="R215">_xlfn.LET(
_xlpm.hCond,$H215,
_xlpm.dType,$D215,
_xlpm.res_type_1,R$1,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5" s="22" t="str" cm="1">
        <f t="array" ref="S215">_xlfn.LET(
_xlpm.hCond,$H215,
_xlpm.dType,$D215,
_xlpm.res_type_1,S$1,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5" s="22" t="str" cm="1">
        <f t="array" ref="T215">_xlfn.LET(
_xlpm.hCond,$H215,
_xlpm.dType,$D215,
_xlpm.res_type_1,T$1,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5" s="22" t="str" cm="1">
        <f t="array" ref="U215">_xlfn.LET(
_xlpm.hCond,$H215,
_xlpm.dType,$D215,
_xlpm.res_type_1,U$1,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5" s="22" t="str" cm="1">
        <f t="array" ref="V215">_xlfn.LET(
_xlpm.hCond,$H215,
_xlpm.dType,$D215,
_xlpm.res_type_1,V$1,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5" s="22" cm="1">
        <f t="array" ref="W215">_xlfn.LET(
_xlpm.hCond,$H215,
_xlpm.dType,$D215,
_xlpm.res_type_1,W$1,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595</v>
      </c>
      <c r="X215" s="22" cm="1">
        <f t="array" ref="X215">_xlfn.LET(
_xlpm.hCond,$H215,
_xlpm.dType,$D215,
_xlpm.res_type_1,X$1,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5" s="22" cm="1">
        <f t="array" ref="Y215">_xlfn.LET(
_xlpm.hCond,$H215,
_xlpm.dType,$D215,
_xlpm.res_type_1,Y$1,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5" s="22" cm="1">
        <f t="array" ref="Z215">_xlfn.LET(
_xlpm.hCond,$H215,
_xlpm.dType,$D215,
_xlpm.res_type_1,Z$1,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5" s="22" cm="1">
        <f t="array" ref="AA215">_xlfn.LET(
_xlpm.hCond,$H215,
_xlpm.dType,$D215,
_xlpm.res_type_1,AA$1,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5" s="22" cm="1">
        <f t="array" ref="AB215">_xlfn.LET(
_xlpm.hCond,$H215,
_xlpm.dType,$D215,
_xlpm.res_type_1,AB$1,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5" s="22" cm="1">
        <f t="array" ref="AC215">_xlfn.LET(
_xlpm.hCond,$H215,
_xlpm.dType,$D215,
_xlpm.res_type_1,AC$1,
_xlpm.num,--_xlfn.TEXTAFTER($C215,{"#","/","-"},-1),
_xlpm.isDay,$B215="DAY",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5" s="22" cm="1">
        <f t="array" ref="AD215">_xlfn.LET(
    _xlpm.result,
    IF(
        $H215,
        _xlfn.IFS(
            $B215 = "DAY",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$B215 = "Night",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29981</v>
      </c>
      <c r="AE215" s="22" cm="1">
        <f t="array" ref="AE215">_xlfn.LET(
    _xlpm.result,
    IF(
        $H215,
        _xlfn.IFS(
            $B215 = "DAY",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$B215 = "Night",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29992</v>
      </c>
      <c r="AF215" s="22">
        <f t="shared" si="65"/>
        <v>11</v>
      </c>
      <c r="AG215" s="22" cm="1">
        <f t="array" ref="AG215">_xlfn.LET(
    _xlpm.result,
    IF(
        $H215,
        _xlfn.IFS(
            $B215 = "DAY",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$B215 = "Night",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460638</v>
      </c>
      <c r="AH215" s="22" cm="1">
        <f t="array" ref="AH215">_xlfn.LET(
    _xlpm.result,
    IF(
        $H215,
        _xlfn.IFS(
            $B215 = "DAY",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$B215 = "Night",
            _xlfn.IFS(
                $D215 = "挖掘机/Excavator",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$D215 = "矿用卡车/Dump Truck",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$D215 = "辅助设备/Auxiliary Equipment",
                _xlfn.XLOOKUP(
                     --
                        _xlfn.TEXTAFTER(
                            $C215,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460770</v>
      </c>
      <c r="AI215" s="22">
        <f t="shared" si="66"/>
        <v>132</v>
      </c>
      <c r="AJ215" s="22">
        <f>_xlfn.LET(_xlpm.v,_xlfn.XLOOKUP(表1[[#This Row],[型号类型
Model Type]],辅助表Auxiliary!$P$2:$P$6,辅助表Auxiliary!$Q$2:$Q$6),_xlpm.target,表1[[#This Row],[产量（M3）
Production(M3)]],IFERROR(_xlpm.target/_xlpm.v,""))</f>
        <v>7</v>
      </c>
      <c r="AK21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5" s="22">
        <f t="shared" si="53"/>
        <v>7</v>
      </c>
      <c r="AO215" s="24">
        <f t="shared" si="54"/>
        <v>9.4285714285714288</v>
      </c>
      <c r="AP215" s="25" cm="1">
        <f t="array" ref="AP21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B215="Night", IF(
            (F215="EX5600")+(F215="EX3600"),
            _xlfn.XLOOKUP(--_xlfn.TEXTAFTER($C215,{"#","/","-"},-1), --_xlfn.TEXTAFTER('Electrical Excavator'!$A$4:$A$23,{"#","/","-"},-1), _xlfn.XLOOKUP(A215,'Electrical Excavator'!$E$3:$AI$3,'Electrical Excavator'!$E$4:$AI$23)),
            _xlfn.XLOOKUP(--_xlfn.TEXTAFTER($C215,{"#","/","-"},-1), --_xlfn.REGEXEXTRACT(_xlpm.c_rng,"\d+"), _xlfn.XLOOKUP(A215, _xlpm.header_rng, _xlpm.data_rng))
        ),
        B215="Day", ""
    ),
    IFERROR(_xlpm.result, "")
)</f>
        <v>1858</v>
      </c>
      <c r="AQ215" s="26">
        <f t="shared" si="55"/>
        <v>0.91111111111111109</v>
      </c>
      <c r="AR215" s="26">
        <f t="shared" si="56"/>
        <v>0.67987804878048785</v>
      </c>
      <c r="AS215" s="26">
        <f t="shared" si="57"/>
        <v>0.67987804878048785</v>
      </c>
      <c r="AT215" s="24">
        <f t="shared" si="58"/>
        <v>214</v>
      </c>
      <c r="AU215" s="22">
        <v>720</v>
      </c>
      <c r="AV215" s="22">
        <f t="shared" si="59"/>
        <v>12</v>
      </c>
      <c r="AW215" s="22">
        <f>IF($B215="Day",_xlfn.XLOOKUP(CLEAN($C215),效率表!$B$4:$B$500,效率表!G$4:G$500,""),_xlfn.XLOOKUP(CLEAN($C215),效率表!$B$4:$B$500,效率表!G$4:G$500,"",,-1))</f>
        <v>20</v>
      </c>
      <c r="AX215" s="22">
        <f>IF($B215="Day",_xlfn.XLOOKUP(CLEAN($C215),效率表!$B$4:$B$500,效率表!H$4:H$500,""),_xlfn.XLOOKUP(CLEAN($C215),效率表!$B$4:$B$500,效率表!H$4:H$500,"",,-1))</f>
        <v>0</v>
      </c>
      <c r="AY215" s="22">
        <f>IF($B215="Day",_xlfn.XLOOKUP(CLEAN($C215),效率表!$B$4:$B$500,效率表!I$4:I$500,""),_xlfn.XLOOKUP(CLEAN($C215),效率表!$B$4:$B$500,效率表!I$4:I$500,"",,-1))</f>
        <v>0</v>
      </c>
      <c r="AZ215" s="22">
        <f>IF($B215="Day",_xlfn.XLOOKUP(CLEAN($C215),效率表!$B$4:$B$500,效率表!J$4:J$500,""),_xlfn.XLOOKUP(CLEAN($C215),效率表!$B$4:$B$500,效率表!J$4:J$500,"",,-1))</f>
        <v>0</v>
      </c>
      <c r="BA215" s="22">
        <f>IF($B215="Day",_xlfn.XLOOKUP(CLEAN($C215),效率表!$B$4:$B$500,效率表!K$4:K$500,""),_xlfn.XLOOKUP(CLEAN($C215),效率表!$B$4:$B$500,效率表!K$4:K$500,"",,-1))</f>
        <v>0</v>
      </c>
      <c r="BB215" s="22">
        <f>IF($B215="Day",_xlfn.XLOOKUP(CLEAN($C215),效率表!$B$4:$B$500,效率表!L$4:L$500,""),_xlfn.XLOOKUP(CLEAN($C215),效率表!$B$4:$B$500,效率表!L$4:L$500,"",,-1))</f>
        <v>120</v>
      </c>
      <c r="BC215" s="22">
        <f>IF($B215="Day",_xlfn.XLOOKUP(CLEAN($C215),效率表!$B$4:$B$500,效率表!M$4:M$500,""),_xlfn.XLOOKUP(CLEAN($C215),效率表!$B$4:$B$500,效率表!M$4:M$500,"",,-1))</f>
        <v>0</v>
      </c>
      <c r="BD215" s="22">
        <f>IF($B215="Day",_xlfn.XLOOKUP(CLEAN($C215),效率表!$B$4:$B$500,效率表!N$4:N$500,""),_xlfn.XLOOKUP(CLEAN($C215),效率表!$B$4:$B$500,效率表!N$4:N$500,"",,-1))</f>
        <v>0</v>
      </c>
      <c r="BE215" s="22">
        <f>IF($B215="Day",_xlfn.XLOOKUP(CLEAN($C215),效率表!$B$4:$B$500,效率表!O$4:O$500,""),_xlfn.XLOOKUP(CLEAN($C215),效率表!$B$4:$B$500,效率表!O$4:O$500,"",,-1))</f>
        <v>64</v>
      </c>
      <c r="BF215" s="22">
        <f>IF($B215="Day",_xlfn.XLOOKUP(CLEAN($C215),效率表!$B$4:$B$500,效率表!P$4:P$500,""),_xlfn.XLOOKUP(CLEAN($C215),效率表!$B$4:$B$500,效率表!P$4:P$500,"",,-1))</f>
        <v>70</v>
      </c>
      <c r="BG215" s="22">
        <f>IF($B215="Day",_xlfn.XLOOKUP(CLEAN($C215),效率表!$B$4:$B$500,效率表!Q$4:Q$500,""),_xlfn.XLOOKUP(CLEAN($C215),效率表!$B$4:$B$500,效率表!Q$4:Q$500,"",,-1))</f>
        <v>0</v>
      </c>
      <c r="BH215" s="22">
        <f>IF($B215="Day",_xlfn.XLOOKUP(CLEAN($C215),效率表!$B$4:$B$500,效率表!R$4:R$500,""),_xlfn.XLOOKUP(CLEAN($C215),效率表!$B$4:$B$500,效率表!R$4:R$500,"",,-1))</f>
        <v>0</v>
      </c>
      <c r="BI215" s="22">
        <f>IF($B215="Day",_xlfn.XLOOKUP(CLEAN($C215),效率表!$B$4:$B$500,效率表!S$4:S$500,""),_xlfn.XLOOKUP(CLEAN($C215),效率表!$B$4:$B$500,效率表!S$4:S$500,"",,-1))</f>
        <v>0</v>
      </c>
      <c r="BJ215" s="22">
        <f>IF($B215="Day",_xlfn.XLOOKUP(CLEAN($C215),效率表!$B$4:$B$500,效率表!U$4:U$500,""),_xlfn.XLOOKUP(CLEAN($C215),效率表!$B$4:$B$500,效率表!U$4:U$500,"",,-1))</f>
        <v>0</v>
      </c>
      <c r="BK215" s="22">
        <f>IF($B215="Day",_xlfn.XLOOKUP(CLEAN($C215),效率表!$B$4:$B$500,效率表!V$4:V$500,""),_xlfn.XLOOKUP(CLEAN($C215),效率表!$B$4:$B$500,效率表!V$4:V$500,"",,-1))</f>
        <v>0</v>
      </c>
      <c r="BL215" s="22">
        <f t="shared" si="60"/>
        <v>0</v>
      </c>
      <c r="BM215" s="22">
        <f t="shared" si="61"/>
        <v>210</v>
      </c>
      <c r="BN215" s="22">
        <f t="shared" si="62"/>
        <v>70</v>
      </c>
      <c r="BO215" s="27">
        <f t="shared" si="63"/>
        <v>446</v>
      </c>
      <c r="BP215" s="25">
        <f t="shared" si="64"/>
        <v>7.4333333333333336</v>
      </c>
      <c r="BQ215" s="28" t="str">
        <f>IF($B215="Day",_xlfn.XLOOKUP(CLEAN($C215),效率表!$B$4:$B$500,效率表!X$4:X$500,""),_xlfn.XLOOKUP($C215,效率表!$B$4:$B$500,效率表!X$4:X$500,"",,-1))</f>
        <v xml:space="preserve">Асахгүй </v>
      </c>
    </row>
    <row r="216" spans="1:69">
      <c r="A216" s="29">
        <f t="shared" si="67"/>
        <v>46244</v>
      </c>
      <c r="B216" s="22" t="s">
        <v>241</v>
      </c>
      <c r="C216" s="22" t="s">
        <v>141</v>
      </c>
      <c r="D216" s="23" t="str">
        <f>_xlfn.XLOOKUP(C216,辅助表Auxiliary!$A$3:$A$192,辅助表Auxiliary!$C$3:$C$192)</f>
        <v>矿用卡车/Dump Truck</v>
      </c>
      <c r="E216" s="22" t="str">
        <f>_xlfn.XLOOKUP(C216,辅助表Auxiliary!$A$3:$A$192,辅助表Auxiliary!$D$3:$D$192)</f>
        <v>NHL NTE240AC</v>
      </c>
      <c r="F216" s="22" t="str">
        <f>_xlfn.XLOOKUP(C216,辅助表Auxiliary!$A$3:$A$192,辅助表Auxiliary!$E$3:$E$192)</f>
        <v>NTE240</v>
      </c>
      <c r="G216" s="22" t="s">
        <v>285</v>
      </c>
      <c r="H216" s="22" t="b">
        <f t="shared" si="51"/>
        <v>1</v>
      </c>
      <c r="I216" s="22">
        <f t="shared" si="52"/>
        <v>0</v>
      </c>
      <c r="J216" s="22"/>
      <c r="K216" s="22">
        <f>_xlfn.AGGREGATE(9,4,表1[[#This Row],[Хө]:[Б.н]])+_xlfn.AGGREGATE(9,4,表1[[#This Row],[Хө土壤]:[Б.н 脏煤]],表1[[#This Row],[Ш.х 沃土]])</f>
        <v>0</v>
      </c>
      <c r="L216" s="22">
        <f>_xlfn.AGGREGATE(9,4,表1[[#This Row],[Нү]],表1[[#This Row],[Нү 煤炭]])</f>
        <v>0</v>
      </c>
      <c r="M216" s="22">
        <f>_xlfn.AGGREGATE(9,4,表1[[#This Row],[oxid]],表1[[#This Row],[oxid 氧化]])</f>
        <v>0</v>
      </c>
      <c r="N216" s="22">
        <f>_xlfn.AGGREGATE(9,4,表1[[#This Row],[И.А]],表1[[#This Row],[И.А 
工程工作]])</f>
        <v>0</v>
      </c>
      <c r="O216" s="22">
        <f>表1[[#This Row],[产量（M3）
Production(M3)]]-表1[[#This Row],[焦煤（M3）
Coking coal
Нү]]-表1[[#This Row],[动力煤（M3）
Thermal coal
oxid]]</f>
        <v>0</v>
      </c>
      <c r="P216" s="22" t="str" cm="1">
        <f t="array" ref="P216">_xlfn.LET(
_xlpm.hCond,$H216,
_xlpm.dType,$D216,
_xlpm.res_type_1,P$1,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6" s="22" t="str" cm="1">
        <f t="array" ref="Q216">_xlfn.LET(
_xlpm.hCond,$H216,
_xlpm.dType,$D216,
_xlpm.res_type_1,Q$1,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6" s="22" t="str" cm="1">
        <f t="array" ref="R216">_xlfn.LET(
_xlpm.hCond,$H216,
_xlpm.dType,$D216,
_xlpm.res_type_1,R$1,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6" s="22" t="str" cm="1">
        <f t="array" ref="S216">_xlfn.LET(
_xlpm.hCond,$H216,
_xlpm.dType,$D216,
_xlpm.res_type_1,S$1,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6" s="22" t="str" cm="1">
        <f t="array" ref="T216">_xlfn.LET(
_xlpm.hCond,$H216,
_xlpm.dType,$D216,
_xlpm.res_type_1,T$1,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6" s="22" t="str" cm="1">
        <f t="array" ref="U216">_xlfn.LET(
_xlpm.hCond,$H216,
_xlpm.dType,$D216,
_xlpm.res_type_1,U$1,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6" s="22" t="str" cm="1">
        <f t="array" ref="V216">_xlfn.LET(
_xlpm.hCond,$H216,
_xlpm.dType,$D216,
_xlpm.res_type_1,V$1,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6" s="22" cm="1">
        <f t="array" ref="W216">_xlfn.LET(
_xlpm.hCond,$H216,
_xlpm.dType,$D216,
_xlpm.res_type_1,W$1,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16" s="22" cm="1">
        <f t="array" ref="X216">_xlfn.LET(
_xlpm.hCond,$H216,
_xlpm.dType,$D216,
_xlpm.res_type_1,X$1,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6" s="22" cm="1">
        <f t="array" ref="Y216">_xlfn.LET(
_xlpm.hCond,$H216,
_xlpm.dType,$D216,
_xlpm.res_type_1,Y$1,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6" s="22" cm="1">
        <f t="array" ref="Z216">_xlfn.LET(
_xlpm.hCond,$H216,
_xlpm.dType,$D216,
_xlpm.res_type_1,Z$1,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6" s="22" cm="1">
        <f t="array" ref="AA216">_xlfn.LET(
_xlpm.hCond,$H216,
_xlpm.dType,$D216,
_xlpm.res_type_1,AA$1,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6" s="22" cm="1">
        <f t="array" ref="AB216">_xlfn.LET(
_xlpm.hCond,$H216,
_xlpm.dType,$D216,
_xlpm.res_type_1,AB$1,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6" s="22" cm="1">
        <f t="array" ref="AC216">_xlfn.LET(
_xlpm.hCond,$H216,
_xlpm.dType,$D216,
_xlpm.res_type_1,AC$1,
_xlpm.num,--_xlfn.TEXTAFTER($C216,{"#","/","-"},-1),
_xlpm.isDay,$B216="DAY",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6" s="22" cm="1">
        <f t="array" ref="AD216">_xlfn.LET(
    _xlpm.result,
    IF(
        $H216,
        _xlfn.IFS(
            $B216 = "DAY",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$B216 = "Night",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31374</v>
      </c>
      <c r="AE216" s="22" cm="1">
        <f t="array" ref="AE216">_xlfn.LET(
    _xlpm.result,
    IF(
        $H216,
        _xlfn.IFS(
            $B216 = "DAY",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$B216 = "Night",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31374</v>
      </c>
      <c r="AF216" s="22">
        <f t="shared" si="65"/>
        <v>0</v>
      </c>
      <c r="AG216" s="22" cm="1">
        <f t="array" ref="AG216">_xlfn.LET(
    _xlpm.result,
    IF(
        $H216,
        _xlfn.IFS(
            $B216 = "DAY",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$B216 = "Night",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487014</v>
      </c>
      <c r="AH216" s="22" cm="1">
        <f t="array" ref="AH216">_xlfn.LET(
    _xlpm.result,
    IF(
        $H216,
        _xlfn.IFS(
            $B216 = "DAY",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$B216 = "Night",
            _xlfn.IFS(
                $D216 = "挖掘机/Excavator",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$D216 = "矿用卡车/Dump Truck",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$D216 = "辅助设备/Auxiliary Equipment",
                _xlfn.XLOOKUP(
                     --
                        _xlfn.TEXTAFTER(
                            $C216,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487014</v>
      </c>
      <c r="AI216" s="22">
        <f t="shared" si="66"/>
        <v>0</v>
      </c>
      <c r="AJ21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1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6" s="22">
        <f t="shared" si="53"/>
        <v>0</v>
      </c>
      <c r="AO216" s="24" t="str">
        <f t="shared" si="54"/>
        <v/>
      </c>
      <c r="AP216" s="25" cm="1">
        <f t="array" ref="AP21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B216="Night", IF(
            (F216="EX5600")+(F216="EX3600"),
            _xlfn.XLOOKUP(--_xlfn.TEXTAFTER($C216,{"#","/","-"},-1), --_xlfn.TEXTAFTER('Electrical Excavator'!$A$4:$A$23,{"#","/","-"},-1), _xlfn.XLOOKUP(A216,'Electrical Excavator'!$E$3:$AI$3,'Electrical Excavator'!$E$4:$AI$23)),
            _xlfn.XLOOKUP(--_xlfn.TEXTAFTER($C216,{"#","/","-"},-1), --_xlfn.REGEXEXTRACT(_xlpm.c_rng,"\d+"), _xlfn.XLOOKUP(A216, _xlpm.header_rng, _xlpm.data_rng))
        ),
        B216="Day", ""
    ),
    IFERROR(_xlpm.result, "")
)</f>
        <v>1706</v>
      </c>
      <c r="AQ216" s="26">
        <f t="shared" si="55"/>
        <v>0.39444444444444443</v>
      </c>
      <c r="AR216" s="26">
        <f t="shared" si="56"/>
        <v>0</v>
      </c>
      <c r="AS216" s="26" t="str">
        <f t="shared" si="57"/>
        <v/>
      </c>
      <c r="AT216" s="24" t="str">
        <f t="shared" si="58"/>
        <v/>
      </c>
      <c r="AU216" s="22">
        <v>720</v>
      </c>
      <c r="AV216" s="22">
        <f t="shared" si="59"/>
        <v>12</v>
      </c>
      <c r="AW216" s="22">
        <f>IF($B216="Day",_xlfn.XLOOKUP(CLEAN($C216),效率表!$B$4:$B$500,效率表!G$4:G$500,""),_xlfn.XLOOKUP(CLEAN($C216),效率表!$B$4:$B$500,效率表!G$4:G$500,"",,-1))</f>
        <v>0</v>
      </c>
      <c r="AX216" s="22">
        <f>IF($B216="Day",_xlfn.XLOOKUP(CLEAN($C216),效率表!$B$4:$B$500,效率表!H$4:H$500,""),_xlfn.XLOOKUP(CLEAN($C216),效率表!$B$4:$B$500,效率表!H$4:H$500,"",,-1))</f>
        <v>0</v>
      </c>
      <c r="AY216" s="22">
        <f>IF($B216="Day",_xlfn.XLOOKUP(CLEAN($C216),效率表!$B$4:$B$500,效率表!I$4:I$500,""),_xlfn.XLOOKUP(CLEAN($C216),效率表!$B$4:$B$500,效率表!I$4:I$500,"",,-1))</f>
        <v>0</v>
      </c>
      <c r="AZ216" s="22">
        <f>IF($B216="Day",_xlfn.XLOOKUP(CLEAN($C216),效率表!$B$4:$B$500,效率表!J$4:J$500,""),_xlfn.XLOOKUP(CLEAN($C216),效率表!$B$4:$B$500,效率表!J$4:J$500,"",,-1))</f>
        <v>0</v>
      </c>
      <c r="BA216" s="22">
        <f>IF($B216="Day",_xlfn.XLOOKUP(CLEAN($C216),效率表!$B$4:$B$500,效率表!K$4:K$500,""),_xlfn.XLOOKUP(CLEAN($C216),效率表!$B$4:$B$500,效率表!K$4:K$500,"",,-1))</f>
        <v>0</v>
      </c>
      <c r="BB216" s="22">
        <f>IF($B216="Day",_xlfn.XLOOKUP(CLEAN($C216),效率表!$B$4:$B$500,效率表!L$4:L$500,""),_xlfn.XLOOKUP(CLEAN($C216),效率表!$B$4:$B$500,效率表!L$4:L$500,"",,-1))</f>
        <v>0</v>
      </c>
      <c r="BC216" s="22">
        <f>IF($B216="Day",_xlfn.XLOOKUP(CLEAN($C216),效率表!$B$4:$B$500,效率表!M$4:M$500,""),_xlfn.XLOOKUP(CLEAN($C216),效率表!$B$4:$B$500,效率表!M$4:M$500,"",,-1))</f>
        <v>0</v>
      </c>
      <c r="BD216" s="22">
        <f>IF($B216="Day",_xlfn.XLOOKUP(CLEAN($C216),效率表!$B$4:$B$500,效率表!N$4:N$500,""),_xlfn.XLOOKUP(CLEAN($C216),效率表!$B$4:$B$500,效率表!N$4:N$500,"",,-1))</f>
        <v>0</v>
      </c>
      <c r="BE216" s="22">
        <f>IF($B216="Day",_xlfn.XLOOKUP(CLEAN($C216),效率表!$B$4:$B$500,效率表!O$4:O$500,""),_xlfn.XLOOKUP(CLEAN($C216),效率表!$B$4:$B$500,效率表!O$4:O$500,"",,-1))</f>
        <v>436</v>
      </c>
      <c r="BF216" s="22">
        <f>IF($B216="Day",_xlfn.XLOOKUP(CLEAN($C216),效率表!$B$4:$B$500,效率表!P$4:P$500,""),_xlfn.XLOOKUP(CLEAN($C216),效率表!$B$4:$B$500,效率表!P$4:P$500,"",,-1))</f>
        <v>284</v>
      </c>
      <c r="BG216" s="22">
        <f>IF($B216="Day",_xlfn.XLOOKUP(CLEAN($C216),效率表!$B$4:$B$500,效率表!Q$4:Q$500,""),_xlfn.XLOOKUP(CLEAN($C216),效率表!$B$4:$B$500,效率表!Q$4:Q$500,"",,-1))</f>
        <v>0</v>
      </c>
      <c r="BH216" s="22">
        <f>IF($B216="Day",_xlfn.XLOOKUP(CLEAN($C216),效率表!$B$4:$B$500,效率表!R$4:R$500,""),_xlfn.XLOOKUP(CLEAN($C216),效率表!$B$4:$B$500,效率表!R$4:R$500,"",,-1))</f>
        <v>0</v>
      </c>
      <c r="BI216" s="22">
        <f>IF($B216="Day",_xlfn.XLOOKUP(CLEAN($C216),效率表!$B$4:$B$500,效率表!S$4:S$500,""),_xlfn.XLOOKUP(CLEAN($C216),效率表!$B$4:$B$500,效率表!S$4:S$500,"",,-1))</f>
        <v>0</v>
      </c>
      <c r="BJ216" s="22">
        <f>IF($B216="Day",_xlfn.XLOOKUP(CLEAN($C216),效率表!$B$4:$B$500,效率表!U$4:U$500,""),_xlfn.XLOOKUP(CLEAN($C216),效率表!$B$4:$B$500,效率表!U$4:U$500,"",,-1))</f>
        <v>0</v>
      </c>
      <c r="BK216" s="22">
        <f>IF($B216="Day",_xlfn.XLOOKUP(CLEAN($C216),效率表!$B$4:$B$500,效率表!V$4:V$500,""),_xlfn.XLOOKUP(CLEAN($C216),效率表!$B$4:$B$500,效率表!V$4:V$500,"",,-1))</f>
        <v>0</v>
      </c>
      <c r="BL216" s="22">
        <f t="shared" si="60"/>
        <v>0</v>
      </c>
      <c r="BM216" s="22">
        <f t="shared" si="61"/>
        <v>284</v>
      </c>
      <c r="BN216" s="22">
        <f t="shared" si="62"/>
        <v>284</v>
      </c>
      <c r="BO216" s="27">
        <f t="shared" si="63"/>
        <v>0</v>
      </c>
      <c r="BP216" s="25">
        <f t="shared" si="64"/>
        <v>0</v>
      </c>
      <c r="BQ216" s="28" t="str">
        <f>IF($B216="Day",_xlfn.XLOOKUP(CLEAN($C216),效率表!$B$4:$B$500,效率表!X$4:X$500,""),_xlfn.XLOOKUP($C216,效率表!$B$4:$B$500,效率表!X$4:X$500,"",,-1))</f>
        <v xml:space="preserve">Гидро гоожилттой </v>
      </c>
    </row>
    <row r="217" spans="1:69">
      <c r="A217" s="29">
        <f t="shared" si="67"/>
        <v>46244</v>
      </c>
      <c r="B217" s="22" t="s">
        <v>241</v>
      </c>
      <c r="C217" s="22" t="s">
        <v>142</v>
      </c>
      <c r="D217" s="23" t="str">
        <f>_xlfn.XLOOKUP(C217,辅助表Auxiliary!$A$3:$A$192,辅助表Auxiliary!$C$3:$C$192)</f>
        <v>矿用卡车/Dump Truck</v>
      </c>
      <c r="E217" s="22" t="str">
        <f>_xlfn.XLOOKUP(C217,辅助表Auxiliary!$A$3:$A$192,辅助表Auxiliary!$D$3:$D$192)</f>
        <v>NHL NTE240AC</v>
      </c>
      <c r="F217" s="22" t="str">
        <f>_xlfn.XLOOKUP(C217,辅助表Auxiliary!$A$3:$A$192,辅助表Auxiliary!$E$3:$E$192)</f>
        <v>NTE240</v>
      </c>
      <c r="G217" s="22" t="s">
        <v>285</v>
      </c>
      <c r="H217" s="22" t="b">
        <f t="shared" si="51"/>
        <v>1</v>
      </c>
      <c r="I217" s="22">
        <f t="shared" si="52"/>
        <v>1</v>
      </c>
      <c r="J217" s="22"/>
      <c r="K217" s="22">
        <f>_xlfn.AGGREGATE(9,4,表1[[#This Row],[Хө]:[Б.н]])+_xlfn.AGGREGATE(9,4,表1[[#This Row],[Хө土壤]:[Б.н 脏煤]],表1[[#This Row],[Ш.х 沃土]])</f>
        <v>680</v>
      </c>
      <c r="L217" s="22">
        <f>_xlfn.AGGREGATE(9,4,表1[[#This Row],[Нү]],表1[[#This Row],[Нү 煤炭]])</f>
        <v>0</v>
      </c>
      <c r="M217" s="22">
        <f>_xlfn.AGGREGATE(9,4,表1[[#This Row],[oxid]],表1[[#This Row],[oxid 氧化]])</f>
        <v>0</v>
      </c>
      <c r="N217" s="22">
        <f>_xlfn.AGGREGATE(9,4,表1[[#This Row],[И.А]],表1[[#This Row],[И.А 
工程工作]])</f>
        <v>0</v>
      </c>
      <c r="O217" s="22">
        <f>表1[[#This Row],[产量（M3）
Production(M3)]]-表1[[#This Row],[焦煤（M3）
Coking coal
Нү]]-表1[[#This Row],[动力煤（M3）
Thermal coal
oxid]]</f>
        <v>680</v>
      </c>
      <c r="P217" s="22" t="str" cm="1">
        <f t="array" ref="P217">_xlfn.LET(
_xlpm.hCond,$H217,
_xlpm.dType,$D217,
_xlpm.res_type_1,P$1,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7" s="22" t="str" cm="1">
        <f t="array" ref="Q217">_xlfn.LET(
_xlpm.hCond,$H217,
_xlpm.dType,$D217,
_xlpm.res_type_1,Q$1,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7" s="22" t="str" cm="1">
        <f t="array" ref="R217">_xlfn.LET(
_xlpm.hCond,$H217,
_xlpm.dType,$D217,
_xlpm.res_type_1,R$1,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7" s="22" t="str" cm="1">
        <f t="array" ref="S217">_xlfn.LET(
_xlpm.hCond,$H217,
_xlpm.dType,$D217,
_xlpm.res_type_1,S$1,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7" s="22" t="str" cm="1">
        <f t="array" ref="T217">_xlfn.LET(
_xlpm.hCond,$H217,
_xlpm.dType,$D217,
_xlpm.res_type_1,T$1,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7" s="22" t="str" cm="1">
        <f t="array" ref="U217">_xlfn.LET(
_xlpm.hCond,$H217,
_xlpm.dType,$D217,
_xlpm.res_type_1,U$1,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7" s="22" t="str" cm="1">
        <f t="array" ref="V217">_xlfn.LET(
_xlpm.hCond,$H217,
_xlpm.dType,$D217,
_xlpm.res_type_1,V$1,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7" s="22" cm="1">
        <f t="array" ref="W217">_xlfn.LET(
_xlpm.hCond,$H217,
_xlpm.dType,$D217,
_xlpm.res_type_1,W$1,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17" s="22" cm="1">
        <f t="array" ref="X217">_xlfn.LET(
_xlpm.hCond,$H217,
_xlpm.dType,$D217,
_xlpm.res_type_1,X$1,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7" s="22" cm="1">
        <f t="array" ref="Y217">_xlfn.LET(
_xlpm.hCond,$H217,
_xlpm.dType,$D217,
_xlpm.res_type_1,Y$1,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7" s="22" cm="1">
        <f t="array" ref="Z217">_xlfn.LET(
_xlpm.hCond,$H217,
_xlpm.dType,$D217,
_xlpm.res_type_1,Z$1,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7" s="22" cm="1">
        <f t="array" ref="AA217">_xlfn.LET(
_xlpm.hCond,$H217,
_xlpm.dType,$D217,
_xlpm.res_type_1,AA$1,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7" s="22" cm="1">
        <f t="array" ref="AB217">_xlfn.LET(
_xlpm.hCond,$H217,
_xlpm.dType,$D217,
_xlpm.res_type_1,AB$1,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7" s="22" cm="1">
        <f t="array" ref="AC217">_xlfn.LET(
_xlpm.hCond,$H217,
_xlpm.dType,$D217,
_xlpm.res_type_1,AC$1,
_xlpm.num,--_xlfn.TEXTAFTER($C217,{"#","/","-"},-1),
_xlpm.isDay,$B217="DAY",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7" s="22" cm="1">
        <f t="array" ref="AD217">_xlfn.LET(
    _xlpm.result,
    IF(
        $H217,
        _xlfn.IFS(
            $B217 = "DAY",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$B217 = "Night",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27334</v>
      </c>
      <c r="AE217" s="22" cm="1">
        <f t="array" ref="AE217">_xlfn.LET(
    _xlpm.result,
    IF(
        $H217,
        _xlfn.IFS(
            $B217 = "DAY",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$B217 = "Night",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27342</v>
      </c>
      <c r="AF217" s="22">
        <f t="shared" si="65"/>
        <v>8</v>
      </c>
      <c r="AG217" s="22" cm="1">
        <f t="array" ref="AG217">_xlfn.LET(
    _xlpm.result,
    IF(
        $H217,
        _xlfn.IFS(
            $B217 = "DAY",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$B217 = "Night",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423600</v>
      </c>
      <c r="AH217" s="22" cm="1">
        <f t="array" ref="AH217">_xlfn.LET(
    _xlpm.result,
    IF(
        $H217,
        _xlfn.IFS(
            $B217 = "DAY",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$B217 = "Night",
            _xlfn.IFS(
                $D217 = "挖掘机/Excavator",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$D217 = "矿用卡车/Dump Truck",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$D217 = "辅助设备/Auxiliary Equipment",
                _xlfn.XLOOKUP(
                     --
                        _xlfn.TEXTAFTER(
                            $C217,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423731</v>
      </c>
      <c r="AI217" s="22">
        <f t="shared" si="66"/>
        <v>131</v>
      </c>
      <c r="AJ217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1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7" s="22">
        <f t="shared" si="53"/>
        <v>8</v>
      </c>
      <c r="AO217" s="24">
        <f t="shared" si="54"/>
        <v>8.1875</v>
      </c>
      <c r="AP217" s="25" cm="1">
        <f t="array" ref="AP21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B217="Night", IF(
            (F217="EX5600")+(F217="EX3600"),
            _xlfn.XLOOKUP(--_xlfn.TEXTAFTER($C217,{"#","/","-"},-1), --_xlfn.TEXTAFTER('Electrical Excavator'!$A$4:$A$23,{"#","/","-"},-1), _xlfn.XLOOKUP(A217,'Electrical Excavator'!$E$3:$AI$3,'Electrical Excavator'!$E$4:$AI$23)),
            _xlfn.XLOOKUP(--_xlfn.TEXTAFTER($C217,{"#","/","-"},-1), --_xlfn.REGEXEXTRACT(_xlpm.c_rng,"\d+"), _xlfn.XLOOKUP(A217, _xlpm.header_rng, _xlpm.data_rng))
        ),
        B217="Day", ""
    ),
    IFERROR(_xlpm.result, "")
)</f>
        <v>1734</v>
      </c>
      <c r="AQ217" s="26">
        <f t="shared" si="55"/>
        <v>0.95833333333333337</v>
      </c>
      <c r="AR217" s="26">
        <f t="shared" si="56"/>
        <v>0.72463768115942029</v>
      </c>
      <c r="AS217" s="26">
        <f t="shared" si="57"/>
        <v>0.65217391304347827</v>
      </c>
      <c r="AT217" s="24">
        <f t="shared" si="58"/>
        <v>30</v>
      </c>
      <c r="AU217" s="22">
        <v>720</v>
      </c>
      <c r="AV217" s="22">
        <f t="shared" si="59"/>
        <v>12</v>
      </c>
      <c r="AW217" s="22">
        <f>IF($B217="Day",_xlfn.XLOOKUP(CLEAN($C217),效率表!$B$4:$B$500,效率表!G$4:G$500,""),_xlfn.XLOOKUP(CLEAN($C217),效率表!$B$4:$B$500,效率表!G$4:G$500,"",,-1))</f>
        <v>40</v>
      </c>
      <c r="AX217" s="22">
        <f>IF($B217="Day",_xlfn.XLOOKUP(CLEAN($C217),效率表!$B$4:$B$500,效率表!H$4:H$500,""),_xlfn.XLOOKUP(CLEAN($C217),效率表!$B$4:$B$500,效率表!H$4:H$500,"",,-1))</f>
        <v>0</v>
      </c>
      <c r="AY217" s="22">
        <f>IF($B217="Day",_xlfn.XLOOKUP(CLEAN($C217),效率表!$B$4:$B$500,效率表!I$4:I$500,""),_xlfn.XLOOKUP(CLEAN($C217),效率表!$B$4:$B$500,效率表!I$4:I$500,"",,-1))</f>
        <v>0</v>
      </c>
      <c r="AZ217" s="22">
        <f>IF($B217="Day",_xlfn.XLOOKUP(CLEAN($C217),效率表!$B$4:$B$500,效率表!J$4:J$500,""),_xlfn.XLOOKUP(CLEAN($C217),效率表!$B$4:$B$500,效率表!J$4:J$500,"",,-1))</f>
        <v>50</v>
      </c>
      <c r="BA217" s="22">
        <f>IF($B217="Day",_xlfn.XLOOKUP(CLEAN($C217),效率表!$B$4:$B$500,效率表!K$4:K$500,""),_xlfn.XLOOKUP(CLEAN($C217),效率表!$B$4:$B$500,效率表!K$4:K$500,"",,-1))</f>
        <v>0</v>
      </c>
      <c r="BB217" s="22">
        <f>IF($B217="Day",_xlfn.XLOOKUP(CLEAN($C217),效率表!$B$4:$B$500,效率表!L$4:L$500,""),_xlfn.XLOOKUP(CLEAN($C217),效率表!$B$4:$B$500,效率表!L$4:L$500,"",,-1))</f>
        <v>90</v>
      </c>
      <c r="BC217" s="22">
        <f>IF($B217="Day",_xlfn.XLOOKUP(CLEAN($C217),效率表!$B$4:$B$500,效率表!M$4:M$500,""),_xlfn.XLOOKUP(CLEAN($C217),效率表!$B$4:$B$500,效率表!M$4:M$500,"",,-1))</f>
        <v>0</v>
      </c>
      <c r="BD217" s="22">
        <f>IF($B217="Day",_xlfn.XLOOKUP(CLEAN($C217),效率表!$B$4:$B$500,效率表!N$4:N$500,""),_xlfn.XLOOKUP(CLEAN($C217),效率表!$B$4:$B$500,效率表!N$4:N$500,"",,-1))</f>
        <v>0</v>
      </c>
      <c r="BE217" s="22">
        <f>IF($B217="Day",_xlfn.XLOOKUP(CLEAN($C217),效率表!$B$4:$B$500,效率表!O$4:O$500,""),_xlfn.XLOOKUP(CLEAN($C217),效率表!$B$4:$B$500,效率表!O$4:O$500,"",,-1))</f>
        <v>30</v>
      </c>
      <c r="BF217" s="22">
        <f>IF($B217="Day",_xlfn.XLOOKUP(CLEAN($C217),效率表!$B$4:$B$500,效率表!P$4:P$500,""),_xlfn.XLOOKUP(CLEAN($C217),效率表!$B$4:$B$500,效率表!P$4:P$500,"",,-1))</f>
        <v>60</v>
      </c>
      <c r="BG217" s="22">
        <f>IF($B217="Day",_xlfn.XLOOKUP(CLEAN($C217),效率表!$B$4:$B$500,效率表!Q$4:Q$500,""),_xlfn.XLOOKUP(CLEAN($C217),效率表!$B$4:$B$500,效率表!Q$4:Q$500,"",,-1))</f>
        <v>0</v>
      </c>
      <c r="BH217" s="22">
        <f>IF($B217="Day",_xlfn.XLOOKUP(CLEAN($C217),效率表!$B$4:$B$500,效率表!R$4:R$500,""),_xlfn.XLOOKUP(CLEAN($C217),效率表!$B$4:$B$500,效率表!R$4:R$500,"",,-1))</f>
        <v>0</v>
      </c>
      <c r="BI217" s="22">
        <f>IF($B217="Day",_xlfn.XLOOKUP(CLEAN($C217),效率表!$B$4:$B$500,效率表!S$4:S$500,""),_xlfn.XLOOKUP(CLEAN($C217),效率表!$B$4:$B$500,效率表!S$4:S$500,"",,-1))</f>
        <v>0</v>
      </c>
      <c r="BJ217" s="22">
        <f>IF($B217="Day",_xlfn.XLOOKUP(CLEAN($C217),效率表!$B$4:$B$500,效率表!U$4:U$500,""),_xlfn.XLOOKUP(CLEAN($C217),效率表!$B$4:$B$500,效率表!U$4:U$500,"",,-1))</f>
        <v>0</v>
      </c>
      <c r="BK217" s="22">
        <f>IF($B217="Day",_xlfn.XLOOKUP(CLEAN($C217),效率表!$B$4:$B$500,效率表!V$4:V$500,""),_xlfn.XLOOKUP(CLEAN($C217),效率表!$B$4:$B$500,效率表!V$4:V$500,"",,-1))</f>
        <v>0</v>
      </c>
      <c r="BL217" s="22">
        <f t="shared" si="60"/>
        <v>50</v>
      </c>
      <c r="BM217" s="22">
        <f t="shared" si="61"/>
        <v>190</v>
      </c>
      <c r="BN217" s="22">
        <f t="shared" si="62"/>
        <v>60</v>
      </c>
      <c r="BO217" s="27">
        <f t="shared" si="63"/>
        <v>450</v>
      </c>
      <c r="BP217" s="25">
        <f t="shared" si="64"/>
        <v>7.5</v>
      </c>
      <c r="BQ217" s="28" t="str">
        <f>IF($B217="Day",_xlfn.XLOOKUP(CLEAN($C217),效率表!$B$4:$B$500,效率表!X$4:X$500,""),_xlfn.XLOOKUP($C217,效率表!$B$4:$B$500,效率表!X$4:X$500,"",,-1))</f>
        <v xml:space="preserve">яндан боолгох </v>
      </c>
    </row>
    <row r="218" spans="1:69">
      <c r="A218" s="29">
        <f t="shared" si="67"/>
        <v>46244</v>
      </c>
      <c r="B218" s="22" t="s">
        <v>241</v>
      </c>
      <c r="C218" s="22" t="s">
        <v>143</v>
      </c>
      <c r="D218" s="23" t="str">
        <f>_xlfn.XLOOKUP(C218,辅助表Auxiliary!$A$3:$A$192,辅助表Auxiliary!$C$3:$C$192)</f>
        <v>矿用卡车/Dump Truck</v>
      </c>
      <c r="E218" s="22" t="str">
        <f>_xlfn.XLOOKUP(C218,辅助表Auxiliary!$A$3:$A$192,辅助表Auxiliary!$D$3:$D$192)</f>
        <v>NHL NTE240AC</v>
      </c>
      <c r="F218" s="22" t="str">
        <f>_xlfn.XLOOKUP(C218,辅助表Auxiliary!$A$3:$A$192,辅助表Auxiliary!$E$3:$E$192)</f>
        <v>NTE240</v>
      </c>
      <c r="G218" s="22" t="s">
        <v>285</v>
      </c>
      <c r="H218" s="22" t="b">
        <f t="shared" si="51"/>
        <v>1</v>
      </c>
      <c r="I218" s="22">
        <f t="shared" si="52"/>
        <v>1</v>
      </c>
      <c r="J218" s="22"/>
      <c r="K218" s="22">
        <f>_xlfn.AGGREGATE(9,4,表1[[#This Row],[Хө]:[Б.н]])+_xlfn.AGGREGATE(9,4,表1[[#This Row],[Хө土壤]:[Б.н 脏煤]],表1[[#This Row],[Ш.х 沃土]])</f>
        <v>935</v>
      </c>
      <c r="L218" s="22">
        <f>_xlfn.AGGREGATE(9,4,表1[[#This Row],[Нү]],表1[[#This Row],[Нү 煤炭]])</f>
        <v>0</v>
      </c>
      <c r="M218" s="22">
        <f>_xlfn.AGGREGATE(9,4,表1[[#This Row],[oxid]],表1[[#This Row],[oxid 氧化]])</f>
        <v>0</v>
      </c>
      <c r="N218" s="22">
        <f>_xlfn.AGGREGATE(9,4,表1[[#This Row],[И.А]],表1[[#This Row],[И.А 
工程工作]])</f>
        <v>0</v>
      </c>
      <c r="O218" s="22">
        <f>表1[[#This Row],[产量（M3）
Production(M3)]]-表1[[#This Row],[焦煤（M3）
Coking coal
Нү]]-表1[[#This Row],[动力煤（M3）
Thermal coal
oxid]]</f>
        <v>935</v>
      </c>
      <c r="P218" s="22" t="str" cm="1">
        <f t="array" ref="P218">_xlfn.LET(
_xlpm.hCond,$H218,
_xlpm.dType,$D218,
_xlpm.res_type_1,P$1,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8" s="22" t="str" cm="1">
        <f t="array" ref="Q218">_xlfn.LET(
_xlpm.hCond,$H218,
_xlpm.dType,$D218,
_xlpm.res_type_1,Q$1,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8" s="22" t="str" cm="1">
        <f t="array" ref="R218">_xlfn.LET(
_xlpm.hCond,$H218,
_xlpm.dType,$D218,
_xlpm.res_type_1,R$1,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8" s="22" t="str" cm="1">
        <f t="array" ref="S218">_xlfn.LET(
_xlpm.hCond,$H218,
_xlpm.dType,$D218,
_xlpm.res_type_1,S$1,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8" s="22" t="str" cm="1">
        <f t="array" ref="T218">_xlfn.LET(
_xlpm.hCond,$H218,
_xlpm.dType,$D218,
_xlpm.res_type_1,T$1,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8" s="22" t="str" cm="1">
        <f t="array" ref="U218">_xlfn.LET(
_xlpm.hCond,$H218,
_xlpm.dType,$D218,
_xlpm.res_type_1,U$1,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8" s="22" t="str" cm="1">
        <f t="array" ref="V218">_xlfn.LET(
_xlpm.hCond,$H218,
_xlpm.dType,$D218,
_xlpm.res_type_1,V$1,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8" s="22" cm="1">
        <f t="array" ref="W218">_xlfn.LET(
_xlpm.hCond,$H218,
_xlpm.dType,$D218,
_xlpm.res_type_1,W$1,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18" s="22" cm="1">
        <f t="array" ref="X218">_xlfn.LET(
_xlpm.hCond,$H218,
_xlpm.dType,$D218,
_xlpm.res_type_1,X$1,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8" s="22" cm="1">
        <f t="array" ref="Y218">_xlfn.LET(
_xlpm.hCond,$H218,
_xlpm.dType,$D218,
_xlpm.res_type_1,Y$1,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8" s="22" cm="1">
        <f t="array" ref="Z218">_xlfn.LET(
_xlpm.hCond,$H218,
_xlpm.dType,$D218,
_xlpm.res_type_1,Z$1,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8" s="22" cm="1">
        <f t="array" ref="AA218">_xlfn.LET(
_xlpm.hCond,$H218,
_xlpm.dType,$D218,
_xlpm.res_type_1,AA$1,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8" s="22" cm="1">
        <f t="array" ref="AB218">_xlfn.LET(
_xlpm.hCond,$H218,
_xlpm.dType,$D218,
_xlpm.res_type_1,AB$1,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8" s="22" cm="1">
        <f t="array" ref="AC218">_xlfn.LET(
_xlpm.hCond,$H218,
_xlpm.dType,$D218,
_xlpm.res_type_1,AC$1,
_xlpm.num,--_xlfn.TEXTAFTER($C218,{"#","/","-"},-1),
_xlpm.isDay,$B218="DAY",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8" s="22" cm="1">
        <f t="array" ref="AD218">_xlfn.LET(
    _xlpm.result,
    IF(
        $H218,
        _xlfn.IFS(
            $B218 = "DAY",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$B218 = "Night",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26987</v>
      </c>
      <c r="AE218" s="22" cm="1">
        <f t="array" ref="AE218">_xlfn.LET(
    _xlpm.result,
    IF(
        $H218,
        _xlfn.IFS(
            $B218 = "DAY",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$B218 = "Night",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26996</v>
      </c>
      <c r="AF218" s="22">
        <f t="shared" si="65"/>
        <v>9</v>
      </c>
      <c r="AG218" s="22" cm="1">
        <f t="array" ref="AG218">_xlfn.LET(
    _xlpm.result,
    IF(
        $H218,
        _xlfn.IFS(
            $B218 = "DAY",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$B218 = "Night",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411172</v>
      </c>
      <c r="AH218" s="22" cm="1">
        <f t="array" ref="AH218">_xlfn.LET(
    _xlpm.result,
    IF(
        $H218,
        _xlfn.IFS(
            $B218 = "DAY",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$B218 = "Night",
            _xlfn.IFS(
                $D218 = "挖掘机/Excavator",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$D218 = "矿用卡车/Dump Truck",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$D218 = "辅助设备/Auxiliary Equipment",
                _xlfn.XLOOKUP(
                     --
                        _xlfn.TEXTAFTER(
                            $C218,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411332</v>
      </c>
      <c r="AI218" s="22">
        <f t="shared" si="66"/>
        <v>160</v>
      </c>
      <c r="AJ218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1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8" s="22">
        <f t="shared" si="53"/>
        <v>11</v>
      </c>
      <c r="AO218" s="24">
        <f t="shared" si="54"/>
        <v>7.2727272727272725</v>
      </c>
      <c r="AP218" s="25" cm="1">
        <f t="array" ref="AP21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B218="Night", IF(
            (F218="EX5600")+(F218="EX3600"),
            _xlfn.XLOOKUP(--_xlfn.TEXTAFTER($C218,{"#","/","-"},-1), --_xlfn.TEXTAFTER('Electrical Excavator'!$A$4:$A$23,{"#","/","-"},-1), _xlfn.XLOOKUP(A218,'Electrical Excavator'!$E$3:$AI$3,'Electrical Excavator'!$E$4:$AI$23)),
            _xlfn.XLOOKUP(--_xlfn.TEXTAFTER($C218,{"#","/","-"},-1), --_xlfn.REGEXEXTRACT(_xlpm.c_rng,"\d+"), _xlfn.XLOOKUP(A218, _xlpm.header_rng, _xlpm.data_rng))
        ),
        B218="Day", ""
    ),
    IFERROR(_xlpm.result, "")
)</f>
        <v>1582</v>
      </c>
      <c r="AQ218" s="26">
        <f t="shared" si="55"/>
        <v>1</v>
      </c>
      <c r="AR218" s="26">
        <f t="shared" si="56"/>
        <v>0.75</v>
      </c>
      <c r="AS218" s="26">
        <f t="shared" si="57"/>
        <v>0.75</v>
      </c>
      <c r="AT218" s="24">
        <f t="shared" si="58"/>
        <v>0</v>
      </c>
      <c r="AU218" s="22">
        <v>720</v>
      </c>
      <c r="AV218" s="22">
        <f t="shared" si="59"/>
        <v>12</v>
      </c>
      <c r="AW218" s="22">
        <f>IF($B218="Day",_xlfn.XLOOKUP(CLEAN($C218),效率表!$B$4:$B$500,效率表!G$4:G$500,""),_xlfn.XLOOKUP(CLEAN($C218),效率表!$B$4:$B$500,效率表!G$4:G$500,"",,-1))</f>
        <v>20</v>
      </c>
      <c r="AX218" s="22">
        <f>IF($B218="Day",_xlfn.XLOOKUP(CLEAN($C218),效率表!$B$4:$B$500,效率表!H$4:H$500,""),_xlfn.XLOOKUP(CLEAN($C218),效率表!$B$4:$B$500,效率表!H$4:H$500,"",,-1))</f>
        <v>0</v>
      </c>
      <c r="AY218" s="22">
        <f>IF($B218="Day",_xlfn.XLOOKUP(CLEAN($C218),效率表!$B$4:$B$500,效率表!I$4:I$500,""),_xlfn.XLOOKUP(CLEAN($C218),效率表!$B$4:$B$500,效率表!I$4:I$500,"",,-1))</f>
        <v>0</v>
      </c>
      <c r="AZ218" s="22">
        <f>IF($B218="Day",_xlfn.XLOOKUP(CLEAN($C218),效率表!$B$4:$B$500,效率表!J$4:J$500,""),_xlfn.XLOOKUP(CLEAN($C218),效率表!$B$4:$B$500,效率表!J$4:J$500,"",,-1))</f>
        <v>0</v>
      </c>
      <c r="BA218" s="22">
        <f>IF($B218="Day",_xlfn.XLOOKUP(CLEAN($C218),效率表!$B$4:$B$500,效率表!K$4:K$500,""),_xlfn.XLOOKUP(CLEAN($C218),效率表!$B$4:$B$500,效率表!K$4:K$500,"",,-1))</f>
        <v>0</v>
      </c>
      <c r="BB218" s="22">
        <f>IF($B218="Day",_xlfn.XLOOKUP(CLEAN($C218),效率表!$B$4:$B$500,效率表!L$4:L$500,""),_xlfn.XLOOKUP(CLEAN($C218),效率表!$B$4:$B$500,效率表!L$4:L$500,"",,-1))</f>
        <v>90</v>
      </c>
      <c r="BC218" s="22">
        <f>IF($B218="Day",_xlfn.XLOOKUP(CLEAN($C218),效率表!$B$4:$B$500,效率表!M$4:M$500,""),_xlfn.XLOOKUP(CLEAN($C218),效率表!$B$4:$B$500,效率表!M$4:M$500,"",,-1))</f>
        <v>0</v>
      </c>
      <c r="BD218" s="22">
        <f>IF($B218="Day",_xlfn.XLOOKUP(CLEAN($C218),效率表!$B$4:$B$500,效率表!N$4:N$500,""),_xlfn.XLOOKUP(CLEAN($C218),效率表!$B$4:$B$500,效率表!N$4:N$500,"",,-1))</f>
        <v>0</v>
      </c>
      <c r="BE218" s="22">
        <f>IF($B218="Day",_xlfn.XLOOKUP(CLEAN($C218),效率表!$B$4:$B$500,效率表!O$4:O$500,""),_xlfn.XLOOKUP(CLEAN($C218),效率表!$B$4:$B$500,效率表!O$4:O$500,"",,-1))</f>
        <v>0</v>
      </c>
      <c r="BF218" s="22">
        <f>IF($B218="Day",_xlfn.XLOOKUP(CLEAN($C218),效率表!$B$4:$B$500,效率表!P$4:P$500,""),_xlfn.XLOOKUP(CLEAN($C218),效率表!$B$4:$B$500,效率表!P$4:P$500,"",,-1))</f>
        <v>70</v>
      </c>
      <c r="BG218" s="22">
        <f>IF($B218="Day",_xlfn.XLOOKUP(CLEAN($C218),效率表!$B$4:$B$500,效率表!Q$4:Q$500,""),_xlfn.XLOOKUP(CLEAN($C218),效率表!$B$4:$B$500,效率表!Q$4:Q$500,"",,-1))</f>
        <v>0</v>
      </c>
      <c r="BH218" s="22">
        <f>IF($B218="Day",_xlfn.XLOOKUP(CLEAN($C218),效率表!$B$4:$B$500,效率表!R$4:R$500,""),_xlfn.XLOOKUP(CLEAN($C218),效率表!$B$4:$B$500,效率表!R$4:R$500,"",,-1))</f>
        <v>0</v>
      </c>
      <c r="BI218" s="22">
        <f>IF($B218="Day",_xlfn.XLOOKUP(CLEAN($C218),效率表!$B$4:$B$500,效率表!S$4:S$500,""),_xlfn.XLOOKUP(CLEAN($C218),效率表!$B$4:$B$500,效率表!S$4:S$500,"",,-1))</f>
        <v>0</v>
      </c>
      <c r="BJ218" s="22">
        <f>IF($B218="Day",_xlfn.XLOOKUP(CLEAN($C218),效率表!$B$4:$B$500,效率表!U$4:U$500,""),_xlfn.XLOOKUP(CLEAN($C218),效率表!$B$4:$B$500,效率表!U$4:U$500,"",,-1))</f>
        <v>0</v>
      </c>
      <c r="BK218" s="22">
        <f>IF($B218="Day",_xlfn.XLOOKUP(CLEAN($C218),效率表!$B$4:$B$500,效率表!V$4:V$500,""),_xlfn.XLOOKUP(CLEAN($C218),效率表!$B$4:$B$500,效率表!V$4:V$500,"",,-1))</f>
        <v>0</v>
      </c>
      <c r="BL218" s="22">
        <f t="shared" si="60"/>
        <v>0</v>
      </c>
      <c r="BM218" s="22">
        <f t="shared" si="61"/>
        <v>180</v>
      </c>
      <c r="BN218" s="22">
        <f t="shared" si="62"/>
        <v>70</v>
      </c>
      <c r="BO218" s="27">
        <f t="shared" si="63"/>
        <v>540</v>
      </c>
      <c r="BP218" s="25">
        <f t="shared" si="64"/>
        <v>9</v>
      </c>
      <c r="BQ218" s="28">
        <f>IF($B218="Day",_xlfn.XLOOKUP(CLEAN($C218),效率表!$B$4:$B$500,效率表!X$4:X$500,""),_xlfn.XLOOKUP($C218,效率表!$B$4:$B$500,效率表!X$4:X$500,"",,-1))</f>
        <v>0</v>
      </c>
    </row>
    <row r="219" spans="1:69">
      <c r="A219" s="29">
        <f t="shared" si="67"/>
        <v>46244</v>
      </c>
      <c r="B219" s="22" t="s">
        <v>241</v>
      </c>
      <c r="C219" s="22" t="s">
        <v>144</v>
      </c>
      <c r="D219" s="23" t="str">
        <f>_xlfn.XLOOKUP(C219,辅助表Auxiliary!$A$3:$A$192,辅助表Auxiliary!$C$3:$C$192)</f>
        <v>矿用卡车/Dump Truck</v>
      </c>
      <c r="E219" s="22" t="str">
        <f>_xlfn.XLOOKUP(C219,辅助表Auxiliary!$A$3:$A$192,辅助表Auxiliary!$D$3:$D$192)</f>
        <v>TEREX TR100A</v>
      </c>
      <c r="F219" s="22" t="str">
        <f>_xlfn.XLOOKUP(C219,辅助表Auxiliary!$A$3:$A$192,辅助表Auxiliary!$E$3:$E$192)</f>
        <v>TR100</v>
      </c>
      <c r="G219" s="22" t="s">
        <v>285</v>
      </c>
      <c r="H219" s="22" t="b">
        <f t="shared" si="51"/>
        <v>1</v>
      </c>
      <c r="I219" s="22">
        <f t="shared" si="52"/>
        <v>1</v>
      </c>
      <c r="J219" s="22"/>
      <c r="K219" s="22">
        <f>_xlfn.AGGREGATE(9,4,表1[[#This Row],[Хө]:[Б.н]])+_xlfn.AGGREGATE(9,4,表1[[#This Row],[Хө土壤]:[Б.н 脏煤]],表1[[#This Row],[Ш.х 沃土]])</f>
        <v>245</v>
      </c>
      <c r="L219" s="22">
        <f>_xlfn.AGGREGATE(9,4,表1[[#This Row],[Нү]],表1[[#This Row],[Нү 煤炭]])</f>
        <v>0</v>
      </c>
      <c r="M219" s="22">
        <f>_xlfn.AGGREGATE(9,4,表1[[#This Row],[oxid]],表1[[#This Row],[oxid 氧化]])</f>
        <v>0</v>
      </c>
      <c r="N219" s="22">
        <f>_xlfn.AGGREGATE(9,4,表1[[#This Row],[И.А]],表1[[#This Row],[И.А 
工程工作]])</f>
        <v>0</v>
      </c>
      <c r="O219" s="22">
        <f>表1[[#This Row],[产量（M3）
Production(M3)]]-表1[[#This Row],[焦煤（M3）
Coking coal
Нү]]-表1[[#This Row],[动力煤（M3）
Thermal coal
oxid]]</f>
        <v>245</v>
      </c>
      <c r="P219" s="22" t="str" cm="1">
        <f t="array" ref="P219">_xlfn.LET(
_xlpm.hCond,$H219,
_xlpm.dType,$D219,
_xlpm.res_type_1,P$1,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19" s="22" t="str" cm="1">
        <f t="array" ref="Q219">_xlfn.LET(
_xlpm.hCond,$H219,
_xlpm.dType,$D219,
_xlpm.res_type_1,Q$1,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19" s="22" t="str" cm="1">
        <f t="array" ref="R219">_xlfn.LET(
_xlpm.hCond,$H219,
_xlpm.dType,$D219,
_xlpm.res_type_1,R$1,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19" s="22" t="str" cm="1">
        <f t="array" ref="S219">_xlfn.LET(
_xlpm.hCond,$H219,
_xlpm.dType,$D219,
_xlpm.res_type_1,S$1,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19" s="22" t="str" cm="1">
        <f t="array" ref="T219">_xlfn.LET(
_xlpm.hCond,$H219,
_xlpm.dType,$D219,
_xlpm.res_type_1,T$1,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19" s="22" t="str" cm="1">
        <f t="array" ref="U219">_xlfn.LET(
_xlpm.hCond,$H219,
_xlpm.dType,$D219,
_xlpm.res_type_1,U$1,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19" s="22" t="str" cm="1">
        <f t="array" ref="V219">_xlfn.LET(
_xlpm.hCond,$H219,
_xlpm.dType,$D219,
_xlpm.res_type_1,V$1,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19" s="22" cm="1">
        <f t="array" ref="W219">_xlfn.LET(
_xlpm.hCond,$H219,
_xlpm.dType,$D219,
_xlpm.res_type_1,W$1,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X219" s="22" cm="1">
        <f t="array" ref="X219">_xlfn.LET(
_xlpm.hCond,$H219,
_xlpm.dType,$D219,
_xlpm.res_type_1,X$1,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19" s="22" cm="1">
        <f t="array" ref="Y219">_xlfn.LET(
_xlpm.hCond,$H219,
_xlpm.dType,$D219,
_xlpm.res_type_1,Y$1,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19" s="22" cm="1">
        <f t="array" ref="Z219">_xlfn.LET(
_xlpm.hCond,$H219,
_xlpm.dType,$D219,
_xlpm.res_type_1,Z$1,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19" s="22" cm="1">
        <f t="array" ref="AA219">_xlfn.LET(
_xlpm.hCond,$H219,
_xlpm.dType,$D219,
_xlpm.res_type_1,AA$1,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19" s="22" cm="1">
        <f t="array" ref="AB219">_xlfn.LET(
_xlpm.hCond,$H219,
_xlpm.dType,$D219,
_xlpm.res_type_1,AB$1,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19" s="22" cm="1">
        <f t="array" ref="AC219">_xlfn.LET(
_xlpm.hCond,$H219,
_xlpm.dType,$D219,
_xlpm.res_type_1,AC$1,
_xlpm.num,--_xlfn.TEXTAFTER($C219,{"#","/","-"},-1),
_xlpm.isDay,$B219="DAY",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19" s="22" cm="1">
        <f t="array" ref="AD219">_xlfn.LET(
    _xlpm.result,
    IF(
        $H219,
        _xlfn.IFS(
            $B219 = "DAY",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$B219 = "Night",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20501.2</v>
      </c>
      <c r="AE219" s="22" cm="1">
        <f t="array" ref="AE219">_xlfn.LET(
    _xlpm.result,
    IF(
        $H219,
        _xlfn.IFS(
            $B219 = "DAY",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$B219 = "Night",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20501.2</v>
      </c>
      <c r="AF219" s="22">
        <f t="shared" si="65"/>
        <v>0</v>
      </c>
      <c r="AG219" s="22" cm="1">
        <f t="array" ref="AG219">_xlfn.LET(
    _xlpm.result,
    IF(
        $H219,
        _xlfn.IFS(
            $B219 = "DAY",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$B219 = "Night",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436739</v>
      </c>
      <c r="AH219" s="22" cm="1">
        <f t="array" ref="AH219">_xlfn.LET(
    _xlpm.result,
    IF(
        $H219,
        _xlfn.IFS(
            $B219 = "DAY",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$B219 = "Night",
            _xlfn.IFS(
                $D219 = "挖掘机/Excavator",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$D219 = "矿用卡车/Dump Truck",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$D219 = "辅助设备/Auxiliary Equipment",
                _xlfn.XLOOKUP(
                     --
                        _xlfn.TEXTAFTER(
                            $C219,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437061</v>
      </c>
      <c r="AI219" s="22">
        <f t="shared" si="66"/>
        <v>322</v>
      </c>
      <c r="AJ219" s="22">
        <f>_xlfn.LET(_xlpm.v,_xlfn.XLOOKUP(表1[[#This Row],[型号类型
Model Type]],辅助表Auxiliary!$P$2:$P$6,辅助表Auxiliary!$Q$2:$Q$6),_xlpm.target,表1[[#This Row],[产量（M3）
Production(M3)]],IFERROR(_xlpm.target/_xlpm.v,""))</f>
        <v>7</v>
      </c>
      <c r="AK21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1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1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19" s="22">
        <f t="shared" si="53"/>
        <v>7</v>
      </c>
      <c r="AO219" s="24">
        <f t="shared" si="54"/>
        <v>23</v>
      </c>
      <c r="AP219" s="25" cm="1">
        <f t="array" ref="AP21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B219="Night", IF(
            (F219="EX5600")+(F219="EX3600"),
            _xlfn.XLOOKUP(--_xlfn.TEXTAFTER($C219,{"#","/","-"},-1), --_xlfn.TEXTAFTER('Electrical Excavator'!$A$4:$A$23,{"#","/","-"},-1), _xlfn.XLOOKUP(A219,'Electrical Excavator'!$E$3:$AI$3,'Electrical Excavator'!$E$4:$AI$23)),
            _xlfn.XLOOKUP(--_xlfn.TEXTAFTER($C219,{"#","/","-"},-1), --_xlfn.REGEXEXTRACT(_xlpm.c_rng,"\d+"), _xlfn.XLOOKUP(A219, _xlpm.header_rng, _xlpm.data_rng))
        ),
        B219="Day", ""
    ),
    IFERROR(_xlpm.result, "")
)</f>
        <v>615.22</v>
      </c>
      <c r="AQ219" s="26">
        <f t="shared" si="55"/>
        <v>0.94444444444444442</v>
      </c>
      <c r="AR219" s="26">
        <f t="shared" si="56"/>
        <v>0.57352941176470584</v>
      </c>
      <c r="AS219" s="26">
        <f t="shared" si="57"/>
        <v>0.57352941176470584</v>
      </c>
      <c r="AT219" s="24" t="str">
        <f t="shared" si="58"/>
        <v/>
      </c>
      <c r="AU219" s="22">
        <v>720</v>
      </c>
      <c r="AV219" s="22">
        <f t="shared" si="59"/>
        <v>12</v>
      </c>
      <c r="AW219" s="22">
        <f>IF($B219="Day",_xlfn.XLOOKUP(CLEAN($C219),效率表!$B$4:$B$500,效率表!G$4:G$500,""),_xlfn.XLOOKUP(CLEAN($C219),效率表!$B$4:$B$500,效率表!G$4:G$500,"",,-1))</f>
        <v>50</v>
      </c>
      <c r="AX219" s="22">
        <f>IF($B219="Day",_xlfn.XLOOKUP(CLEAN($C219),效率表!$B$4:$B$500,效率表!H$4:H$500,""),_xlfn.XLOOKUP(CLEAN($C219),效率表!$B$4:$B$500,效率表!H$4:H$500,"",,-1))</f>
        <v>0</v>
      </c>
      <c r="AY219" s="22">
        <f>IF($B219="Day",_xlfn.XLOOKUP(CLEAN($C219),效率表!$B$4:$B$500,效率表!I$4:I$500,""),_xlfn.XLOOKUP(CLEAN($C219),效率表!$B$4:$B$500,效率表!I$4:I$500,"",,-1))</f>
        <v>0</v>
      </c>
      <c r="AZ219" s="22">
        <f>IF($B219="Day",_xlfn.XLOOKUP(CLEAN($C219),效率表!$B$4:$B$500,效率表!J$4:J$500,""),_xlfn.XLOOKUP(CLEAN($C219),效率表!$B$4:$B$500,效率表!J$4:J$500,"",,-1))</f>
        <v>0</v>
      </c>
      <c r="BA219" s="22">
        <f>IF($B219="Day",_xlfn.XLOOKUP(CLEAN($C219),效率表!$B$4:$B$500,效率表!K$4:K$500,""),_xlfn.XLOOKUP(CLEAN($C219),效率表!$B$4:$B$500,效率表!K$4:K$500,"",,-1))</f>
        <v>0</v>
      </c>
      <c r="BB219" s="22">
        <f>IF($B219="Day",_xlfn.XLOOKUP(CLEAN($C219),效率表!$B$4:$B$500,效率表!L$4:L$500,""),_xlfn.XLOOKUP(CLEAN($C219),效率表!$B$4:$B$500,效率表!L$4:L$500,"",,-1))</f>
        <v>90</v>
      </c>
      <c r="BC219" s="22">
        <f>IF($B219="Day",_xlfn.XLOOKUP(CLEAN($C219),效率表!$B$4:$B$500,效率表!M$4:M$500,""),_xlfn.XLOOKUP(CLEAN($C219),效率表!$B$4:$B$500,效率表!M$4:M$500,"",,-1))</f>
        <v>30</v>
      </c>
      <c r="BD219" s="22">
        <f>IF($B219="Day",_xlfn.XLOOKUP(CLEAN($C219),效率表!$B$4:$B$500,效率表!N$4:N$500,""),_xlfn.XLOOKUP(CLEAN($C219),效率表!$B$4:$B$500,效率表!N$4:N$500,"",,-1))</f>
        <v>0</v>
      </c>
      <c r="BE219" s="22">
        <f>IF($B219="Day",_xlfn.XLOOKUP(CLEAN($C219),效率表!$B$4:$B$500,效率表!O$4:O$500,""),_xlfn.XLOOKUP(CLEAN($C219),效率表!$B$4:$B$500,效率表!O$4:O$500,"",,-1))</f>
        <v>40</v>
      </c>
      <c r="BF219" s="22">
        <f>IF($B219="Day",_xlfn.XLOOKUP(CLEAN($C219),效率表!$B$4:$B$500,效率表!P$4:P$500,""),_xlfn.XLOOKUP(CLEAN($C219),效率表!$B$4:$B$500,效率表!P$4:P$500,"",,-1))</f>
        <v>120</v>
      </c>
      <c r="BG219" s="22">
        <f>IF($B219="Day",_xlfn.XLOOKUP(CLEAN($C219),效率表!$B$4:$B$500,效率表!Q$4:Q$500,""),_xlfn.XLOOKUP(CLEAN($C219),效率表!$B$4:$B$500,效率表!Q$4:Q$500,"",,-1))</f>
        <v>0</v>
      </c>
      <c r="BH219" s="22">
        <f>IF($B219="Day",_xlfn.XLOOKUP(CLEAN($C219),效率表!$B$4:$B$500,效率表!R$4:R$500,""),_xlfn.XLOOKUP(CLEAN($C219),效率表!$B$4:$B$500,效率表!R$4:R$500,"",,-1))</f>
        <v>0</v>
      </c>
      <c r="BI219" s="22">
        <f>IF($B219="Day",_xlfn.XLOOKUP(CLEAN($C219),效率表!$B$4:$B$500,效率表!S$4:S$500,""),_xlfn.XLOOKUP(CLEAN($C219),效率表!$B$4:$B$500,效率表!S$4:S$500,"",,-1))</f>
        <v>0</v>
      </c>
      <c r="BJ219" s="22">
        <f>IF($B219="Day",_xlfn.XLOOKUP(CLEAN($C219),效率表!$B$4:$B$500,效率表!U$4:U$500,""),_xlfn.XLOOKUP(CLEAN($C219),效率表!$B$4:$B$500,效率表!U$4:U$500,"",,-1))</f>
        <v>0</v>
      </c>
      <c r="BK219" s="22">
        <f>IF($B219="Day",_xlfn.XLOOKUP(CLEAN($C219),效率表!$B$4:$B$500,效率表!V$4:V$500,""),_xlfn.XLOOKUP(CLEAN($C219),效率表!$B$4:$B$500,效率表!V$4:V$500,"",,-1))</f>
        <v>0</v>
      </c>
      <c r="BL219" s="22">
        <f t="shared" si="60"/>
        <v>0</v>
      </c>
      <c r="BM219" s="22">
        <f t="shared" si="61"/>
        <v>290</v>
      </c>
      <c r="BN219" s="22">
        <f t="shared" si="62"/>
        <v>150</v>
      </c>
      <c r="BO219" s="27">
        <f t="shared" si="63"/>
        <v>390</v>
      </c>
      <c r="BP219" s="25">
        <f t="shared" si="64"/>
        <v>6.5</v>
      </c>
      <c r="BQ219" s="28" t="str">
        <f>IF($B219="Day",_xlfn.XLOOKUP(CLEAN($C219),效率表!$B$4:$B$500,效率表!X$4:X$500,""),_xlfn.XLOOKUP($C219,效率表!$B$4:$B$500,效率表!X$4:X$500,"",,-1))</f>
        <v xml:space="preserve">TRN шингэн нэмэх </v>
      </c>
    </row>
    <row r="220" spans="1:69">
      <c r="A220" s="29">
        <f t="shared" si="67"/>
        <v>46244</v>
      </c>
      <c r="B220" s="22" t="s">
        <v>241</v>
      </c>
      <c r="C220" s="22" t="s">
        <v>145</v>
      </c>
      <c r="D220" s="23" t="str">
        <f>_xlfn.XLOOKUP(C220,辅助表Auxiliary!$A$3:$A$192,辅助表Auxiliary!$C$3:$C$192)</f>
        <v>矿用卡车/Dump Truck</v>
      </c>
      <c r="E220" s="22" t="str">
        <f>_xlfn.XLOOKUP(C220,辅助表Auxiliary!$A$3:$A$192,辅助表Auxiliary!$D$3:$D$192)</f>
        <v>TEREX TR100A</v>
      </c>
      <c r="F220" s="22" t="str">
        <f>_xlfn.XLOOKUP(C220,辅助表Auxiliary!$A$3:$A$192,辅助表Auxiliary!$E$3:$E$192)</f>
        <v>TR100</v>
      </c>
      <c r="G220" s="22" t="s">
        <v>285</v>
      </c>
      <c r="H220" s="22" t="b">
        <f t="shared" si="51"/>
        <v>1</v>
      </c>
      <c r="I220" s="22">
        <f t="shared" si="52"/>
        <v>0</v>
      </c>
      <c r="J220" s="22"/>
      <c r="K220" s="22">
        <f>_xlfn.AGGREGATE(9,4,表1[[#This Row],[Хө]:[Б.н]])+_xlfn.AGGREGATE(9,4,表1[[#This Row],[Хө土壤]:[Б.н 脏煤]],表1[[#This Row],[Ш.х 沃土]])</f>
        <v>0</v>
      </c>
      <c r="L220" s="22">
        <f>_xlfn.AGGREGATE(9,4,表1[[#This Row],[Нү]],表1[[#This Row],[Нү 煤炭]])</f>
        <v>0</v>
      </c>
      <c r="M220" s="22">
        <f>_xlfn.AGGREGATE(9,4,表1[[#This Row],[oxid]],表1[[#This Row],[oxid 氧化]])</f>
        <v>0</v>
      </c>
      <c r="N220" s="22">
        <f>_xlfn.AGGREGATE(9,4,表1[[#This Row],[И.А]],表1[[#This Row],[И.А 
工程工作]])</f>
        <v>0</v>
      </c>
      <c r="O220" s="22">
        <f>表1[[#This Row],[产量（M3）
Production(M3)]]-表1[[#This Row],[焦煤（M3）
Coking coal
Нү]]-表1[[#This Row],[动力煤（M3）
Thermal coal
oxid]]</f>
        <v>0</v>
      </c>
      <c r="P220" s="22" t="str" cm="1">
        <f t="array" ref="P220">_xlfn.LET(
_xlpm.hCond,$H220,
_xlpm.dType,$D220,
_xlpm.res_type_1,P$1,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0" s="22" t="str" cm="1">
        <f t="array" ref="Q220">_xlfn.LET(
_xlpm.hCond,$H220,
_xlpm.dType,$D220,
_xlpm.res_type_1,Q$1,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0" s="22" t="str" cm="1">
        <f t="array" ref="R220">_xlfn.LET(
_xlpm.hCond,$H220,
_xlpm.dType,$D220,
_xlpm.res_type_1,R$1,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0" s="22" t="str" cm="1">
        <f t="array" ref="S220">_xlfn.LET(
_xlpm.hCond,$H220,
_xlpm.dType,$D220,
_xlpm.res_type_1,S$1,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0" s="22" t="str" cm="1">
        <f t="array" ref="T220">_xlfn.LET(
_xlpm.hCond,$H220,
_xlpm.dType,$D220,
_xlpm.res_type_1,T$1,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0" s="22" t="str" cm="1">
        <f t="array" ref="U220">_xlfn.LET(
_xlpm.hCond,$H220,
_xlpm.dType,$D220,
_xlpm.res_type_1,U$1,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0" s="22" t="str" cm="1">
        <f t="array" ref="V220">_xlfn.LET(
_xlpm.hCond,$H220,
_xlpm.dType,$D220,
_xlpm.res_type_1,V$1,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0" s="22" cm="1">
        <f t="array" ref="W220">_xlfn.LET(
_xlpm.hCond,$H220,
_xlpm.dType,$D220,
_xlpm.res_type_1,W$1,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20" s="22" cm="1">
        <f t="array" ref="X220">_xlfn.LET(
_xlpm.hCond,$H220,
_xlpm.dType,$D220,
_xlpm.res_type_1,X$1,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0" s="22" cm="1">
        <f t="array" ref="Y220">_xlfn.LET(
_xlpm.hCond,$H220,
_xlpm.dType,$D220,
_xlpm.res_type_1,Y$1,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0" s="22" cm="1">
        <f t="array" ref="Z220">_xlfn.LET(
_xlpm.hCond,$H220,
_xlpm.dType,$D220,
_xlpm.res_type_1,Z$1,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0" s="22" cm="1">
        <f t="array" ref="AA220">_xlfn.LET(
_xlpm.hCond,$H220,
_xlpm.dType,$D220,
_xlpm.res_type_1,AA$1,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0" s="22" cm="1">
        <f t="array" ref="AB220">_xlfn.LET(
_xlpm.hCond,$H220,
_xlpm.dType,$D220,
_xlpm.res_type_1,AB$1,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0" s="22" cm="1">
        <f t="array" ref="AC220">_xlfn.LET(
_xlpm.hCond,$H220,
_xlpm.dType,$D220,
_xlpm.res_type_1,AC$1,
_xlpm.num,--_xlfn.TEXTAFTER($C220,{"#","/","-"},-1),
_xlpm.isDay,$B220="DAY",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0" s="22" cm="1">
        <f t="array" ref="AD220">_xlfn.LET(
    _xlpm.result,
    IF(
        $H220,
        _xlfn.IFS(
            $B220 = "DAY",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$B220 = "Night",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27528.799999999999</v>
      </c>
      <c r="AE220" s="22" cm="1">
        <f t="array" ref="AE220">_xlfn.LET(
    _xlpm.result,
    IF(
        $H220,
        _xlfn.IFS(
            $B220 = "DAY",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$B220 = "Night",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27528.799999999999</v>
      </c>
      <c r="AF220" s="22">
        <f t="shared" si="65"/>
        <v>0</v>
      </c>
      <c r="AG220" s="22" cm="1">
        <f t="array" ref="AG220">_xlfn.LET(
    _xlpm.result,
    IF(
        $H220,
        _xlfn.IFS(
            $B220 = "DAY",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$B220 = "Night",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503194</v>
      </c>
      <c r="AH220" s="22" cm="1">
        <f t="array" ref="AH220">_xlfn.LET(
    _xlpm.result,
    IF(
        $H220,
        _xlfn.IFS(
            $B220 = "DAY",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$B220 = "Night",
            _xlfn.IFS(
                $D220 = "挖掘机/Excavator",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$D220 = "矿用卡车/Dump Truck",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$D220 = "辅助设备/Auxiliary Equipment",
                _xlfn.XLOOKUP(
                     --
                        _xlfn.TEXTAFTER(
                            $C220,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503194</v>
      </c>
      <c r="AI220" s="22">
        <f t="shared" si="66"/>
        <v>0</v>
      </c>
      <c r="AJ220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0" s="22">
        <f t="shared" si="53"/>
        <v>0</v>
      </c>
      <c r="AO220" s="24" t="str">
        <f t="shared" si="54"/>
        <v/>
      </c>
      <c r="AP220" s="25" cm="1">
        <f t="array" ref="AP22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B220="Night", IF(
            (F220="EX5600")+(F220="EX3600"),
            _xlfn.XLOOKUP(--_xlfn.TEXTAFTER($C220,{"#","/","-"},-1), --_xlfn.TEXTAFTER('Electrical Excavator'!$A$4:$A$23,{"#","/","-"},-1), _xlfn.XLOOKUP(A220,'Electrical Excavator'!$E$3:$AI$3,'Electrical Excavator'!$E$4:$AI$23)),
            _xlfn.XLOOKUP(--_xlfn.TEXTAFTER($C220,{"#","/","-"},-1), --_xlfn.REGEXEXTRACT(_xlpm.c_rng,"\d+"), _xlfn.XLOOKUP(A220, _xlpm.header_rng, _xlpm.data_rng))
        ),
        B220="Day", ""
    ),
    IFERROR(_xlpm.result, "")
)</f>
        <v>0</v>
      </c>
      <c r="AQ220" s="26">
        <f t="shared" si="55"/>
        <v>0.29583333333333334</v>
      </c>
      <c r="AR220" s="26">
        <f t="shared" si="56"/>
        <v>0</v>
      </c>
      <c r="AS220" s="26" t="str">
        <f t="shared" si="57"/>
        <v/>
      </c>
      <c r="AT220" s="24" t="str">
        <f t="shared" si="58"/>
        <v/>
      </c>
      <c r="AU220" s="22">
        <v>720</v>
      </c>
      <c r="AV220" s="22">
        <f t="shared" si="59"/>
        <v>12</v>
      </c>
      <c r="AW220" s="22">
        <f>IF($B220="Day",_xlfn.XLOOKUP(CLEAN($C220),效率表!$B$4:$B$500,效率表!G$4:G$500,""),_xlfn.XLOOKUP(CLEAN($C220),效率表!$B$4:$B$500,效率表!G$4:G$500,"",,-1))</f>
        <v>0</v>
      </c>
      <c r="AX220" s="22">
        <f>IF($B220="Day",_xlfn.XLOOKUP(CLEAN($C220),效率表!$B$4:$B$500,效率表!H$4:H$500,""),_xlfn.XLOOKUP(CLEAN($C220),效率表!$B$4:$B$500,效率表!H$4:H$500,"",,-1))</f>
        <v>0</v>
      </c>
      <c r="AY220" s="22">
        <f>IF($B220="Day",_xlfn.XLOOKUP(CLEAN($C220),效率表!$B$4:$B$500,效率表!I$4:I$500,""),_xlfn.XLOOKUP(CLEAN($C220),效率表!$B$4:$B$500,效率表!I$4:I$500,"",,-1))</f>
        <v>0</v>
      </c>
      <c r="AZ220" s="22">
        <f>IF($B220="Day",_xlfn.XLOOKUP(CLEAN($C220),效率表!$B$4:$B$500,效率表!J$4:J$500,""),_xlfn.XLOOKUP(CLEAN($C220),效率表!$B$4:$B$500,效率表!J$4:J$500,"",,-1))</f>
        <v>0</v>
      </c>
      <c r="BA220" s="22">
        <f>IF($B220="Day",_xlfn.XLOOKUP(CLEAN($C220),效率表!$B$4:$B$500,效率表!K$4:K$500,""),_xlfn.XLOOKUP(CLEAN($C220),效率表!$B$4:$B$500,效率表!K$4:K$500,"",,-1))</f>
        <v>0</v>
      </c>
      <c r="BB220" s="22">
        <f>IF($B220="Day",_xlfn.XLOOKUP(CLEAN($C220),效率表!$B$4:$B$500,效率表!L$4:L$500,""),_xlfn.XLOOKUP(CLEAN($C220),效率表!$B$4:$B$500,效率表!L$4:L$500,"",,-1))</f>
        <v>0</v>
      </c>
      <c r="BC220" s="22">
        <f>IF($B220="Day",_xlfn.XLOOKUP(CLEAN($C220),效率表!$B$4:$B$500,效率表!M$4:M$500,""),_xlfn.XLOOKUP(CLEAN($C220),效率表!$B$4:$B$500,效率表!M$4:M$500,"",,-1))</f>
        <v>0</v>
      </c>
      <c r="BD220" s="22">
        <f>IF($B220="Day",_xlfn.XLOOKUP(CLEAN($C220),效率表!$B$4:$B$500,效率表!N$4:N$500,""),_xlfn.XLOOKUP(CLEAN($C220),效率表!$B$4:$B$500,效率表!N$4:N$500,"",,-1))</f>
        <v>0</v>
      </c>
      <c r="BE220" s="22">
        <f>IF($B220="Day",_xlfn.XLOOKUP(CLEAN($C220),效率表!$B$4:$B$500,效率表!O$4:O$500,""),_xlfn.XLOOKUP(CLEAN($C220),效率表!$B$4:$B$500,效率表!O$4:O$500,"",,-1))</f>
        <v>507</v>
      </c>
      <c r="BF220" s="22">
        <f>IF($B220="Day",_xlfn.XLOOKUP(CLEAN($C220),效率表!$B$4:$B$500,效率表!P$4:P$500,""),_xlfn.XLOOKUP(CLEAN($C220),效率表!$B$4:$B$500,效率表!P$4:P$500,"",,-1))</f>
        <v>213</v>
      </c>
      <c r="BG220" s="22">
        <f>IF($B220="Day",_xlfn.XLOOKUP(CLEAN($C220),效率表!$B$4:$B$500,效率表!Q$4:Q$500,""),_xlfn.XLOOKUP(CLEAN($C220),效率表!$B$4:$B$500,效率表!Q$4:Q$500,"",,-1))</f>
        <v>0</v>
      </c>
      <c r="BH220" s="22">
        <f>IF($B220="Day",_xlfn.XLOOKUP(CLEAN($C220),效率表!$B$4:$B$500,效率表!R$4:R$500,""),_xlfn.XLOOKUP(CLEAN($C220),效率表!$B$4:$B$500,效率表!R$4:R$500,"",,-1))</f>
        <v>0</v>
      </c>
      <c r="BI220" s="22">
        <f>IF($B220="Day",_xlfn.XLOOKUP(CLEAN($C220),效率表!$B$4:$B$500,效率表!S$4:S$500,""),_xlfn.XLOOKUP(CLEAN($C220),效率表!$B$4:$B$500,效率表!S$4:S$500,"",,-1))</f>
        <v>0</v>
      </c>
      <c r="BJ220" s="22">
        <f>IF($B220="Day",_xlfn.XLOOKUP(CLEAN($C220),效率表!$B$4:$B$500,效率表!U$4:U$500,""),_xlfn.XLOOKUP(CLEAN($C220),效率表!$B$4:$B$500,效率表!U$4:U$500,"",,-1))</f>
        <v>0</v>
      </c>
      <c r="BK220" s="22">
        <f>IF($B220="Day",_xlfn.XLOOKUP(CLEAN($C220),效率表!$B$4:$B$500,效率表!V$4:V$500,""),_xlfn.XLOOKUP(CLEAN($C220),效率表!$B$4:$B$500,效率表!V$4:V$500,"",,-1))</f>
        <v>0</v>
      </c>
      <c r="BL220" s="22">
        <f t="shared" si="60"/>
        <v>0</v>
      </c>
      <c r="BM220" s="22">
        <f t="shared" si="61"/>
        <v>213</v>
      </c>
      <c r="BN220" s="22">
        <f t="shared" si="62"/>
        <v>213</v>
      </c>
      <c r="BO220" s="27">
        <f t="shared" si="63"/>
        <v>0</v>
      </c>
      <c r="BP220" s="25">
        <f t="shared" si="64"/>
        <v>0</v>
      </c>
      <c r="BQ220" s="28">
        <f>IF($B220="Day",_xlfn.XLOOKUP(CLEAN($C220),效率表!$B$4:$B$500,效率表!X$4:X$500,""),_xlfn.XLOOKUP($C220,效率表!$B$4:$B$500,效率表!X$4:X$500,"",,-1))</f>
        <v>0</v>
      </c>
    </row>
    <row r="221" spans="1:69">
      <c r="A221" s="29">
        <f t="shared" si="67"/>
        <v>46244</v>
      </c>
      <c r="B221" s="22" t="s">
        <v>241</v>
      </c>
      <c r="C221" s="22" t="s">
        <v>146</v>
      </c>
      <c r="D221" s="23" t="str">
        <f>_xlfn.XLOOKUP(C221,辅助表Auxiliary!$A$3:$A$192,辅助表Auxiliary!$C$3:$C$192)</f>
        <v>矿用卡车/Dump Truck</v>
      </c>
      <c r="E221" s="22" t="str">
        <f>_xlfn.XLOOKUP(C221,辅助表Auxiliary!$A$3:$A$192,辅助表Auxiliary!$D$3:$D$192)</f>
        <v>TEREX TR100A</v>
      </c>
      <c r="F221" s="22" t="str">
        <f>_xlfn.XLOOKUP(C221,辅助表Auxiliary!$A$3:$A$192,辅助表Auxiliary!$E$3:$E$192)</f>
        <v>TR100</v>
      </c>
      <c r="G221" s="22" t="s">
        <v>285</v>
      </c>
      <c r="H221" s="22" t="b">
        <f t="shared" si="51"/>
        <v>1</v>
      </c>
      <c r="I221" s="22">
        <f t="shared" si="52"/>
        <v>1</v>
      </c>
      <c r="J221" s="22"/>
      <c r="K221" s="22">
        <f>_xlfn.AGGREGATE(9,4,表1[[#This Row],[Хө]:[Б.н]])+_xlfn.AGGREGATE(9,4,表1[[#This Row],[Хө土壤]:[Б.н 脏煤]],表1[[#This Row],[Ш.х 沃土]])</f>
        <v>105</v>
      </c>
      <c r="L221" s="22">
        <f>_xlfn.AGGREGATE(9,4,表1[[#This Row],[Нү]],表1[[#This Row],[Нү 煤炭]])</f>
        <v>0</v>
      </c>
      <c r="M221" s="22">
        <f>_xlfn.AGGREGATE(9,4,表1[[#This Row],[oxid]],表1[[#This Row],[oxid 氧化]])</f>
        <v>0</v>
      </c>
      <c r="N221" s="22">
        <f>_xlfn.AGGREGATE(9,4,表1[[#This Row],[И.А]],表1[[#This Row],[И.А 
工程工作]])</f>
        <v>0</v>
      </c>
      <c r="O221" s="22">
        <f>表1[[#This Row],[产量（M3）
Production(M3)]]-表1[[#This Row],[焦煤（M3）
Coking coal
Нү]]-表1[[#This Row],[动力煤（M3）
Thermal coal
oxid]]</f>
        <v>105</v>
      </c>
      <c r="P221" s="22" t="str" cm="1">
        <f t="array" ref="P221">_xlfn.LET(
_xlpm.hCond,$H221,
_xlpm.dType,$D221,
_xlpm.res_type_1,P$1,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1" s="22" t="str" cm="1">
        <f t="array" ref="Q221">_xlfn.LET(
_xlpm.hCond,$H221,
_xlpm.dType,$D221,
_xlpm.res_type_1,Q$1,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1" s="22" t="str" cm="1">
        <f t="array" ref="R221">_xlfn.LET(
_xlpm.hCond,$H221,
_xlpm.dType,$D221,
_xlpm.res_type_1,R$1,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1" s="22" t="str" cm="1">
        <f t="array" ref="S221">_xlfn.LET(
_xlpm.hCond,$H221,
_xlpm.dType,$D221,
_xlpm.res_type_1,S$1,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1" s="22" t="str" cm="1">
        <f t="array" ref="T221">_xlfn.LET(
_xlpm.hCond,$H221,
_xlpm.dType,$D221,
_xlpm.res_type_1,T$1,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1" s="22" t="str" cm="1">
        <f t="array" ref="U221">_xlfn.LET(
_xlpm.hCond,$H221,
_xlpm.dType,$D221,
_xlpm.res_type_1,U$1,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1" s="22" t="str" cm="1">
        <f t="array" ref="V221">_xlfn.LET(
_xlpm.hCond,$H221,
_xlpm.dType,$D221,
_xlpm.res_type_1,V$1,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1" s="22" cm="1">
        <f t="array" ref="W221">_xlfn.LET(
_xlpm.hCond,$H221,
_xlpm.dType,$D221,
_xlpm.res_type_1,W$1,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X221" s="22" cm="1">
        <f t="array" ref="X221">_xlfn.LET(
_xlpm.hCond,$H221,
_xlpm.dType,$D221,
_xlpm.res_type_1,X$1,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1" s="22" cm="1">
        <f t="array" ref="Y221">_xlfn.LET(
_xlpm.hCond,$H221,
_xlpm.dType,$D221,
_xlpm.res_type_1,Y$1,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1" s="22" cm="1">
        <f t="array" ref="Z221">_xlfn.LET(
_xlpm.hCond,$H221,
_xlpm.dType,$D221,
_xlpm.res_type_1,Z$1,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1" s="22" cm="1">
        <f t="array" ref="AA221">_xlfn.LET(
_xlpm.hCond,$H221,
_xlpm.dType,$D221,
_xlpm.res_type_1,AA$1,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1" s="22" cm="1">
        <f t="array" ref="AB221">_xlfn.LET(
_xlpm.hCond,$H221,
_xlpm.dType,$D221,
_xlpm.res_type_1,AB$1,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1" s="22" cm="1">
        <f t="array" ref="AC221">_xlfn.LET(
_xlpm.hCond,$H221,
_xlpm.dType,$D221,
_xlpm.res_type_1,AC$1,
_xlpm.num,--_xlfn.TEXTAFTER($C221,{"#","/","-"},-1),
_xlpm.isDay,$B221="DAY",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1" s="22" cm="1">
        <f t="array" ref="AD221">_xlfn.LET(
    _xlpm.result,
    IF(
        $H221,
        _xlfn.IFS(
            $B221 = "DAY",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$B221 = "Night",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22706</v>
      </c>
      <c r="AE221" s="22" cm="1">
        <f t="array" ref="AE221">_xlfn.LET(
    _xlpm.result,
    IF(
        $H221,
        _xlfn.IFS(
            $B221 = "DAY",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$B221 = "Night",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22706</v>
      </c>
      <c r="AF221" s="22">
        <f t="shared" si="65"/>
        <v>0</v>
      </c>
      <c r="AG221" s="22" cm="1">
        <f t="array" ref="AG221">_xlfn.LET(
    _xlpm.result,
    IF(
        $H221,
        _xlfn.IFS(
            $B221 = "DAY",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$B221 = "Night",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535985</v>
      </c>
      <c r="AH221" s="22" cm="1">
        <f t="array" ref="AH221">_xlfn.LET(
    _xlpm.result,
    IF(
        $H221,
        _xlfn.IFS(
            $B221 = "DAY",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$B221 = "Night",
            _xlfn.IFS(
                $D221 = "挖掘机/Excavator",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$D221 = "矿用卡车/Dump Truck",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$D221 = "辅助设备/Auxiliary Equipment",
                _xlfn.XLOOKUP(
                     --
                        _xlfn.TEXTAFTER(
                            $C221,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536039</v>
      </c>
      <c r="AI221" s="22">
        <f t="shared" si="66"/>
        <v>54</v>
      </c>
      <c r="AJ221" s="22">
        <f>_xlfn.LET(_xlpm.v,_xlfn.XLOOKUP(表1[[#This Row],[型号类型
Model Type]],辅助表Auxiliary!$P$2:$P$6,辅助表Auxiliary!$Q$2:$Q$6),_xlpm.target,表1[[#This Row],[产量（M3）
Production(M3)]],IFERROR(_xlpm.target/_xlpm.v,""))</f>
        <v>3</v>
      </c>
      <c r="AK22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1" s="22">
        <f t="shared" si="53"/>
        <v>3</v>
      </c>
      <c r="AO221" s="24">
        <f t="shared" si="54"/>
        <v>9</v>
      </c>
      <c r="AP221" s="25" cm="1">
        <f t="array" ref="AP22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B221="Night", IF(
            (F221="EX5600")+(F221="EX3600"),
            _xlfn.XLOOKUP(--_xlfn.TEXTAFTER($C221,{"#","/","-"},-1), --_xlfn.TEXTAFTER('Electrical Excavator'!$A$4:$A$23,{"#","/","-"},-1), _xlfn.XLOOKUP(A221,'Electrical Excavator'!$E$3:$AI$3,'Electrical Excavator'!$E$4:$AI$23)),
            _xlfn.XLOOKUP(--_xlfn.TEXTAFTER($C221,{"#","/","-"},-1), --_xlfn.REGEXEXTRACT(_xlpm.c_rng,"\d+"), _xlfn.XLOOKUP(A221, _xlpm.header_rng, _xlpm.data_rng))
        ),
        B221="Day", ""
    ),
    IFERROR(_xlpm.result, "")
)</f>
        <v>616.77</v>
      </c>
      <c r="AQ221" s="26">
        <f t="shared" si="55"/>
        <v>0.96527777777777779</v>
      </c>
      <c r="AR221" s="26">
        <f t="shared" si="56"/>
        <v>0.29496402877697842</v>
      </c>
      <c r="AS221" s="26">
        <f t="shared" si="57"/>
        <v>0.29496402877697842</v>
      </c>
      <c r="AT221" s="24" t="str">
        <f t="shared" si="58"/>
        <v/>
      </c>
      <c r="AU221" s="22">
        <v>720</v>
      </c>
      <c r="AV221" s="22">
        <f t="shared" si="59"/>
        <v>12</v>
      </c>
      <c r="AW221" s="22">
        <f>IF($B221="Day",_xlfn.XLOOKUP(CLEAN($C221),效率表!$B$4:$B$500,效率表!G$4:G$500,""),_xlfn.XLOOKUP(CLEAN($C221),效率表!$B$4:$B$500,效率表!G$4:G$500,"",,-1))</f>
        <v>10</v>
      </c>
      <c r="AX221" s="22">
        <f>IF($B221="Day",_xlfn.XLOOKUP(CLEAN($C221),效率表!$B$4:$B$500,效率表!H$4:H$500,""),_xlfn.XLOOKUP(CLEAN($C221),效率表!$B$4:$B$500,效率表!H$4:H$500,"",,-1))</f>
        <v>0</v>
      </c>
      <c r="AY221" s="22">
        <f>IF($B221="Day",_xlfn.XLOOKUP(CLEAN($C221),效率表!$B$4:$B$500,效率表!I$4:I$500,""),_xlfn.XLOOKUP(CLEAN($C221),效率表!$B$4:$B$500,效率表!I$4:I$500,"",,-1))</f>
        <v>0</v>
      </c>
      <c r="AZ221" s="22">
        <f>IF($B221="Day",_xlfn.XLOOKUP(CLEAN($C221),效率表!$B$4:$B$500,效率表!J$4:J$500,""),_xlfn.XLOOKUP(CLEAN($C221),效率表!$B$4:$B$500,效率表!J$4:J$500,"",,-1))</f>
        <v>0</v>
      </c>
      <c r="BA221" s="22">
        <f>IF($B221="Day",_xlfn.XLOOKUP(CLEAN($C221),效率表!$B$4:$B$500,效率表!K$4:K$500,""),_xlfn.XLOOKUP(CLEAN($C221),效率表!$B$4:$B$500,效率表!K$4:K$500,"",,-1))</f>
        <v>0</v>
      </c>
      <c r="BB221" s="22">
        <f>IF($B221="Day",_xlfn.XLOOKUP(CLEAN($C221),效率表!$B$4:$B$500,效率表!L$4:L$500,""),_xlfn.XLOOKUP(CLEAN($C221),效率表!$B$4:$B$500,效率表!L$4:L$500,"",,-1))</f>
        <v>60</v>
      </c>
      <c r="BC221" s="22">
        <f>IF($B221="Day",_xlfn.XLOOKUP(CLEAN($C221),效率表!$B$4:$B$500,效率表!M$4:M$500,""),_xlfn.XLOOKUP(CLEAN($C221),效率表!$B$4:$B$500,效率表!M$4:M$500,"",,-1))</f>
        <v>0</v>
      </c>
      <c r="BD221" s="22">
        <f>IF($B221="Day",_xlfn.XLOOKUP(CLEAN($C221),效率表!$B$4:$B$500,效率表!N$4:N$500,""),_xlfn.XLOOKUP(CLEAN($C221),效率表!$B$4:$B$500,效率表!N$4:N$500,"",,-1))</f>
        <v>0</v>
      </c>
      <c r="BE221" s="22">
        <f>IF($B221="Day",_xlfn.XLOOKUP(CLEAN($C221),效率表!$B$4:$B$500,效率表!O$4:O$500,""),_xlfn.XLOOKUP(CLEAN($C221),效率表!$B$4:$B$500,效率表!O$4:O$500,"",,-1))</f>
        <v>25</v>
      </c>
      <c r="BF221" s="22">
        <f>IF($B221="Day",_xlfn.XLOOKUP(CLEAN($C221),效率表!$B$4:$B$500,效率表!P$4:P$500,""),_xlfn.XLOOKUP(CLEAN($C221),效率表!$B$4:$B$500,效率表!P$4:P$500,"",,-1))</f>
        <v>420</v>
      </c>
      <c r="BG221" s="22">
        <f>IF($B221="Day",_xlfn.XLOOKUP(CLEAN($C221),效率表!$B$4:$B$500,效率表!Q$4:Q$500,""),_xlfn.XLOOKUP(CLEAN($C221),效率表!$B$4:$B$500,效率表!Q$4:Q$500,"",,-1))</f>
        <v>0</v>
      </c>
      <c r="BH221" s="22">
        <f>IF($B221="Day",_xlfn.XLOOKUP(CLEAN($C221),效率表!$B$4:$B$500,效率表!R$4:R$500,""),_xlfn.XLOOKUP(CLEAN($C221),效率表!$B$4:$B$500,效率表!R$4:R$500,"",,-1))</f>
        <v>0</v>
      </c>
      <c r="BI221" s="22">
        <f>IF($B221="Day",_xlfn.XLOOKUP(CLEAN($C221),效率表!$B$4:$B$500,效率表!S$4:S$500,""),_xlfn.XLOOKUP(CLEAN($C221),效率表!$B$4:$B$500,效率表!S$4:S$500,"",,-1))</f>
        <v>0</v>
      </c>
      <c r="BJ221" s="22">
        <f>IF($B221="Day",_xlfn.XLOOKUP(CLEAN($C221),效率表!$B$4:$B$500,效率表!U$4:U$500,""),_xlfn.XLOOKUP(CLEAN($C221),效率表!$B$4:$B$500,效率表!U$4:U$500,"",,-1))</f>
        <v>0</v>
      </c>
      <c r="BK221" s="22">
        <f>IF($B221="Day",_xlfn.XLOOKUP(CLEAN($C221),效率表!$B$4:$B$500,效率表!V$4:V$500,""),_xlfn.XLOOKUP(CLEAN($C221),效率表!$B$4:$B$500,效率表!V$4:V$500,"",,-1))</f>
        <v>0</v>
      </c>
      <c r="BL221" s="22">
        <f t="shared" si="60"/>
        <v>0</v>
      </c>
      <c r="BM221" s="22">
        <f t="shared" si="61"/>
        <v>490</v>
      </c>
      <c r="BN221" s="22">
        <f t="shared" si="62"/>
        <v>420</v>
      </c>
      <c r="BO221" s="27">
        <f t="shared" si="63"/>
        <v>205</v>
      </c>
      <c r="BP221" s="25">
        <f t="shared" si="64"/>
        <v>3.4166666666666665</v>
      </c>
      <c r="BQ221" s="28">
        <f>IF($B221="Day",_xlfn.XLOOKUP(CLEAN($C221),效率表!$B$4:$B$500,效率表!X$4:X$500,""),_xlfn.XLOOKUP($C221,效率表!$B$4:$B$500,效率表!X$4:X$500,"",,-1))</f>
        <v>0</v>
      </c>
    </row>
    <row r="222" spans="1:69">
      <c r="A222" s="29">
        <f t="shared" si="67"/>
        <v>46244</v>
      </c>
      <c r="B222" s="22" t="s">
        <v>241</v>
      </c>
      <c r="C222" s="22" t="s">
        <v>147</v>
      </c>
      <c r="D222" s="23" t="str">
        <f>_xlfn.XLOOKUP(C222,辅助表Auxiliary!$A$3:$A$192,辅助表Auxiliary!$C$3:$C$192)</f>
        <v>矿用卡车/Dump Truck</v>
      </c>
      <c r="E222" s="22" t="str">
        <f>_xlfn.XLOOKUP(C222,辅助表Auxiliary!$A$3:$A$192,辅助表Auxiliary!$D$3:$D$192)</f>
        <v>TEREX TR100A</v>
      </c>
      <c r="F222" s="22" t="str">
        <f>_xlfn.XLOOKUP(C222,辅助表Auxiliary!$A$3:$A$192,辅助表Auxiliary!$E$3:$E$192)</f>
        <v>TR100</v>
      </c>
      <c r="G222" s="22" t="s">
        <v>285</v>
      </c>
      <c r="H222" s="22" t="b">
        <f t="shared" si="51"/>
        <v>1</v>
      </c>
      <c r="I222" s="22">
        <f t="shared" si="52"/>
        <v>1</v>
      </c>
      <c r="J222" s="22"/>
      <c r="K222" s="22">
        <f>_xlfn.AGGREGATE(9,4,表1[[#This Row],[Хө]:[Б.н]])+_xlfn.AGGREGATE(9,4,表1[[#This Row],[Хө土壤]:[Б.н 脏煤]],表1[[#This Row],[Ш.х 沃土]])</f>
        <v>350</v>
      </c>
      <c r="L222" s="22">
        <f>_xlfn.AGGREGATE(9,4,表1[[#This Row],[Нү]],表1[[#This Row],[Нү 煤炭]])</f>
        <v>0</v>
      </c>
      <c r="M222" s="22">
        <f>_xlfn.AGGREGATE(9,4,表1[[#This Row],[oxid]],表1[[#This Row],[oxid 氧化]])</f>
        <v>105</v>
      </c>
      <c r="N222" s="22">
        <f>_xlfn.AGGREGATE(9,4,表1[[#This Row],[И.А]],表1[[#This Row],[И.А 
工程工作]])</f>
        <v>0</v>
      </c>
      <c r="O222" s="22">
        <f>表1[[#This Row],[产量（M3）
Production(M3)]]-表1[[#This Row],[焦煤（M3）
Coking coal
Нү]]-表1[[#This Row],[动力煤（M3）
Thermal coal
oxid]]</f>
        <v>245</v>
      </c>
      <c r="P222" s="22" t="str" cm="1">
        <f t="array" ref="P222">_xlfn.LET(
_xlpm.hCond,$H222,
_xlpm.dType,$D222,
_xlpm.res_type_1,P$1,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2" s="22" t="str" cm="1">
        <f t="array" ref="Q222">_xlfn.LET(
_xlpm.hCond,$H222,
_xlpm.dType,$D222,
_xlpm.res_type_1,Q$1,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2" s="22" t="str" cm="1">
        <f t="array" ref="R222">_xlfn.LET(
_xlpm.hCond,$H222,
_xlpm.dType,$D222,
_xlpm.res_type_1,R$1,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2" s="22" t="str" cm="1">
        <f t="array" ref="S222">_xlfn.LET(
_xlpm.hCond,$H222,
_xlpm.dType,$D222,
_xlpm.res_type_1,S$1,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2" s="22" t="str" cm="1">
        <f t="array" ref="T222">_xlfn.LET(
_xlpm.hCond,$H222,
_xlpm.dType,$D222,
_xlpm.res_type_1,T$1,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2" s="22" t="str" cm="1">
        <f t="array" ref="U222">_xlfn.LET(
_xlpm.hCond,$H222,
_xlpm.dType,$D222,
_xlpm.res_type_1,U$1,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2" s="22" t="str" cm="1">
        <f t="array" ref="V222">_xlfn.LET(
_xlpm.hCond,$H222,
_xlpm.dType,$D222,
_xlpm.res_type_1,V$1,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2" s="22" cm="1">
        <f t="array" ref="W222">_xlfn.LET(
_xlpm.hCond,$H222,
_xlpm.dType,$D222,
_xlpm.res_type_1,W$1,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245</v>
      </c>
      <c r="X222" s="22" cm="1">
        <f t="array" ref="X222">_xlfn.LET(
_xlpm.hCond,$H222,
_xlpm.dType,$D222,
_xlpm.res_type_1,X$1,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2" s="22" cm="1">
        <f t="array" ref="Y222">_xlfn.LET(
_xlpm.hCond,$H222,
_xlpm.dType,$D222,
_xlpm.res_type_1,Y$1,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2" s="22" cm="1">
        <f t="array" ref="Z222">_xlfn.LET(
_xlpm.hCond,$H222,
_xlpm.dType,$D222,
_xlpm.res_type_1,Z$1,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105</v>
      </c>
      <c r="AA222" s="22" cm="1">
        <f t="array" ref="AA222">_xlfn.LET(
_xlpm.hCond,$H222,
_xlpm.dType,$D222,
_xlpm.res_type_1,AA$1,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2" s="22" cm="1">
        <f t="array" ref="AB222">_xlfn.LET(
_xlpm.hCond,$H222,
_xlpm.dType,$D222,
_xlpm.res_type_1,AB$1,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2" s="22" cm="1">
        <f t="array" ref="AC222">_xlfn.LET(
_xlpm.hCond,$H222,
_xlpm.dType,$D222,
_xlpm.res_type_1,AC$1,
_xlpm.num,--_xlfn.TEXTAFTER($C222,{"#","/","-"},-1),
_xlpm.isDay,$B222="DAY",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2" s="22" cm="1">
        <f t="array" ref="AD222">_xlfn.LET(
    _xlpm.result,
    IF(
        $H222,
        _xlfn.IFS(
            $B222 = "DAY",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$B222 = "Night",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20334</v>
      </c>
      <c r="AE222" s="22" cm="1">
        <f t="array" ref="AE222">_xlfn.LET(
    _xlpm.result,
    IF(
        $H222,
        _xlfn.IFS(
            $B222 = "DAY",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$B222 = "Night",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20343</v>
      </c>
      <c r="AF222" s="22">
        <f t="shared" si="65"/>
        <v>9</v>
      </c>
      <c r="AG222" s="22" cm="1">
        <f t="array" ref="AG222">_xlfn.LET(
    _xlpm.result,
    IF(
        $H222,
        _xlfn.IFS(
            $B222 = "DAY",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$B222 = "Night",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465806</v>
      </c>
      <c r="AH222" s="22" cm="1">
        <f t="array" ref="AH222">_xlfn.LET(
    _xlpm.result,
    IF(
        $H222,
        _xlfn.IFS(
            $B222 = "DAY",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$B222 = "Night",
            _xlfn.IFS(
                $D222 = "挖掘机/Excavator",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$D222 = "矿用卡车/Dump Truck",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$D222 = "辅助设备/Auxiliary Equipment",
                _xlfn.XLOOKUP(
                     --
                        _xlfn.TEXTAFTER(
                            $C222,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465949</v>
      </c>
      <c r="AI222" s="22">
        <f t="shared" si="66"/>
        <v>143</v>
      </c>
      <c r="AJ222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2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2" s="22">
        <f>_xlfn.LET(_xlpm.v,_xlfn.XLOOKUP(表1[[#This Row],[型号类型
Model Type]],辅助表Auxiliary!$P$2:$P$6,辅助表Auxiliary!$Q$2:$Q$6),_xlpm.target,_xlfn.AGGREGATE(9,4,表1[[#This Row],[oxid 氧化]]),IFERROR(_xlpm.target/_xlpm.v,""))</f>
        <v>3</v>
      </c>
      <c r="AM22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2" s="22">
        <f t="shared" si="53"/>
        <v>7</v>
      </c>
      <c r="AO222" s="24">
        <f t="shared" si="54"/>
        <v>7.15</v>
      </c>
      <c r="AP222" s="25" cm="1">
        <f t="array" ref="AP22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B222="Night", IF(
            (F222="EX5600")+(F222="EX3600"),
            _xlfn.XLOOKUP(--_xlfn.TEXTAFTER($C222,{"#","/","-"},-1), --_xlfn.TEXTAFTER('Electrical Excavator'!$A$4:$A$23,{"#","/","-"},-1), _xlfn.XLOOKUP(A222,'Electrical Excavator'!$E$3:$AI$3,'Electrical Excavator'!$E$4:$AI$23)),
            _xlfn.XLOOKUP(--_xlfn.TEXTAFTER($C222,{"#","/","-"},-1), --_xlfn.REGEXEXTRACT(_xlpm.c_rng,"\d+"), _xlfn.XLOOKUP(A222, _xlpm.header_rng, _xlpm.data_rng))
        ),
        B222="Day", ""
    ),
    IFERROR(_xlpm.result, "")
)</f>
        <v>614.86</v>
      </c>
      <c r="AQ222" s="26">
        <f t="shared" si="55"/>
        <v>1</v>
      </c>
      <c r="AR222" s="26">
        <f t="shared" si="56"/>
        <v>0.75</v>
      </c>
      <c r="AS222" s="26">
        <f t="shared" si="57"/>
        <v>0.75</v>
      </c>
      <c r="AT222" s="24">
        <f t="shared" si="58"/>
        <v>0</v>
      </c>
      <c r="AU222" s="22">
        <v>720</v>
      </c>
      <c r="AV222" s="22">
        <f t="shared" si="59"/>
        <v>12</v>
      </c>
      <c r="AW222" s="22">
        <f>IF($B222="Day",_xlfn.XLOOKUP(CLEAN($C222),效率表!$B$4:$B$500,效率表!G$4:G$500,""),_xlfn.XLOOKUP(CLEAN($C222),效率表!$B$4:$B$500,效率表!G$4:G$500,"",,-1))</f>
        <v>20</v>
      </c>
      <c r="AX222" s="22">
        <f>IF($B222="Day",_xlfn.XLOOKUP(CLEAN($C222),效率表!$B$4:$B$500,效率表!H$4:H$500,""),_xlfn.XLOOKUP(CLEAN($C222),效率表!$B$4:$B$500,效率表!H$4:H$500,"",,-1))</f>
        <v>0</v>
      </c>
      <c r="AY222" s="22">
        <f>IF($B222="Day",_xlfn.XLOOKUP(CLEAN($C222),效率表!$B$4:$B$500,效率表!I$4:I$500,""),_xlfn.XLOOKUP(CLEAN($C222),效率表!$B$4:$B$500,效率表!I$4:I$500,"",,-1))</f>
        <v>0</v>
      </c>
      <c r="AZ222" s="22">
        <f>IF($B222="Day",_xlfn.XLOOKUP(CLEAN($C222),效率表!$B$4:$B$500,效率表!J$4:J$500,""),_xlfn.XLOOKUP(CLEAN($C222),效率表!$B$4:$B$500,效率表!J$4:J$500,"",,-1))</f>
        <v>0</v>
      </c>
      <c r="BA222" s="22">
        <f>IF($B222="Day",_xlfn.XLOOKUP(CLEAN($C222),效率表!$B$4:$B$500,效率表!K$4:K$500,""),_xlfn.XLOOKUP(CLEAN($C222),效率表!$B$4:$B$500,效率表!K$4:K$500,"",,-1))</f>
        <v>0</v>
      </c>
      <c r="BB222" s="22">
        <f>IF($B222="Day",_xlfn.XLOOKUP(CLEAN($C222),效率表!$B$4:$B$500,效率表!L$4:L$500,""),_xlfn.XLOOKUP(CLEAN($C222),效率表!$B$4:$B$500,效率表!L$4:L$500,"",,-1))</f>
        <v>90</v>
      </c>
      <c r="BC222" s="22">
        <f>IF($B222="Day",_xlfn.XLOOKUP(CLEAN($C222),效率表!$B$4:$B$500,效率表!M$4:M$500,""),_xlfn.XLOOKUP(CLEAN($C222),效率表!$B$4:$B$500,效率表!M$4:M$500,"",,-1))</f>
        <v>0</v>
      </c>
      <c r="BD222" s="22">
        <f>IF($B222="Day",_xlfn.XLOOKUP(CLEAN($C222),效率表!$B$4:$B$500,效率表!N$4:N$500,""),_xlfn.XLOOKUP(CLEAN($C222),效率表!$B$4:$B$500,效率表!N$4:N$500,"",,-1))</f>
        <v>0</v>
      </c>
      <c r="BE222" s="22">
        <f>IF($B222="Day",_xlfn.XLOOKUP(CLEAN($C222),效率表!$B$4:$B$500,效率表!O$4:O$500,""),_xlfn.XLOOKUP(CLEAN($C222),效率表!$B$4:$B$500,效率表!O$4:O$500,"",,-1))</f>
        <v>0</v>
      </c>
      <c r="BF222" s="22">
        <f>IF($B222="Day",_xlfn.XLOOKUP(CLEAN($C222),效率表!$B$4:$B$500,效率表!P$4:P$500,""),_xlfn.XLOOKUP(CLEAN($C222),效率表!$B$4:$B$500,效率表!P$4:P$500,"",,-1))</f>
        <v>70</v>
      </c>
      <c r="BG222" s="22">
        <f>IF($B222="Day",_xlfn.XLOOKUP(CLEAN($C222),效率表!$B$4:$B$500,效率表!Q$4:Q$500,""),_xlfn.XLOOKUP(CLEAN($C222),效率表!$B$4:$B$500,效率表!Q$4:Q$500,"",,-1))</f>
        <v>0</v>
      </c>
      <c r="BH222" s="22">
        <f>IF($B222="Day",_xlfn.XLOOKUP(CLEAN($C222),效率表!$B$4:$B$500,效率表!R$4:R$500,""),_xlfn.XLOOKUP(CLEAN($C222),效率表!$B$4:$B$500,效率表!R$4:R$500,"",,-1))</f>
        <v>0</v>
      </c>
      <c r="BI222" s="22">
        <f>IF($B222="Day",_xlfn.XLOOKUP(CLEAN($C222),效率表!$B$4:$B$500,效率表!S$4:S$500,""),_xlfn.XLOOKUP(CLEAN($C222),效率表!$B$4:$B$500,效率表!S$4:S$500,"",,-1))</f>
        <v>0</v>
      </c>
      <c r="BJ222" s="22">
        <f>IF($B222="Day",_xlfn.XLOOKUP(CLEAN($C222),效率表!$B$4:$B$500,效率表!U$4:U$500,""),_xlfn.XLOOKUP(CLEAN($C222),效率表!$B$4:$B$500,效率表!U$4:U$500,"",,-1))</f>
        <v>0</v>
      </c>
      <c r="BK222" s="22">
        <f>IF($B222="Day",_xlfn.XLOOKUP(CLEAN($C222),效率表!$B$4:$B$500,效率表!V$4:V$500,""),_xlfn.XLOOKUP(CLEAN($C222),效率表!$B$4:$B$500,效率表!V$4:V$500,"",,-1))</f>
        <v>0</v>
      </c>
      <c r="BL222" s="22">
        <f t="shared" si="60"/>
        <v>0</v>
      </c>
      <c r="BM222" s="22">
        <f t="shared" si="61"/>
        <v>180</v>
      </c>
      <c r="BN222" s="22">
        <f t="shared" si="62"/>
        <v>70</v>
      </c>
      <c r="BO222" s="27">
        <f t="shared" si="63"/>
        <v>540</v>
      </c>
      <c r="BP222" s="25">
        <f t="shared" si="64"/>
        <v>9</v>
      </c>
      <c r="BQ222" s="28">
        <f>IF($B222="Day",_xlfn.XLOOKUP(CLEAN($C222),效率表!$B$4:$B$500,效率表!X$4:X$500,""),_xlfn.XLOOKUP($C222,效率表!$B$4:$B$500,效率表!X$4:X$500,"",,-1))</f>
        <v>0</v>
      </c>
    </row>
    <row r="223" spans="1:69">
      <c r="A223" s="29">
        <f t="shared" si="67"/>
        <v>46244</v>
      </c>
      <c r="B223" s="22" t="s">
        <v>241</v>
      </c>
      <c r="C223" s="22" t="s">
        <v>148</v>
      </c>
      <c r="D223" s="23" t="str">
        <f>_xlfn.XLOOKUP(C223,辅助表Auxiliary!$A$3:$A$192,辅助表Auxiliary!$C$3:$C$192)</f>
        <v>矿用卡车/Dump Truck</v>
      </c>
      <c r="E223" s="22" t="str">
        <f>_xlfn.XLOOKUP(C223,辅助表Auxiliary!$A$3:$A$192,辅助表Auxiliary!$D$3:$D$192)</f>
        <v>TEREX TR100A</v>
      </c>
      <c r="F223" s="22" t="str">
        <f>_xlfn.XLOOKUP(C223,辅助表Auxiliary!$A$3:$A$192,辅助表Auxiliary!$E$3:$E$192)</f>
        <v>TR100</v>
      </c>
      <c r="G223" s="22" t="s">
        <v>285</v>
      </c>
      <c r="H223" s="22" t="b">
        <f t="shared" si="51"/>
        <v>0</v>
      </c>
      <c r="I223" s="22">
        <f t="shared" si="52"/>
        <v>0</v>
      </c>
      <c r="J223" s="22"/>
      <c r="K223" s="22">
        <f>_xlfn.AGGREGATE(9,4,表1[[#This Row],[Хө]:[Б.н]])+_xlfn.AGGREGATE(9,4,表1[[#This Row],[Хө土壤]:[Б.н 脏煤]],表1[[#This Row],[Ш.х 沃土]])</f>
        <v>0</v>
      </c>
      <c r="L223" s="22">
        <f>_xlfn.AGGREGATE(9,4,表1[[#This Row],[Нү]],表1[[#This Row],[Нү 煤炭]])</f>
        <v>0</v>
      </c>
      <c r="M223" s="22">
        <f>_xlfn.AGGREGATE(9,4,表1[[#This Row],[oxid]],表1[[#This Row],[oxid 氧化]])</f>
        <v>0</v>
      </c>
      <c r="N223" s="22">
        <f>_xlfn.AGGREGATE(9,4,表1[[#This Row],[И.А]],表1[[#This Row],[И.А 
工程工作]])</f>
        <v>0</v>
      </c>
      <c r="O223" s="22">
        <f>表1[[#This Row],[产量（M3）
Production(M3)]]-表1[[#This Row],[焦煤（M3）
Coking coal
Нү]]-表1[[#This Row],[动力煤（M3）
Thermal coal
oxid]]</f>
        <v>0</v>
      </c>
      <c r="P223" s="22" t="str" cm="1">
        <f t="array" ref="P223">_xlfn.LET(
_xlpm.hCond,$H223,
_xlpm.dType,$D223,
_xlpm.res_type_1,P$1,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3" s="22" t="str" cm="1">
        <f t="array" ref="Q223">_xlfn.LET(
_xlpm.hCond,$H223,
_xlpm.dType,$D223,
_xlpm.res_type_1,Q$1,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3" s="22" t="str" cm="1">
        <f t="array" ref="R223">_xlfn.LET(
_xlpm.hCond,$H223,
_xlpm.dType,$D223,
_xlpm.res_type_1,R$1,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3" s="22" t="str" cm="1">
        <f t="array" ref="S223">_xlfn.LET(
_xlpm.hCond,$H223,
_xlpm.dType,$D223,
_xlpm.res_type_1,S$1,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3" s="22" t="str" cm="1">
        <f t="array" ref="T223">_xlfn.LET(
_xlpm.hCond,$H223,
_xlpm.dType,$D223,
_xlpm.res_type_1,T$1,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3" s="22" t="str" cm="1">
        <f t="array" ref="U223">_xlfn.LET(
_xlpm.hCond,$H223,
_xlpm.dType,$D223,
_xlpm.res_type_1,U$1,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3" s="22" t="str" cm="1">
        <f t="array" ref="V223">_xlfn.LET(
_xlpm.hCond,$H223,
_xlpm.dType,$D223,
_xlpm.res_type_1,V$1,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3" s="22" t="str" cm="1">
        <f t="array" ref="W223">_xlfn.LET(
_xlpm.hCond,$H223,
_xlpm.dType,$D223,
_xlpm.res_type_1,W$1,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23" s="22" t="str" cm="1">
        <f t="array" ref="X223">_xlfn.LET(
_xlpm.hCond,$H223,
_xlpm.dType,$D223,
_xlpm.res_type_1,X$1,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23" s="22" t="str" cm="1">
        <f t="array" ref="Y223">_xlfn.LET(
_xlpm.hCond,$H223,
_xlpm.dType,$D223,
_xlpm.res_type_1,Y$1,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23" s="22" t="str" cm="1">
        <f t="array" ref="Z223">_xlfn.LET(
_xlpm.hCond,$H223,
_xlpm.dType,$D223,
_xlpm.res_type_1,Z$1,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23" s="22" t="str" cm="1">
        <f t="array" ref="AA223">_xlfn.LET(
_xlpm.hCond,$H223,
_xlpm.dType,$D223,
_xlpm.res_type_1,AA$1,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23" s="22" t="str" cm="1">
        <f t="array" ref="AB223">_xlfn.LET(
_xlpm.hCond,$H223,
_xlpm.dType,$D223,
_xlpm.res_type_1,AB$1,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23" s="22" t="str" cm="1">
        <f t="array" ref="AC223">_xlfn.LET(
_xlpm.hCond,$H223,
_xlpm.dType,$D223,
_xlpm.res_type_1,AC$1,
_xlpm.num,--_xlfn.TEXTAFTER($C223,{"#","/","-"},-1),
_xlpm.isDay,$B223="DAY",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23" s="22" t="str" cm="1">
        <f t="array" ref="AD223">_xlfn.LET(
    _xlpm.result,
    IF(
        $H223,
        _xlfn.IFS(
            $B223 = "DAY",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$B223 = "Night",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23" s="22" t="str" cm="1">
        <f t="array" ref="AE223">_xlfn.LET(
    _xlpm.result,
    IF(
        $H223,
        _xlfn.IFS(
            $B223 = "DAY",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$B223 = "Night",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23" s="22" t="str">
        <f t="shared" si="65"/>
        <v/>
      </c>
      <c r="AG223" s="22" t="str" cm="1">
        <f t="array" ref="AG223">_xlfn.LET(
    _xlpm.result,
    IF(
        $H223,
        _xlfn.IFS(
            $B223 = "DAY",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$B223 = "Night",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23" s="22" t="str" cm="1">
        <f t="array" ref="AH223">_xlfn.LET(
    _xlpm.result,
    IF(
        $H223,
        _xlfn.IFS(
            $B223 = "DAY",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$B223 = "Night",
            _xlfn.IFS(
                $D223 = "挖掘机/Excavator",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$D223 = "矿用卡车/Dump Truck",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$D223 = "辅助设备/Auxiliary Equipment",
                _xlfn.XLOOKUP(
                     --
                        _xlfn.TEXTAFTER(
                            $C223,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23" s="22" t="str">
        <f t="shared" si="66"/>
        <v/>
      </c>
      <c r="AJ22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3" s="22">
        <f t="shared" si="53"/>
        <v>0</v>
      </c>
      <c r="AO223" s="24" t="str">
        <f t="shared" si="54"/>
        <v/>
      </c>
      <c r="AP223" s="25" cm="1">
        <f t="array" ref="AP22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B223="Night", IF(
            (F223="EX5600")+(F223="EX3600"),
            _xlfn.XLOOKUP(--_xlfn.TEXTAFTER($C223,{"#","/","-"},-1), --_xlfn.TEXTAFTER('Electrical Excavator'!$A$4:$A$23,{"#","/","-"},-1), _xlfn.XLOOKUP(A223,'Electrical Excavator'!$E$3:$AI$3,'Electrical Excavator'!$E$4:$AI$23)),
            _xlfn.XLOOKUP(--_xlfn.TEXTAFTER($C223,{"#","/","-"},-1), --_xlfn.REGEXEXTRACT(_xlpm.c_rng,"\d+"), _xlfn.XLOOKUP(A223, _xlpm.header_rng, _xlpm.data_rng))
        ),
        B223="Day", ""
    ),
    IFERROR(_xlpm.result, "")
)</f>
        <v>0</v>
      </c>
      <c r="AQ223" s="26" t="e">
        <f t="shared" si="55"/>
        <v>#VALUE!</v>
      </c>
      <c r="AR223" s="26">
        <f t="shared" si="56"/>
        <v>0</v>
      </c>
      <c r="AS223" s="26" t="str">
        <f t="shared" si="57"/>
        <v/>
      </c>
      <c r="AT223" s="24" t="str">
        <f t="shared" si="58"/>
        <v/>
      </c>
      <c r="AU223" s="22">
        <v>720</v>
      </c>
      <c r="AV223" s="22">
        <f t="shared" si="59"/>
        <v>12</v>
      </c>
      <c r="AW223" s="22" t="str">
        <f>IF($B223="Day",_xlfn.XLOOKUP(CLEAN($C223),效率表!$B$4:$B$500,效率表!G$4:G$500,""),_xlfn.XLOOKUP(CLEAN($C223),效率表!$B$4:$B$500,效率表!G$4:G$500,"",,-1))</f>
        <v/>
      </c>
      <c r="AX223" s="22" t="str">
        <f>IF($B223="Day",_xlfn.XLOOKUP(CLEAN($C223),效率表!$B$4:$B$500,效率表!H$4:H$500,""),_xlfn.XLOOKUP(CLEAN($C223),效率表!$B$4:$B$500,效率表!H$4:H$500,"",,-1))</f>
        <v/>
      </c>
      <c r="AY223" s="22" t="str">
        <f>IF($B223="Day",_xlfn.XLOOKUP(CLEAN($C223),效率表!$B$4:$B$500,效率表!I$4:I$500,""),_xlfn.XLOOKUP(CLEAN($C223),效率表!$B$4:$B$500,效率表!I$4:I$500,"",,-1))</f>
        <v/>
      </c>
      <c r="AZ223" s="22" t="str">
        <f>IF($B223="Day",_xlfn.XLOOKUP(CLEAN($C223),效率表!$B$4:$B$500,效率表!J$4:J$500,""),_xlfn.XLOOKUP(CLEAN($C223),效率表!$B$4:$B$500,效率表!J$4:J$500,"",,-1))</f>
        <v/>
      </c>
      <c r="BA223" s="22" t="str">
        <f>IF($B223="Day",_xlfn.XLOOKUP(CLEAN($C223),效率表!$B$4:$B$500,效率表!K$4:K$500,""),_xlfn.XLOOKUP(CLEAN($C223),效率表!$B$4:$B$500,效率表!K$4:K$500,"",,-1))</f>
        <v/>
      </c>
      <c r="BB223" s="22" t="str">
        <f>IF($B223="Day",_xlfn.XLOOKUP(CLEAN($C223),效率表!$B$4:$B$500,效率表!L$4:L$500,""),_xlfn.XLOOKUP(CLEAN($C223),效率表!$B$4:$B$500,效率表!L$4:L$500,"",,-1))</f>
        <v/>
      </c>
      <c r="BC223" s="22" t="str">
        <f>IF($B223="Day",_xlfn.XLOOKUP(CLEAN($C223),效率表!$B$4:$B$500,效率表!M$4:M$500,""),_xlfn.XLOOKUP(CLEAN($C223),效率表!$B$4:$B$500,效率表!M$4:M$500,"",,-1))</f>
        <v/>
      </c>
      <c r="BD223" s="22" t="str">
        <f>IF($B223="Day",_xlfn.XLOOKUP(CLEAN($C223),效率表!$B$4:$B$500,效率表!N$4:N$500,""),_xlfn.XLOOKUP(CLEAN($C223),效率表!$B$4:$B$500,效率表!N$4:N$500,"",,-1))</f>
        <v/>
      </c>
      <c r="BE223" s="22" t="str">
        <f>IF($B223="Day",_xlfn.XLOOKUP(CLEAN($C223),效率表!$B$4:$B$500,效率表!O$4:O$500,""),_xlfn.XLOOKUP(CLEAN($C223),效率表!$B$4:$B$500,效率表!O$4:O$500,"",,-1))</f>
        <v/>
      </c>
      <c r="BF223" s="22" t="str">
        <f>IF($B223="Day",_xlfn.XLOOKUP(CLEAN($C223),效率表!$B$4:$B$500,效率表!P$4:P$500,""),_xlfn.XLOOKUP(CLEAN($C223),效率表!$B$4:$B$500,效率表!P$4:P$500,"",,-1))</f>
        <v/>
      </c>
      <c r="BG223" s="22" t="str">
        <f>IF($B223="Day",_xlfn.XLOOKUP(CLEAN($C223),效率表!$B$4:$B$500,效率表!Q$4:Q$500,""),_xlfn.XLOOKUP(CLEAN($C223),效率表!$B$4:$B$500,效率表!Q$4:Q$500,"",,-1))</f>
        <v/>
      </c>
      <c r="BH223" s="22" t="str">
        <f>IF($B223="Day",_xlfn.XLOOKUP(CLEAN($C223),效率表!$B$4:$B$500,效率表!R$4:R$500,""),_xlfn.XLOOKUP(CLEAN($C223),效率表!$B$4:$B$500,效率表!R$4:R$500,"",,-1))</f>
        <v/>
      </c>
      <c r="BI223" s="22" t="str">
        <f>IF($B223="Day",_xlfn.XLOOKUP(CLEAN($C223),效率表!$B$4:$B$500,效率表!S$4:S$500,""),_xlfn.XLOOKUP(CLEAN($C223),效率表!$B$4:$B$500,效率表!S$4:S$500,"",,-1))</f>
        <v/>
      </c>
      <c r="BJ223" s="22" t="str">
        <f>IF($B223="Day",_xlfn.XLOOKUP(CLEAN($C223),效率表!$B$4:$B$500,效率表!U$4:U$500,""),_xlfn.XLOOKUP(CLEAN($C223),效率表!$B$4:$B$500,效率表!U$4:U$500,"",,-1))</f>
        <v/>
      </c>
      <c r="BK223" s="22" t="str">
        <f>IF($B223="Day",_xlfn.XLOOKUP(CLEAN($C223),效率表!$B$4:$B$500,效率表!V$4:V$500,""),_xlfn.XLOOKUP(CLEAN($C223),效率表!$B$4:$B$500,效率表!V$4:V$500,"",,-1))</f>
        <v/>
      </c>
      <c r="BL223" s="22" t="e">
        <f t="shared" si="60"/>
        <v>#VALUE!</v>
      </c>
      <c r="BM223" s="22" t="e">
        <f t="shared" si="61"/>
        <v>#VALUE!</v>
      </c>
      <c r="BN223" s="22" t="e">
        <f t="shared" si="62"/>
        <v>#VALUE!</v>
      </c>
      <c r="BO223" s="27">
        <f t="shared" si="63"/>
        <v>720</v>
      </c>
      <c r="BP223" s="25">
        <f t="shared" si="64"/>
        <v>12</v>
      </c>
      <c r="BQ223" s="28" t="str">
        <f>IF($B223="Day",_xlfn.XLOOKUP(CLEAN($C223),效率表!$B$4:$B$500,效率表!X$4:X$500,""),_xlfn.XLOOKUP($C223,效率表!$B$4:$B$500,效率表!X$4:X$500,"",,-1))</f>
        <v/>
      </c>
    </row>
    <row r="224" spans="1:69">
      <c r="A224" s="29">
        <f t="shared" si="67"/>
        <v>46244</v>
      </c>
      <c r="B224" s="22" t="s">
        <v>241</v>
      </c>
      <c r="C224" s="22" t="s">
        <v>149</v>
      </c>
      <c r="D224" s="23" t="str">
        <f>_xlfn.XLOOKUP(C224,辅助表Auxiliary!$A$3:$A$192,辅助表Auxiliary!$C$3:$C$192)</f>
        <v>矿用卡车/Dump Truck</v>
      </c>
      <c r="E224" s="22" t="str">
        <f>_xlfn.XLOOKUP(C224,辅助表Auxiliary!$A$3:$A$192,辅助表Auxiliary!$D$3:$D$192)</f>
        <v>TEREX TR100A</v>
      </c>
      <c r="F224" s="22" t="str">
        <f>_xlfn.XLOOKUP(C224,辅助表Auxiliary!$A$3:$A$192,辅助表Auxiliary!$E$3:$E$192)</f>
        <v>TR100</v>
      </c>
      <c r="G224" s="22" t="s">
        <v>285</v>
      </c>
      <c r="H224" s="22" t="b">
        <f t="shared" si="51"/>
        <v>1</v>
      </c>
      <c r="I224" s="22">
        <f t="shared" si="52"/>
        <v>1</v>
      </c>
      <c r="J224" s="22"/>
      <c r="K224" s="22">
        <f>_xlfn.AGGREGATE(9,4,表1[[#This Row],[Хө]:[Б.н]])+_xlfn.AGGREGATE(9,4,表1[[#This Row],[Хө土壤]:[Б.н 脏煤]],表1[[#This Row],[Ш.х 沃土]])</f>
        <v>245</v>
      </c>
      <c r="L224" s="22">
        <f>_xlfn.AGGREGATE(9,4,表1[[#This Row],[Нү]],表1[[#This Row],[Нү 煤炭]])</f>
        <v>0</v>
      </c>
      <c r="M224" s="22">
        <f>_xlfn.AGGREGATE(9,4,表1[[#This Row],[oxid]],表1[[#This Row],[oxid 氧化]])</f>
        <v>35</v>
      </c>
      <c r="N224" s="22">
        <f>_xlfn.AGGREGATE(9,4,表1[[#This Row],[И.А]],表1[[#This Row],[И.А 
工程工作]])</f>
        <v>0</v>
      </c>
      <c r="O224" s="22">
        <f>表1[[#This Row],[产量（M3）
Production(M3)]]-表1[[#This Row],[焦煤（M3）
Coking coal
Нү]]-表1[[#This Row],[动力煤（M3）
Thermal coal
oxid]]</f>
        <v>210</v>
      </c>
      <c r="P224" s="22" t="str" cm="1">
        <f t="array" ref="P224">_xlfn.LET(
_xlpm.hCond,$H224,
_xlpm.dType,$D224,
_xlpm.res_type_1,P$1,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4" s="22" t="str" cm="1">
        <f t="array" ref="Q224">_xlfn.LET(
_xlpm.hCond,$H224,
_xlpm.dType,$D224,
_xlpm.res_type_1,Q$1,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4" s="22" t="str" cm="1">
        <f t="array" ref="R224">_xlfn.LET(
_xlpm.hCond,$H224,
_xlpm.dType,$D224,
_xlpm.res_type_1,R$1,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4" s="22" t="str" cm="1">
        <f t="array" ref="S224">_xlfn.LET(
_xlpm.hCond,$H224,
_xlpm.dType,$D224,
_xlpm.res_type_1,S$1,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4" s="22" t="str" cm="1">
        <f t="array" ref="T224">_xlfn.LET(
_xlpm.hCond,$H224,
_xlpm.dType,$D224,
_xlpm.res_type_1,T$1,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4" s="22" t="str" cm="1">
        <f t="array" ref="U224">_xlfn.LET(
_xlpm.hCond,$H224,
_xlpm.dType,$D224,
_xlpm.res_type_1,U$1,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4" s="22" t="str" cm="1">
        <f t="array" ref="V224">_xlfn.LET(
_xlpm.hCond,$H224,
_xlpm.dType,$D224,
_xlpm.res_type_1,V$1,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4" s="22" cm="1">
        <f t="array" ref="W224">_xlfn.LET(
_xlpm.hCond,$H224,
_xlpm.dType,$D224,
_xlpm.res_type_1,W$1,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210</v>
      </c>
      <c r="X224" s="22" cm="1">
        <f t="array" ref="X224">_xlfn.LET(
_xlpm.hCond,$H224,
_xlpm.dType,$D224,
_xlpm.res_type_1,X$1,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4" s="22" cm="1">
        <f t="array" ref="Y224">_xlfn.LET(
_xlpm.hCond,$H224,
_xlpm.dType,$D224,
_xlpm.res_type_1,Y$1,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4" s="22" cm="1">
        <f t="array" ref="Z224">_xlfn.LET(
_xlpm.hCond,$H224,
_xlpm.dType,$D224,
_xlpm.res_type_1,Z$1,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35</v>
      </c>
      <c r="AA224" s="22" cm="1">
        <f t="array" ref="AA224">_xlfn.LET(
_xlpm.hCond,$H224,
_xlpm.dType,$D224,
_xlpm.res_type_1,AA$1,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4" s="22" cm="1">
        <f t="array" ref="AB224">_xlfn.LET(
_xlpm.hCond,$H224,
_xlpm.dType,$D224,
_xlpm.res_type_1,AB$1,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4" s="22" cm="1">
        <f t="array" ref="AC224">_xlfn.LET(
_xlpm.hCond,$H224,
_xlpm.dType,$D224,
_xlpm.res_type_1,AC$1,
_xlpm.num,--_xlfn.TEXTAFTER($C224,{"#","/","-"},-1),
_xlpm.isDay,$B224="DAY",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4" s="22" cm="1">
        <f t="array" ref="AD224">_xlfn.LET(
    _xlpm.result,
    IF(
        $H224,
        _xlfn.IFS(
            $B224 = "DAY",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$B224 = "Night",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1878</v>
      </c>
      <c r="AE224" s="22" cm="1">
        <f t="array" ref="AE224">_xlfn.LET(
    _xlpm.result,
    IF(
        $H224,
        _xlfn.IFS(
            $B224 = "DAY",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$B224 = "Night",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1886</v>
      </c>
      <c r="AF224" s="22">
        <f t="shared" si="65"/>
        <v>8</v>
      </c>
      <c r="AG224" s="22" cm="1">
        <f t="array" ref="AG224">_xlfn.LET(
    _xlpm.result,
    IF(
        $H224,
        _xlfn.IFS(
            $B224 = "DAY",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$B224 = "Night",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454577</v>
      </c>
      <c r="AH224" s="22" cm="1">
        <f t="array" ref="AH224">_xlfn.LET(
    _xlpm.result,
    IF(
        $H224,
        _xlfn.IFS(
            $B224 = "DAY",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$B224 = "Night",
            _xlfn.IFS(
                $D224 = "挖掘机/Excavator",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$D224 = "矿用卡车/Dump Truck",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$D224 = "辅助设备/Auxiliary Equipment",
                _xlfn.XLOOKUP(
                     --
                        _xlfn.TEXTAFTER(
                            $C224,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454691</v>
      </c>
      <c r="AI224" s="22">
        <f t="shared" si="66"/>
        <v>114</v>
      </c>
      <c r="AJ224" s="22">
        <f>_xlfn.LET(_xlpm.v,_xlfn.XLOOKUP(表1[[#This Row],[型号类型
Model Type]],辅助表Auxiliary!$P$2:$P$6,辅助表Auxiliary!$Q$2:$Q$6),_xlpm.target,表1[[#This Row],[产量（M3）
Production(M3)]],IFERROR(_xlpm.target/_xlpm.v,""))</f>
        <v>7</v>
      </c>
      <c r="AK22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4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22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4" s="22">
        <f t="shared" si="53"/>
        <v>6</v>
      </c>
      <c r="AO224" s="24">
        <f t="shared" si="54"/>
        <v>8.1428571428571423</v>
      </c>
      <c r="AP224" s="25" cm="1">
        <f t="array" ref="AP22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B224="Night", IF(
            (F224="EX5600")+(F224="EX3600"),
            _xlfn.XLOOKUP(--_xlfn.TEXTAFTER($C224,{"#","/","-"},-1), --_xlfn.TEXTAFTER('Electrical Excavator'!$A$4:$A$23,{"#","/","-"},-1), _xlfn.XLOOKUP(A224,'Electrical Excavator'!$E$3:$AI$3,'Electrical Excavator'!$E$4:$AI$23)),
            _xlfn.XLOOKUP(--_xlfn.TEXTAFTER($C224,{"#","/","-"},-1), --_xlfn.REGEXEXTRACT(_xlpm.c_rng,"\d+"), _xlfn.XLOOKUP(A224, _xlpm.header_rng, _xlpm.data_rng))
        ),
        B224="Day", ""
    ),
    IFERROR(_xlpm.result, "")
)</f>
        <v>617.02</v>
      </c>
      <c r="AQ224" s="26">
        <f t="shared" si="55"/>
        <v>0.86805555555555558</v>
      </c>
      <c r="AR224" s="26">
        <f t="shared" si="56"/>
        <v>0.752</v>
      </c>
      <c r="AS224" s="26">
        <f t="shared" si="57"/>
        <v>0.752</v>
      </c>
      <c r="AT224" s="24">
        <f t="shared" si="58"/>
        <v>10.000000000000018</v>
      </c>
      <c r="AU224" s="22">
        <v>720</v>
      </c>
      <c r="AV224" s="22">
        <f t="shared" si="59"/>
        <v>12</v>
      </c>
      <c r="AW224" s="22">
        <f>IF($B224="Day",_xlfn.XLOOKUP(CLEAN($C224),效率表!$B$4:$B$500,效率表!G$4:G$500,""),_xlfn.XLOOKUP(CLEAN($C224),效率表!$B$4:$B$500,效率表!G$4:G$500,"",,-1))</f>
        <v>35</v>
      </c>
      <c r="AX224" s="22">
        <f>IF($B224="Day",_xlfn.XLOOKUP(CLEAN($C224),效率表!$B$4:$B$500,效率表!H$4:H$500,""),_xlfn.XLOOKUP(CLEAN($C224),效率表!$B$4:$B$500,效率表!H$4:H$500,"",,-1))</f>
        <v>0</v>
      </c>
      <c r="AY224" s="22">
        <f>IF($B224="Day",_xlfn.XLOOKUP(CLEAN($C224),效率表!$B$4:$B$500,效率表!I$4:I$500,""),_xlfn.XLOOKUP(CLEAN($C224),效率表!$B$4:$B$500,效率表!I$4:I$500,"",,-1))</f>
        <v>0</v>
      </c>
      <c r="AZ224" s="22">
        <f>IF($B224="Day",_xlfn.XLOOKUP(CLEAN($C224),效率表!$B$4:$B$500,效率表!J$4:J$500,""),_xlfn.XLOOKUP(CLEAN($C224),效率表!$B$4:$B$500,效率表!J$4:J$500,"",,-1))</f>
        <v>0</v>
      </c>
      <c r="BA224" s="22">
        <f>IF($B224="Day",_xlfn.XLOOKUP(CLEAN($C224),效率表!$B$4:$B$500,效率表!K$4:K$500,""),_xlfn.XLOOKUP(CLEAN($C224),效率表!$B$4:$B$500,效率表!K$4:K$500,"",,-1))</f>
        <v>0</v>
      </c>
      <c r="BB224" s="22">
        <f>IF($B224="Day",_xlfn.XLOOKUP(CLEAN($C224),效率表!$B$4:$B$500,效率表!L$4:L$500,""),_xlfn.XLOOKUP(CLEAN($C224),效率表!$B$4:$B$500,效率表!L$4:L$500,"",,-1))</f>
        <v>120</v>
      </c>
      <c r="BC224" s="22">
        <f>IF($B224="Day",_xlfn.XLOOKUP(CLEAN($C224),效率表!$B$4:$B$500,效率表!M$4:M$500,""),_xlfn.XLOOKUP(CLEAN($C224),效率表!$B$4:$B$500,效率表!M$4:M$500,"",,-1))</f>
        <v>0</v>
      </c>
      <c r="BD224" s="22">
        <f>IF($B224="Day",_xlfn.XLOOKUP(CLEAN($C224),效率表!$B$4:$B$500,效率表!N$4:N$500,""),_xlfn.XLOOKUP(CLEAN($C224),效率表!$B$4:$B$500,效率表!N$4:N$500,"",,-1))</f>
        <v>0</v>
      </c>
      <c r="BE224" s="22">
        <f>IF($B224="Day",_xlfn.XLOOKUP(CLEAN($C224),效率表!$B$4:$B$500,效率表!O$4:O$500,""),_xlfn.XLOOKUP(CLEAN($C224),效率表!$B$4:$B$500,效率表!O$4:O$500,"",,-1))</f>
        <v>95</v>
      </c>
      <c r="BF224" s="22">
        <f>IF($B224="Day",_xlfn.XLOOKUP(CLEAN($C224),效率表!$B$4:$B$500,效率表!P$4:P$500,""),_xlfn.XLOOKUP(CLEAN($C224),效率表!$B$4:$B$500,效率表!P$4:P$500,"",,-1))</f>
        <v>0</v>
      </c>
      <c r="BG224" s="22">
        <f>IF($B224="Day",_xlfn.XLOOKUP(CLEAN($C224),效率表!$B$4:$B$500,效率表!Q$4:Q$500,""),_xlfn.XLOOKUP(CLEAN($C224),效率表!$B$4:$B$500,效率表!Q$4:Q$500,"",,-1))</f>
        <v>0</v>
      </c>
      <c r="BH224" s="22">
        <f>IF($B224="Day",_xlfn.XLOOKUP(CLEAN($C224),效率表!$B$4:$B$500,效率表!R$4:R$500,""),_xlfn.XLOOKUP(CLEAN($C224),效率表!$B$4:$B$500,效率表!R$4:R$500,"",,-1))</f>
        <v>0</v>
      </c>
      <c r="BI224" s="22">
        <f>IF($B224="Day",_xlfn.XLOOKUP(CLEAN($C224),效率表!$B$4:$B$500,效率表!S$4:S$500,""),_xlfn.XLOOKUP(CLEAN($C224),效率表!$B$4:$B$500,效率表!S$4:S$500,"",,-1))</f>
        <v>0</v>
      </c>
      <c r="BJ224" s="22">
        <f>IF($B224="Day",_xlfn.XLOOKUP(CLEAN($C224),效率表!$B$4:$B$500,效率表!U$4:U$500,""),_xlfn.XLOOKUP(CLEAN($C224),效率表!$B$4:$B$500,效率表!U$4:U$500,"",,-1))</f>
        <v>0</v>
      </c>
      <c r="BK224" s="22">
        <f>IF($B224="Day",_xlfn.XLOOKUP(CLEAN($C224),效率表!$B$4:$B$500,效率表!V$4:V$500,""),_xlfn.XLOOKUP(CLEAN($C224),效率表!$B$4:$B$500,效率表!V$4:V$500,"",,-1))</f>
        <v>0</v>
      </c>
      <c r="BL224" s="22">
        <f t="shared" si="60"/>
        <v>0</v>
      </c>
      <c r="BM224" s="22">
        <f t="shared" si="61"/>
        <v>155</v>
      </c>
      <c r="BN224" s="22">
        <f t="shared" si="62"/>
        <v>0</v>
      </c>
      <c r="BO224" s="27">
        <f t="shared" si="63"/>
        <v>470</v>
      </c>
      <c r="BP224" s="25">
        <f t="shared" si="64"/>
        <v>7.833333333333333</v>
      </c>
      <c r="BQ224" s="28" t="str">
        <f>IF($B224="Day",_xlfn.XLOOKUP(CLEAN($C224),效率表!$B$4:$B$500,效率表!X$4:X$500,""),_xlfn.XLOOKUP($C224,效率表!$B$4:$B$500,效率表!X$4:X$500,"",,-1))</f>
        <v xml:space="preserve">Хөдөлгүүрийн шар ассан хааз авахгүй </v>
      </c>
    </row>
    <row r="225" spans="1:69">
      <c r="A225" s="29">
        <f t="shared" si="67"/>
        <v>46244</v>
      </c>
      <c r="B225" s="22" t="s">
        <v>241</v>
      </c>
      <c r="C225" s="22" t="s">
        <v>150</v>
      </c>
      <c r="D225" s="23" t="str">
        <f>_xlfn.XLOOKUP(C225,辅助表Auxiliary!$A$3:$A$192,辅助表Auxiliary!$C$3:$C$192)</f>
        <v>矿用卡车/Dump Truck</v>
      </c>
      <c r="E225" s="22" t="str">
        <f>_xlfn.XLOOKUP(C225,辅助表Auxiliary!$A$3:$A$192,辅助表Auxiliary!$D$3:$D$192)</f>
        <v>TEREX TR100A</v>
      </c>
      <c r="F225" s="22" t="str">
        <f>_xlfn.XLOOKUP(C225,辅助表Auxiliary!$A$3:$A$192,辅助表Auxiliary!$E$3:$E$192)</f>
        <v>TR100</v>
      </c>
      <c r="G225" s="22" t="s">
        <v>285</v>
      </c>
      <c r="H225" s="22" t="b">
        <f t="shared" si="51"/>
        <v>1</v>
      </c>
      <c r="I225" s="22">
        <f t="shared" si="52"/>
        <v>0</v>
      </c>
      <c r="J225" s="22"/>
      <c r="K225" s="22">
        <f>_xlfn.AGGREGATE(9,4,表1[[#This Row],[Хө]:[Б.н]])+_xlfn.AGGREGATE(9,4,表1[[#This Row],[Хө土壤]:[Б.н 脏煤]],表1[[#This Row],[Ш.х 沃土]])</f>
        <v>0</v>
      </c>
      <c r="L225" s="22">
        <f>_xlfn.AGGREGATE(9,4,表1[[#This Row],[Нү]],表1[[#This Row],[Нү 煤炭]])</f>
        <v>0</v>
      </c>
      <c r="M225" s="22">
        <f>_xlfn.AGGREGATE(9,4,表1[[#This Row],[oxid]],表1[[#This Row],[oxid 氧化]])</f>
        <v>0</v>
      </c>
      <c r="N225" s="22">
        <f>_xlfn.AGGREGATE(9,4,表1[[#This Row],[И.А]],表1[[#This Row],[И.А 
工程工作]])</f>
        <v>0</v>
      </c>
      <c r="O225" s="22">
        <f>表1[[#This Row],[产量（M3）
Production(M3)]]-表1[[#This Row],[焦煤（M3）
Coking coal
Нү]]-表1[[#This Row],[动力煤（M3）
Thermal coal
oxid]]</f>
        <v>0</v>
      </c>
      <c r="P225" s="22" t="str" cm="1">
        <f t="array" ref="P225">_xlfn.LET(
_xlpm.hCond,$H225,
_xlpm.dType,$D225,
_xlpm.res_type_1,P$1,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5" s="22" t="str" cm="1">
        <f t="array" ref="Q225">_xlfn.LET(
_xlpm.hCond,$H225,
_xlpm.dType,$D225,
_xlpm.res_type_1,Q$1,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5" s="22" t="str" cm="1">
        <f t="array" ref="R225">_xlfn.LET(
_xlpm.hCond,$H225,
_xlpm.dType,$D225,
_xlpm.res_type_1,R$1,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5" s="22" t="str" cm="1">
        <f t="array" ref="S225">_xlfn.LET(
_xlpm.hCond,$H225,
_xlpm.dType,$D225,
_xlpm.res_type_1,S$1,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5" s="22" t="str" cm="1">
        <f t="array" ref="T225">_xlfn.LET(
_xlpm.hCond,$H225,
_xlpm.dType,$D225,
_xlpm.res_type_1,T$1,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5" s="22" t="str" cm="1">
        <f t="array" ref="U225">_xlfn.LET(
_xlpm.hCond,$H225,
_xlpm.dType,$D225,
_xlpm.res_type_1,U$1,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5" s="22" t="str" cm="1">
        <f t="array" ref="V225">_xlfn.LET(
_xlpm.hCond,$H225,
_xlpm.dType,$D225,
_xlpm.res_type_1,V$1,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5" s="22" cm="1">
        <f t="array" ref="W225">_xlfn.LET(
_xlpm.hCond,$H225,
_xlpm.dType,$D225,
_xlpm.res_type_1,W$1,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25" s="22" cm="1">
        <f t="array" ref="X225">_xlfn.LET(
_xlpm.hCond,$H225,
_xlpm.dType,$D225,
_xlpm.res_type_1,X$1,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5" s="22" cm="1">
        <f t="array" ref="Y225">_xlfn.LET(
_xlpm.hCond,$H225,
_xlpm.dType,$D225,
_xlpm.res_type_1,Y$1,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5" s="22" cm="1">
        <f t="array" ref="Z225">_xlfn.LET(
_xlpm.hCond,$H225,
_xlpm.dType,$D225,
_xlpm.res_type_1,Z$1,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5" s="22" cm="1">
        <f t="array" ref="AA225">_xlfn.LET(
_xlpm.hCond,$H225,
_xlpm.dType,$D225,
_xlpm.res_type_1,AA$1,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5" s="22" cm="1">
        <f t="array" ref="AB225">_xlfn.LET(
_xlpm.hCond,$H225,
_xlpm.dType,$D225,
_xlpm.res_type_1,AB$1,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5" s="22" cm="1">
        <f t="array" ref="AC225">_xlfn.LET(
_xlpm.hCond,$H225,
_xlpm.dType,$D225,
_xlpm.res_type_1,AC$1,
_xlpm.num,--_xlfn.TEXTAFTER($C225,{"#","/","-"},-1),
_xlpm.isDay,$B225="DAY",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5" s="22" cm="1">
        <f t="array" ref="AD225">_xlfn.LET(
    _xlpm.result,
    IF(
        $H225,
        _xlfn.IFS(
            $B225 = "DAY",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$B225 = "Night",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22597</v>
      </c>
      <c r="AE225" s="22" cm="1">
        <f t="array" ref="AE225">_xlfn.LET(
    _xlpm.result,
    IF(
        $H225,
        _xlfn.IFS(
            $B225 = "DAY",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$B225 = "Night",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22597</v>
      </c>
      <c r="AF225" s="22">
        <f t="shared" si="65"/>
        <v>0</v>
      </c>
      <c r="AG225" s="22" cm="1">
        <f t="array" ref="AG225">_xlfn.LET(
    _xlpm.result,
    IF(
        $H225,
        _xlfn.IFS(
            $B225 = "DAY",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$B225 = "Night",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495443</v>
      </c>
      <c r="AH225" s="22" cm="1">
        <f t="array" ref="AH225">_xlfn.LET(
    _xlpm.result,
    IF(
        $H225,
        _xlfn.IFS(
            $B225 = "DAY",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$B225 = "Night",
            _xlfn.IFS(
                $D225 = "挖掘机/Excavator",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$D225 = "矿用卡车/Dump Truck",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$D225 = "辅助设备/Auxiliary Equipment",
                _xlfn.XLOOKUP(
                     --
                        _xlfn.TEXTAFTER(
                            $C225,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495443</v>
      </c>
      <c r="AI225" s="22">
        <f t="shared" si="66"/>
        <v>0</v>
      </c>
      <c r="AJ225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5" s="22">
        <f t="shared" si="53"/>
        <v>0</v>
      </c>
      <c r="AO225" s="24" t="str">
        <f t="shared" si="54"/>
        <v/>
      </c>
      <c r="AP225" s="25" cm="1">
        <f t="array" ref="AP22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B225="Night", IF(
            (F225="EX5600")+(F225="EX3600"),
            _xlfn.XLOOKUP(--_xlfn.TEXTAFTER($C225,{"#","/","-"},-1), --_xlfn.TEXTAFTER('Electrical Excavator'!$A$4:$A$23,{"#","/","-"},-1), _xlfn.XLOOKUP(A225,'Electrical Excavator'!$E$3:$AI$3,'Electrical Excavator'!$E$4:$AI$23)),
            _xlfn.XLOOKUP(--_xlfn.TEXTAFTER($C225,{"#","/","-"},-1), --_xlfn.REGEXEXTRACT(_xlpm.c_rng,"\d+"), _xlfn.XLOOKUP(A225, _xlpm.header_rng, _xlpm.data_rng))
        ),
        B225="Day", ""
    ),
    IFERROR(_xlpm.result, "")
)</f>
        <v>0</v>
      </c>
      <c r="AQ225" s="26">
        <f t="shared" si="55"/>
        <v>0</v>
      </c>
      <c r="AR225" s="26">
        <f t="shared" si="56"/>
        <v>0</v>
      </c>
      <c r="AS225" s="26" t="str">
        <f t="shared" si="57"/>
        <v/>
      </c>
      <c r="AT225" s="24" t="str">
        <f t="shared" si="58"/>
        <v/>
      </c>
      <c r="AU225" s="22">
        <v>720</v>
      </c>
      <c r="AV225" s="22">
        <f t="shared" si="59"/>
        <v>12</v>
      </c>
      <c r="AW225" s="22">
        <f>IF($B225="Day",_xlfn.XLOOKUP(CLEAN($C225),效率表!$B$4:$B$500,效率表!G$4:G$500,""),_xlfn.XLOOKUP(CLEAN($C225),效率表!$B$4:$B$500,效率表!G$4:G$500,"",,-1))</f>
        <v>0</v>
      </c>
      <c r="AX225" s="22">
        <f>IF($B225="Day",_xlfn.XLOOKUP(CLEAN($C225),效率表!$B$4:$B$500,效率表!H$4:H$500,""),_xlfn.XLOOKUP(CLEAN($C225),效率表!$B$4:$B$500,效率表!H$4:H$500,"",,-1))</f>
        <v>0</v>
      </c>
      <c r="AY225" s="22">
        <f>IF($B225="Day",_xlfn.XLOOKUP(CLEAN($C225),效率表!$B$4:$B$500,效率表!I$4:I$500,""),_xlfn.XLOOKUP(CLEAN($C225),效率表!$B$4:$B$500,效率表!I$4:I$500,"",,-1))</f>
        <v>0</v>
      </c>
      <c r="AZ225" s="22">
        <f>IF($B225="Day",_xlfn.XLOOKUP(CLEAN($C225),效率表!$B$4:$B$500,效率表!J$4:J$500,""),_xlfn.XLOOKUP(CLEAN($C225),效率表!$B$4:$B$500,效率表!J$4:J$500,"",,-1))</f>
        <v>0</v>
      </c>
      <c r="BA225" s="22">
        <f>IF($B225="Day",_xlfn.XLOOKUP(CLEAN($C225),效率表!$B$4:$B$500,效率表!K$4:K$500,""),_xlfn.XLOOKUP(CLEAN($C225),效率表!$B$4:$B$500,效率表!K$4:K$500,"",,-1))</f>
        <v>0</v>
      </c>
      <c r="BB225" s="22">
        <f>IF($B225="Day",_xlfn.XLOOKUP(CLEAN($C225),效率表!$B$4:$B$500,效率表!L$4:L$500,""),_xlfn.XLOOKUP(CLEAN($C225),效率表!$B$4:$B$500,效率表!L$4:L$500,"",,-1))</f>
        <v>0</v>
      </c>
      <c r="BC225" s="22">
        <f>IF($B225="Day",_xlfn.XLOOKUP(CLEAN($C225),效率表!$B$4:$B$500,效率表!M$4:M$500,""),_xlfn.XLOOKUP(CLEAN($C225),效率表!$B$4:$B$500,效率表!M$4:M$500,"",,-1))</f>
        <v>0</v>
      </c>
      <c r="BD225" s="22">
        <f>IF($B225="Day",_xlfn.XLOOKUP(CLEAN($C225),效率表!$B$4:$B$500,效率表!N$4:N$500,""),_xlfn.XLOOKUP(CLEAN($C225),效率表!$B$4:$B$500,效率表!N$4:N$500,"",,-1))</f>
        <v>0</v>
      </c>
      <c r="BE225" s="22">
        <f>IF($B225="Day",_xlfn.XLOOKUP(CLEAN($C225),效率表!$B$4:$B$500,效率表!O$4:O$500,""),_xlfn.XLOOKUP(CLEAN($C225),效率表!$B$4:$B$500,效率表!O$4:O$500,"",,-1))</f>
        <v>720</v>
      </c>
      <c r="BF225" s="22">
        <f>IF($B225="Day",_xlfn.XLOOKUP(CLEAN($C225),效率表!$B$4:$B$500,效率表!P$4:P$500,""),_xlfn.XLOOKUP(CLEAN($C225),效率表!$B$4:$B$500,效率表!P$4:P$500,"",,-1))</f>
        <v>0</v>
      </c>
      <c r="BG225" s="22">
        <f>IF($B225="Day",_xlfn.XLOOKUP(CLEAN($C225),效率表!$B$4:$B$500,效率表!Q$4:Q$500,""),_xlfn.XLOOKUP(CLEAN($C225),效率表!$B$4:$B$500,效率表!Q$4:Q$500,"",,-1))</f>
        <v>0</v>
      </c>
      <c r="BH225" s="22">
        <f>IF($B225="Day",_xlfn.XLOOKUP(CLEAN($C225),效率表!$B$4:$B$500,效率表!R$4:R$500,""),_xlfn.XLOOKUP(CLEAN($C225),效率表!$B$4:$B$500,效率表!R$4:R$500,"",,-1))</f>
        <v>0</v>
      </c>
      <c r="BI225" s="22">
        <f>IF($B225="Day",_xlfn.XLOOKUP(CLEAN($C225),效率表!$B$4:$B$500,效率表!S$4:S$500,""),_xlfn.XLOOKUP(CLEAN($C225),效率表!$B$4:$B$500,效率表!S$4:S$500,"",,-1))</f>
        <v>0</v>
      </c>
      <c r="BJ225" s="22">
        <f>IF($B225="Day",_xlfn.XLOOKUP(CLEAN($C225),效率表!$B$4:$B$500,效率表!U$4:U$500,""),_xlfn.XLOOKUP(CLEAN($C225),效率表!$B$4:$B$500,效率表!U$4:U$500,"",,-1))</f>
        <v>0</v>
      </c>
      <c r="BK225" s="22">
        <f>IF($B225="Day",_xlfn.XLOOKUP(CLEAN($C225),效率表!$B$4:$B$500,效率表!V$4:V$500,""),_xlfn.XLOOKUP(CLEAN($C225),效率表!$B$4:$B$500,效率表!V$4:V$500,"",,-1))</f>
        <v>0</v>
      </c>
      <c r="BL225" s="22">
        <f t="shared" si="60"/>
        <v>0</v>
      </c>
      <c r="BM225" s="22">
        <f t="shared" si="61"/>
        <v>0</v>
      </c>
      <c r="BN225" s="22">
        <f t="shared" si="62"/>
        <v>0</v>
      </c>
      <c r="BO225" s="27">
        <f t="shared" si="63"/>
        <v>0</v>
      </c>
      <c r="BP225" s="25">
        <f t="shared" si="64"/>
        <v>0</v>
      </c>
      <c r="BQ225" s="28" t="str">
        <f>IF($B225="Day",_xlfn.XLOOKUP(CLEAN($C225),效率表!$B$4:$B$500,效率表!X$4:X$500,""),_xlfn.XLOOKUP($C225,效率表!$B$4:$B$500,效率表!X$4:X$500,"",,-1))</f>
        <v xml:space="preserve"> A frame bearing хагарсан </v>
      </c>
    </row>
    <row r="226" spans="1:69">
      <c r="A226" s="29">
        <f t="shared" si="67"/>
        <v>46244</v>
      </c>
      <c r="B226" s="22" t="s">
        <v>241</v>
      </c>
      <c r="C226" s="22" t="s">
        <v>151</v>
      </c>
      <c r="D226" s="23" t="str">
        <f>_xlfn.XLOOKUP(C226,辅助表Auxiliary!$A$3:$A$192,辅助表Auxiliary!$C$3:$C$192)</f>
        <v>矿用卡车/Dump Truck</v>
      </c>
      <c r="E226" s="22" t="str">
        <f>_xlfn.XLOOKUP(C226,辅助表Auxiliary!$A$3:$A$192,辅助表Auxiliary!$D$3:$D$192)</f>
        <v>TEREX TR100A</v>
      </c>
      <c r="F226" s="22" t="str">
        <f>_xlfn.XLOOKUP(C226,辅助表Auxiliary!$A$3:$A$192,辅助表Auxiliary!$E$3:$E$192)</f>
        <v>TR100</v>
      </c>
      <c r="G226" s="22" t="s">
        <v>285</v>
      </c>
      <c r="H226" s="22" t="b">
        <f t="shared" si="51"/>
        <v>1</v>
      </c>
      <c r="I226" s="22">
        <f t="shared" si="52"/>
        <v>0</v>
      </c>
      <c r="J226" s="22"/>
      <c r="K226" s="22">
        <f>_xlfn.AGGREGATE(9,4,表1[[#This Row],[Хө]:[Б.н]])+_xlfn.AGGREGATE(9,4,表1[[#This Row],[Хө土壤]:[Б.н 脏煤]],表1[[#This Row],[Ш.х 沃土]])</f>
        <v>0</v>
      </c>
      <c r="L226" s="22">
        <f>_xlfn.AGGREGATE(9,4,表1[[#This Row],[Нү]],表1[[#This Row],[Нү 煤炭]])</f>
        <v>0</v>
      </c>
      <c r="M226" s="22">
        <f>_xlfn.AGGREGATE(9,4,表1[[#This Row],[oxid]],表1[[#This Row],[oxid 氧化]])</f>
        <v>0</v>
      </c>
      <c r="N226" s="22">
        <f>_xlfn.AGGREGATE(9,4,表1[[#This Row],[И.А]],表1[[#This Row],[И.А 
工程工作]])</f>
        <v>0</v>
      </c>
      <c r="O226" s="22">
        <f>表1[[#This Row],[产量（M3）
Production(M3)]]-表1[[#This Row],[焦煤（M3）
Coking coal
Нү]]-表1[[#This Row],[动力煤（M3）
Thermal coal
oxid]]</f>
        <v>0</v>
      </c>
      <c r="P226" s="22" t="str" cm="1">
        <f t="array" ref="P226">_xlfn.LET(
_xlpm.hCond,$H226,
_xlpm.dType,$D226,
_xlpm.res_type_1,P$1,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6" s="22" t="str" cm="1">
        <f t="array" ref="Q226">_xlfn.LET(
_xlpm.hCond,$H226,
_xlpm.dType,$D226,
_xlpm.res_type_1,Q$1,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6" s="22" t="str" cm="1">
        <f t="array" ref="R226">_xlfn.LET(
_xlpm.hCond,$H226,
_xlpm.dType,$D226,
_xlpm.res_type_1,R$1,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6" s="22" t="str" cm="1">
        <f t="array" ref="S226">_xlfn.LET(
_xlpm.hCond,$H226,
_xlpm.dType,$D226,
_xlpm.res_type_1,S$1,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6" s="22" t="str" cm="1">
        <f t="array" ref="T226">_xlfn.LET(
_xlpm.hCond,$H226,
_xlpm.dType,$D226,
_xlpm.res_type_1,T$1,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6" s="22" t="str" cm="1">
        <f t="array" ref="U226">_xlfn.LET(
_xlpm.hCond,$H226,
_xlpm.dType,$D226,
_xlpm.res_type_1,U$1,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6" s="22" t="str" cm="1">
        <f t="array" ref="V226">_xlfn.LET(
_xlpm.hCond,$H226,
_xlpm.dType,$D226,
_xlpm.res_type_1,V$1,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6" s="22" cm="1">
        <f t="array" ref="W226">_xlfn.LET(
_xlpm.hCond,$H226,
_xlpm.dType,$D226,
_xlpm.res_type_1,W$1,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26" s="22" cm="1">
        <f t="array" ref="X226">_xlfn.LET(
_xlpm.hCond,$H226,
_xlpm.dType,$D226,
_xlpm.res_type_1,X$1,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6" s="22" cm="1">
        <f t="array" ref="Y226">_xlfn.LET(
_xlpm.hCond,$H226,
_xlpm.dType,$D226,
_xlpm.res_type_1,Y$1,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6" s="22" cm="1">
        <f t="array" ref="Z226">_xlfn.LET(
_xlpm.hCond,$H226,
_xlpm.dType,$D226,
_xlpm.res_type_1,Z$1,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6" s="22" cm="1">
        <f t="array" ref="AA226">_xlfn.LET(
_xlpm.hCond,$H226,
_xlpm.dType,$D226,
_xlpm.res_type_1,AA$1,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6" s="22" cm="1">
        <f t="array" ref="AB226">_xlfn.LET(
_xlpm.hCond,$H226,
_xlpm.dType,$D226,
_xlpm.res_type_1,AB$1,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6" s="22" cm="1">
        <f t="array" ref="AC226">_xlfn.LET(
_xlpm.hCond,$H226,
_xlpm.dType,$D226,
_xlpm.res_type_1,AC$1,
_xlpm.num,--_xlfn.TEXTAFTER($C226,{"#","/","-"},-1),
_xlpm.isDay,$B226="DAY",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6" s="22" cm="1">
        <f t="array" ref="AD226">_xlfn.LET(
    _xlpm.result,
    IF(
        $H226,
        _xlfn.IFS(
            $B226 = "DAY",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$B226 = "Night",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24074</v>
      </c>
      <c r="AE226" s="22" cm="1">
        <f t="array" ref="AE226">_xlfn.LET(
    _xlpm.result,
    IF(
        $H226,
        _xlfn.IFS(
            $B226 = "DAY",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$B226 = "Night",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24074</v>
      </c>
      <c r="AF226" s="22">
        <f t="shared" si="65"/>
        <v>0</v>
      </c>
      <c r="AG226" s="22" cm="1">
        <f t="array" ref="AG226">_xlfn.LET(
    _xlpm.result,
    IF(
        $H226,
        _xlfn.IFS(
            $B226 = "DAY",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$B226 = "Night",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491096</v>
      </c>
      <c r="AH226" s="22" cm="1">
        <f t="array" ref="AH226">_xlfn.LET(
    _xlpm.result,
    IF(
        $H226,
        _xlfn.IFS(
            $B226 = "DAY",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$B226 = "Night",
            _xlfn.IFS(
                $D226 = "挖掘机/Excavator",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$D226 = "矿用卡车/Dump Truck",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$D226 = "辅助设备/Auxiliary Equipment",
                _xlfn.XLOOKUP(
                     --
                        _xlfn.TEXTAFTER(
                            $C226,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491096</v>
      </c>
      <c r="AI226" s="22">
        <f t="shared" si="66"/>
        <v>0</v>
      </c>
      <c r="AJ22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6" s="22">
        <f t="shared" si="53"/>
        <v>0</v>
      </c>
      <c r="AO226" s="24" t="str">
        <f t="shared" si="54"/>
        <v/>
      </c>
      <c r="AP226" s="25" cm="1">
        <f t="array" ref="AP22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B226="Night", IF(
            (F226="EX5600")+(F226="EX3600"),
            _xlfn.XLOOKUP(--_xlfn.TEXTAFTER($C226,{"#","/","-"},-1), --_xlfn.TEXTAFTER('Electrical Excavator'!$A$4:$A$23,{"#","/","-"},-1), _xlfn.XLOOKUP(A226,'Electrical Excavator'!$E$3:$AI$3,'Electrical Excavator'!$E$4:$AI$23)),
            _xlfn.XLOOKUP(--_xlfn.TEXTAFTER($C226,{"#","/","-"},-1), --_xlfn.REGEXEXTRACT(_xlpm.c_rng,"\d+"), _xlfn.XLOOKUP(A226, _xlpm.header_rng, _xlpm.data_rng))
        ),
        B226="Day", ""
    ),
    IFERROR(_xlpm.result, "")
)</f>
        <v>0</v>
      </c>
      <c r="AQ226" s="26">
        <f t="shared" si="55"/>
        <v>0</v>
      </c>
      <c r="AR226" s="26">
        <f t="shared" si="56"/>
        <v>0</v>
      </c>
      <c r="AS226" s="26" t="str">
        <f t="shared" si="57"/>
        <v/>
      </c>
      <c r="AT226" s="24" t="str">
        <f t="shared" si="58"/>
        <v/>
      </c>
      <c r="AU226" s="22">
        <v>720</v>
      </c>
      <c r="AV226" s="22">
        <f t="shared" si="59"/>
        <v>12</v>
      </c>
      <c r="AW226" s="22">
        <f>IF($B226="Day",_xlfn.XLOOKUP(CLEAN($C226),效率表!$B$4:$B$500,效率表!G$4:G$500,""),_xlfn.XLOOKUP(CLEAN($C226),效率表!$B$4:$B$500,效率表!G$4:G$500,"",,-1))</f>
        <v>0</v>
      </c>
      <c r="AX226" s="22">
        <f>IF($B226="Day",_xlfn.XLOOKUP(CLEAN($C226),效率表!$B$4:$B$500,效率表!H$4:H$500,""),_xlfn.XLOOKUP(CLEAN($C226),效率表!$B$4:$B$500,效率表!H$4:H$500,"",,-1))</f>
        <v>0</v>
      </c>
      <c r="AY226" s="22">
        <f>IF($B226="Day",_xlfn.XLOOKUP(CLEAN($C226),效率表!$B$4:$B$500,效率表!I$4:I$500,""),_xlfn.XLOOKUP(CLEAN($C226),效率表!$B$4:$B$500,效率表!I$4:I$500,"",,-1))</f>
        <v>0</v>
      </c>
      <c r="AZ226" s="22">
        <f>IF($B226="Day",_xlfn.XLOOKUP(CLEAN($C226),效率表!$B$4:$B$500,效率表!J$4:J$500,""),_xlfn.XLOOKUP(CLEAN($C226),效率表!$B$4:$B$500,效率表!J$4:J$500,"",,-1))</f>
        <v>0</v>
      </c>
      <c r="BA226" s="22">
        <f>IF($B226="Day",_xlfn.XLOOKUP(CLEAN($C226),效率表!$B$4:$B$500,效率表!K$4:K$500,""),_xlfn.XLOOKUP(CLEAN($C226),效率表!$B$4:$B$500,效率表!K$4:K$500,"",,-1))</f>
        <v>0</v>
      </c>
      <c r="BB226" s="22">
        <f>IF($B226="Day",_xlfn.XLOOKUP(CLEAN($C226),效率表!$B$4:$B$500,效率表!L$4:L$500,""),_xlfn.XLOOKUP(CLEAN($C226),效率表!$B$4:$B$500,效率表!L$4:L$500,"",,-1))</f>
        <v>0</v>
      </c>
      <c r="BC226" s="22">
        <f>IF($B226="Day",_xlfn.XLOOKUP(CLEAN($C226),效率表!$B$4:$B$500,效率表!M$4:M$500,""),_xlfn.XLOOKUP(CLEAN($C226),效率表!$B$4:$B$500,效率表!M$4:M$500,"",,-1))</f>
        <v>0</v>
      </c>
      <c r="BD226" s="22">
        <f>IF($B226="Day",_xlfn.XLOOKUP(CLEAN($C226),效率表!$B$4:$B$500,效率表!N$4:N$500,""),_xlfn.XLOOKUP(CLEAN($C226),效率表!$B$4:$B$500,效率表!N$4:N$500,"",,-1))</f>
        <v>0</v>
      </c>
      <c r="BE226" s="22">
        <f>IF($B226="Day",_xlfn.XLOOKUP(CLEAN($C226),效率表!$B$4:$B$500,效率表!O$4:O$500,""),_xlfn.XLOOKUP(CLEAN($C226),效率表!$B$4:$B$500,效率表!O$4:O$500,"",,-1))</f>
        <v>720</v>
      </c>
      <c r="BF226" s="22">
        <f>IF($B226="Day",_xlfn.XLOOKUP(CLEAN($C226),效率表!$B$4:$B$500,效率表!P$4:P$500,""),_xlfn.XLOOKUP(CLEAN($C226),效率表!$B$4:$B$500,效率表!P$4:P$500,"",,-1))</f>
        <v>0</v>
      </c>
      <c r="BG226" s="22">
        <f>IF($B226="Day",_xlfn.XLOOKUP(CLEAN($C226),效率表!$B$4:$B$500,效率表!Q$4:Q$500,""),_xlfn.XLOOKUP(CLEAN($C226),效率表!$B$4:$B$500,效率表!Q$4:Q$500,"",,-1))</f>
        <v>0</v>
      </c>
      <c r="BH226" s="22">
        <f>IF($B226="Day",_xlfn.XLOOKUP(CLEAN($C226),效率表!$B$4:$B$500,效率表!R$4:R$500,""),_xlfn.XLOOKUP(CLEAN($C226),效率表!$B$4:$B$500,效率表!R$4:R$500,"",,-1))</f>
        <v>0</v>
      </c>
      <c r="BI226" s="22">
        <f>IF($B226="Day",_xlfn.XLOOKUP(CLEAN($C226),效率表!$B$4:$B$500,效率表!S$4:S$500,""),_xlfn.XLOOKUP(CLEAN($C226),效率表!$B$4:$B$500,效率表!S$4:S$500,"",,-1))</f>
        <v>0</v>
      </c>
      <c r="BJ226" s="22">
        <f>IF($B226="Day",_xlfn.XLOOKUP(CLEAN($C226),效率表!$B$4:$B$500,效率表!U$4:U$500,""),_xlfn.XLOOKUP(CLEAN($C226),效率表!$B$4:$B$500,效率表!U$4:U$500,"",,-1))</f>
        <v>0</v>
      </c>
      <c r="BK226" s="22">
        <f>IF($B226="Day",_xlfn.XLOOKUP(CLEAN($C226),效率表!$B$4:$B$500,效率表!V$4:V$500,""),_xlfn.XLOOKUP(CLEAN($C226),效率表!$B$4:$B$500,效率表!V$4:V$500,"",,-1))</f>
        <v>0</v>
      </c>
      <c r="BL226" s="22">
        <f t="shared" si="60"/>
        <v>0</v>
      </c>
      <c r="BM226" s="22">
        <f t="shared" si="61"/>
        <v>0</v>
      </c>
      <c r="BN226" s="22">
        <f t="shared" si="62"/>
        <v>0</v>
      </c>
      <c r="BO226" s="27">
        <f t="shared" si="63"/>
        <v>0</v>
      </c>
      <c r="BP226" s="25">
        <f t="shared" si="64"/>
        <v>0</v>
      </c>
      <c r="BQ226" s="28" t="str">
        <f>IF($B226="Day",_xlfn.XLOOKUP(CLEAN($C226),效率表!$B$4:$B$500,效率表!X$4:X$500,""),_xlfn.XLOOKUP($C226,效率表!$B$4:$B$500,效率表!X$4:X$500,"",,-1))</f>
        <v xml:space="preserve">Brake зуурсан </v>
      </c>
    </row>
    <row r="227" spans="1:69">
      <c r="A227" s="29">
        <f t="shared" si="67"/>
        <v>46244</v>
      </c>
      <c r="B227" s="22" t="s">
        <v>241</v>
      </c>
      <c r="C227" s="22" t="s">
        <v>152</v>
      </c>
      <c r="D227" s="23" t="str">
        <f>_xlfn.XLOOKUP(C227,辅助表Auxiliary!$A$3:$A$192,辅助表Auxiliary!$C$3:$C$192)</f>
        <v>矿用卡车/Dump Truck</v>
      </c>
      <c r="E227" s="22" t="str">
        <f>_xlfn.XLOOKUP(C227,辅助表Auxiliary!$A$3:$A$192,辅助表Auxiliary!$D$3:$D$192)</f>
        <v>TEREX TR100A</v>
      </c>
      <c r="F227" s="22" t="str">
        <f>_xlfn.XLOOKUP(C227,辅助表Auxiliary!$A$3:$A$192,辅助表Auxiliary!$E$3:$E$192)</f>
        <v>TR100</v>
      </c>
      <c r="G227" s="22" t="s">
        <v>285</v>
      </c>
      <c r="H227" s="22" t="b">
        <f t="shared" si="51"/>
        <v>1</v>
      </c>
      <c r="I227" s="22">
        <f t="shared" si="52"/>
        <v>0</v>
      </c>
      <c r="J227" s="22"/>
      <c r="K227" s="22">
        <f>_xlfn.AGGREGATE(9,4,表1[[#This Row],[Хө]:[Б.н]])+_xlfn.AGGREGATE(9,4,表1[[#This Row],[Хө土壤]:[Б.н 脏煤]],表1[[#This Row],[Ш.х 沃土]])</f>
        <v>0</v>
      </c>
      <c r="L227" s="22">
        <f>_xlfn.AGGREGATE(9,4,表1[[#This Row],[Нү]],表1[[#This Row],[Нү 煤炭]])</f>
        <v>0</v>
      </c>
      <c r="M227" s="22">
        <f>_xlfn.AGGREGATE(9,4,表1[[#This Row],[oxid]],表1[[#This Row],[oxid 氧化]])</f>
        <v>0</v>
      </c>
      <c r="N227" s="22">
        <f>_xlfn.AGGREGATE(9,4,表1[[#This Row],[И.А]],表1[[#This Row],[И.А 
工程工作]])</f>
        <v>0</v>
      </c>
      <c r="O227" s="22">
        <f>表1[[#This Row],[产量（M3）
Production(M3)]]-表1[[#This Row],[焦煤（M3）
Coking coal
Нү]]-表1[[#This Row],[动力煤（M3）
Thermal coal
oxid]]</f>
        <v>0</v>
      </c>
      <c r="P227" s="22" t="str" cm="1">
        <f t="array" ref="P227">_xlfn.LET(
_xlpm.hCond,$H227,
_xlpm.dType,$D227,
_xlpm.res_type_1,P$1,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7" s="22" t="str" cm="1">
        <f t="array" ref="Q227">_xlfn.LET(
_xlpm.hCond,$H227,
_xlpm.dType,$D227,
_xlpm.res_type_1,Q$1,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7" s="22" t="str" cm="1">
        <f t="array" ref="R227">_xlfn.LET(
_xlpm.hCond,$H227,
_xlpm.dType,$D227,
_xlpm.res_type_1,R$1,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7" s="22" t="str" cm="1">
        <f t="array" ref="S227">_xlfn.LET(
_xlpm.hCond,$H227,
_xlpm.dType,$D227,
_xlpm.res_type_1,S$1,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7" s="22" t="str" cm="1">
        <f t="array" ref="T227">_xlfn.LET(
_xlpm.hCond,$H227,
_xlpm.dType,$D227,
_xlpm.res_type_1,T$1,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7" s="22" t="str" cm="1">
        <f t="array" ref="U227">_xlfn.LET(
_xlpm.hCond,$H227,
_xlpm.dType,$D227,
_xlpm.res_type_1,U$1,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7" s="22" t="str" cm="1">
        <f t="array" ref="V227">_xlfn.LET(
_xlpm.hCond,$H227,
_xlpm.dType,$D227,
_xlpm.res_type_1,V$1,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7" s="22" cm="1">
        <f t="array" ref="W227">_xlfn.LET(
_xlpm.hCond,$H227,
_xlpm.dType,$D227,
_xlpm.res_type_1,W$1,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27" s="22" cm="1">
        <f t="array" ref="X227">_xlfn.LET(
_xlpm.hCond,$H227,
_xlpm.dType,$D227,
_xlpm.res_type_1,X$1,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7" s="22" cm="1">
        <f t="array" ref="Y227">_xlfn.LET(
_xlpm.hCond,$H227,
_xlpm.dType,$D227,
_xlpm.res_type_1,Y$1,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7" s="22" cm="1">
        <f t="array" ref="Z227">_xlfn.LET(
_xlpm.hCond,$H227,
_xlpm.dType,$D227,
_xlpm.res_type_1,Z$1,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7" s="22" cm="1">
        <f t="array" ref="AA227">_xlfn.LET(
_xlpm.hCond,$H227,
_xlpm.dType,$D227,
_xlpm.res_type_1,AA$1,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7" s="22" cm="1">
        <f t="array" ref="AB227">_xlfn.LET(
_xlpm.hCond,$H227,
_xlpm.dType,$D227,
_xlpm.res_type_1,AB$1,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7" s="22" cm="1">
        <f t="array" ref="AC227">_xlfn.LET(
_xlpm.hCond,$H227,
_xlpm.dType,$D227,
_xlpm.res_type_1,AC$1,
_xlpm.num,--_xlfn.TEXTAFTER($C227,{"#","/","-"},-1),
_xlpm.isDay,$B227="DAY",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7" s="22" cm="1">
        <f t="array" ref="AD227">_xlfn.LET(
    _xlpm.result,
    IF(
        $H227,
        _xlfn.IFS(
            $B227 = "DAY",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$B227 = "Night",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18941</v>
      </c>
      <c r="AE227" s="22" cm="1">
        <f t="array" ref="AE227">_xlfn.LET(
    _xlpm.result,
    IF(
        $H227,
        _xlfn.IFS(
            $B227 = "DAY",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$B227 = "Night",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18941</v>
      </c>
      <c r="AF227" s="22">
        <f t="shared" si="65"/>
        <v>0</v>
      </c>
      <c r="AG227" s="22" cm="1">
        <f t="array" ref="AG227">_xlfn.LET(
    _xlpm.result,
    IF(
        $H227,
        _xlfn.IFS(
            $B227 = "DAY",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$B227 = "Night",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400821</v>
      </c>
      <c r="AH227" s="22" cm="1">
        <f t="array" ref="AH227">_xlfn.LET(
    _xlpm.result,
    IF(
        $H227,
        _xlfn.IFS(
            $B227 = "DAY",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$B227 = "Night",
            _xlfn.IFS(
                $D227 = "挖掘机/Excavator",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$D227 = "矿用卡车/Dump Truck",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$D227 = "辅助设备/Auxiliary Equipment",
                _xlfn.XLOOKUP(
                     --
                        _xlfn.TEXTAFTER(
                            $C227,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400821</v>
      </c>
      <c r="AI227" s="22">
        <f t="shared" si="66"/>
        <v>0</v>
      </c>
      <c r="AJ227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7" s="22">
        <f t="shared" si="53"/>
        <v>0</v>
      </c>
      <c r="AO227" s="24" t="str">
        <f t="shared" si="54"/>
        <v/>
      </c>
      <c r="AP227" s="25" cm="1">
        <f t="array" ref="AP22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B227="Night", IF(
            (F227="EX5600")+(F227="EX3600"),
            _xlfn.XLOOKUP(--_xlfn.TEXTAFTER($C227,{"#","/","-"},-1), --_xlfn.TEXTAFTER('Electrical Excavator'!$A$4:$A$23,{"#","/","-"},-1), _xlfn.XLOOKUP(A227,'Electrical Excavator'!$E$3:$AI$3,'Electrical Excavator'!$E$4:$AI$23)),
            _xlfn.XLOOKUP(--_xlfn.TEXTAFTER($C227,{"#","/","-"},-1), --_xlfn.REGEXEXTRACT(_xlpm.c_rng,"\d+"), _xlfn.XLOOKUP(A227, _xlpm.header_rng, _xlpm.data_rng))
        ),
        B227="Day", ""
    ),
    IFERROR(_xlpm.result, "")
)</f>
        <v>539</v>
      </c>
      <c r="AQ227" s="26">
        <f t="shared" si="55"/>
        <v>0</v>
      </c>
      <c r="AR227" s="26">
        <f t="shared" si="56"/>
        <v>0</v>
      </c>
      <c r="AS227" s="26" t="str">
        <f t="shared" si="57"/>
        <v/>
      </c>
      <c r="AT227" s="24" t="str">
        <f t="shared" si="58"/>
        <v/>
      </c>
      <c r="AU227" s="22">
        <v>720</v>
      </c>
      <c r="AV227" s="22">
        <f t="shared" si="59"/>
        <v>12</v>
      </c>
      <c r="AW227" s="22">
        <f>IF($B227="Day",_xlfn.XLOOKUP(CLEAN($C227),效率表!$B$4:$B$500,效率表!G$4:G$500,""),_xlfn.XLOOKUP(CLEAN($C227),效率表!$B$4:$B$500,效率表!G$4:G$500,"",,-1))</f>
        <v>0</v>
      </c>
      <c r="AX227" s="22">
        <f>IF($B227="Day",_xlfn.XLOOKUP(CLEAN($C227),效率表!$B$4:$B$500,效率表!H$4:H$500,""),_xlfn.XLOOKUP(CLEAN($C227),效率表!$B$4:$B$500,效率表!H$4:H$500,"",,-1))</f>
        <v>0</v>
      </c>
      <c r="AY227" s="22">
        <f>IF($B227="Day",_xlfn.XLOOKUP(CLEAN($C227),效率表!$B$4:$B$500,效率表!I$4:I$500,""),_xlfn.XLOOKUP(CLEAN($C227),效率表!$B$4:$B$500,效率表!I$4:I$500,"",,-1))</f>
        <v>0</v>
      </c>
      <c r="AZ227" s="22">
        <f>IF($B227="Day",_xlfn.XLOOKUP(CLEAN($C227),效率表!$B$4:$B$500,效率表!J$4:J$500,""),_xlfn.XLOOKUP(CLEAN($C227),效率表!$B$4:$B$500,效率表!J$4:J$500,"",,-1))</f>
        <v>0</v>
      </c>
      <c r="BA227" s="22">
        <f>IF($B227="Day",_xlfn.XLOOKUP(CLEAN($C227),效率表!$B$4:$B$500,效率表!K$4:K$500,""),_xlfn.XLOOKUP(CLEAN($C227),效率表!$B$4:$B$500,效率表!K$4:K$500,"",,-1))</f>
        <v>0</v>
      </c>
      <c r="BB227" s="22">
        <f>IF($B227="Day",_xlfn.XLOOKUP(CLEAN($C227),效率表!$B$4:$B$500,效率表!L$4:L$500,""),_xlfn.XLOOKUP(CLEAN($C227),效率表!$B$4:$B$500,效率表!L$4:L$500,"",,-1))</f>
        <v>0</v>
      </c>
      <c r="BC227" s="22">
        <f>IF($B227="Day",_xlfn.XLOOKUP(CLEAN($C227),效率表!$B$4:$B$500,效率表!M$4:M$500,""),_xlfn.XLOOKUP(CLEAN($C227),效率表!$B$4:$B$500,效率表!M$4:M$500,"",,-1))</f>
        <v>0</v>
      </c>
      <c r="BD227" s="22">
        <f>IF($B227="Day",_xlfn.XLOOKUP(CLEAN($C227),效率表!$B$4:$B$500,效率表!N$4:N$500,""),_xlfn.XLOOKUP(CLEAN($C227),效率表!$B$4:$B$500,效率表!N$4:N$500,"",,-1))</f>
        <v>0</v>
      </c>
      <c r="BE227" s="22">
        <f>IF($B227="Day",_xlfn.XLOOKUP(CLEAN($C227),效率表!$B$4:$B$500,效率表!O$4:O$500,""),_xlfn.XLOOKUP(CLEAN($C227),效率表!$B$4:$B$500,效率表!O$4:O$500,"",,-1))</f>
        <v>720</v>
      </c>
      <c r="BF227" s="22">
        <f>IF($B227="Day",_xlfn.XLOOKUP(CLEAN($C227),效率表!$B$4:$B$500,效率表!P$4:P$500,""),_xlfn.XLOOKUP(CLEAN($C227),效率表!$B$4:$B$500,效率表!P$4:P$500,"",,-1))</f>
        <v>0</v>
      </c>
      <c r="BG227" s="22">
        <f>IF($B227="Day",_xlfn.XLOOKUP(CLEAN($C227),效率表!$B$4:$B$500,效率表!Q$4:Q$500,""),_xlfn.XLOOKUP(CLEAN($C227),效率表!$B$4:$B$500,效率表!Q$4:Q$500,"",,-1))</f>
        <v>0</v>
      </c>
      <c r="BH227" s="22">
        <f>IF($B227="Day",_xlfn.XLOOKUP(CLEAN($C227),效率表!$B$4:$B$500,效率表!R$4:R$500,""),_xlfn.XLOOKUP(CLEAN($C227),效率表!$B$4:$B$500,效率表!R$4:R$500,"",,-1))</f>
        <v>0</v>
      </c>
      <c r="BI227" s="22">
        <f>IF($B227="Day",_xlfn.XLOOKUP(CLEAN($C227),效率表!$B$4:$B$500,效率表!S$4:S$500,""),_xlfn.XLOOKUP(CLEAN($C227),效率表!$B$4:$B$500,效率表!S$4:S$500,"",,-1))</f>
        <v>0</v>
      </c>
      <c r="BJ227" s="22">
        <f>IF($B227="Day",_xlfn.XLOOKUP(CLEAN($C227),效率表!$B$4:$B$500,效率表!U$4:U$500,""),_xlfn.XLOOKUP(CLEAN($C227),效率表!$B$4:$B$500,效率表!U$4:U$500,"",,-1))</f>
        <v>0</v>
      </c>
      <c r="BK227" s="22">
        <f>IF($B227="Day",_xlfn.XLOOKUP(CLEAN($C227),效率表!$B$4:$B$500,效率表!V$4:V$500,""),_xlfn.XLOOKUP(CLEAN($C227),效率表!$B$4:$B$500,效率表!V$4:V$500,"",,-1))</f>
        <v>0</v>
      </c>
      <c r="BL227" s="22">
        <f t="shared" si="60"/>
        <v>0</v>
      </c>
      <c r="BM227" s="22">
        <f t="shared" si="61"/>
        <v>0</v>
      </c>
      <c r="BN227" s="22">
        <f t="shared" si="62"/>
        <v>0</v>
      </c>
      <c r="BO227" s="27">
        <f t="shared" si="63"/>
        <v>0</v>
      </c>
      <c r="BP227" s="25">
        <f t="shared" si="64"/>
        <v>0</v>
      </c>
      <c r="BQ227" s="28">
        <f>IF($B227="Day",_xlfn.XLOOKUP(CLEAN($C227),效率表!$B$4:$B$500,效率表!X$4:X$500,""),_xlfn.XLOOKUP($C227,效率表!$B$4:$B$500,效率表!X$4:X$500,"",,-1))</f>
        <v>0</v>
      </c>
    </row>
    <row r="228" spans="1:69">
      <c r="A228" s="29">
        <f t="shared" si="67"/>
        <v>46244</v>
      </c>
      <c r="B228" s="22" t="s">
        <v>241</v>
      </c>
      <c r="C228" s="22" t="s">
        <v>153</v>
      </c>
      <c r="D228" s="23" t="str">
        <f>_xlfn.XLOOKUP(C228,辅助表Auxiliary!$A$3:$A$192,辅助表Auxiliary!$C$3:$C$192)</f>
        <v>矿用卡车/Dump Truck</v>
      </c>
      <c r="E228" s="22" t="str">
        <f>_xlfn.XLOOKUP(C228,辅助表Auxiliary!$A$3:$A$192,辅助表Auxiliary!$D$3:$D$192)</f>
        <v>TEREX TR100A</v>
      </c>
      <c r="F228" s="22" t="str">
        <f>_xlfn.XLOOKUP(C228,辅助表Auxiliary!$A$3:$A$192,辅助表Auxiliary!$E$3:$E$192)</f>
        <v>TR100</v>
      </c>
      <c r="G228" s="22" t="s">
        <v>285</v>
      </c>
      <c r="H228" s="22" t="b">
        <f t="shared" si="51"/>
        <v>1</v>
      </c>
      <c r="I228" s="22">
        <f t="shared" si="52"/>
        <v>1</v>
      </c>
      <c r="J228" s="22"/>
      <c r="K228" s="22">
        <f>_xlfn.AGGREGATE(9,4,表1[[#This Row],[Хө]:[Б.н]])+_xlfn.AGGREGATE(9,4,表1[[#This Row],[Хө土壤]:[Б.н 脏煤]],表1[[#This Row],[Ш.х 沃土]])</f>
        <v>350</v>
      </c>
      <c r="L228" s="22">
        <f>_xlfn.AGGREGATE(9,4,表1[[#This Row],[Нү]],表1[[#This Row],[Нү 煤炭]])</f>
        <v>0</v>
      </c>
      <c r="M228" s="22">
        <f>_xlfn.AGGREGATE(9,4,表1[[#This Row],[oxid]],表1[[#This Row],[oxid 氧化]])</f>
        <v>70</v>
      </c>
      <c r="N228" s="22">
        <f>_xlfn.AGGREGATE(9,4,表1[[#This Row],[И.А]],表1[[#This Row],[И.А 
工程工作]])</f>
        <v>0</v>
      </c>
      <c r="O228" s="22">
        <f>表1[[#This Row],[产量（M3）
Production(M3)]]-表1[[#This Row],[焦煤（M3）
Coking coal
Нү]]-表1[[#This Row],[动力煤（M3）
Thermal coal
oxid]]</f>
        <v>280</v>
      </c>
      <c r="P228" s="22" t="str" cm="1">
        <f t="array" ref="P228">_xlfn.LET(
_xlpm.hCond,$H228,
_xlpm.dType,$D228,
_xlpm.res_type_1,P$1,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8" s="22" t="str" cm="1">
        <f t="array" ref="Q228">_xlfn.LET(
_xlpm.hCond,$H228,
_xlpm.dType,$D228,
_xlpm.res_type_1,Q$1,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8" s="22" t="str" cm="1">
        <f t="array" ref="R228">_xlfn.LET(
_xlpm.hCond,$H228,
_xlpm.dType,$D228,
_xlpm.res_type_1,R$1,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8" s="22" t="str" cm="1">
        <f t="array" ref="S228">_xlfn.LET(
_xlpm.hCond,$H228,
_xlpm.dType,$D228,
_xlpm.res_type_1,S$1,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8" s="22" t="str" cm="1">
        <f t="array" ref="T228">_xlfn.LET(
_xlpm.hCond,$H228,
_xlpm.dType,$D228,
_xlpm.res_type_1,T$1,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8" s="22" t="str" cm="1">
        <f t="array" ref="U228">_xlfn.LET(
_xlpm.hCond,$H228,
_xlpm.dType,$D228,
_xlpm.res_type_1,U$1,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8" s="22" t="str" cm="1">
        <f t="array" ref="V228">_xlfn.LET(
_xlpm.hCond,$H228,
_xlpm.dType,$D228,
_xlpm.res_type_1,V$1,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8" s="22" cm="1">
        <f t="array" ref="W228">_xlfn.LET(
_xlpm.hCond,$H228,
_xlpm.dType,$D228,
_xlpm.res_type_1,W$1,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280</v>
      </c>
      <c r="X228" s="22" cm="1">
        <f t="array" ref="X228">_xlfn.LET(
_xlpm.hCond,$H228,
_xlpm.dType,$D228,
_xlpm.res_type_1,X$1,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8" s="22" cm="1">
        <f t="array" ref="Y228">_xlfn.LET(
_xlpm.hCond,$H228,
_xlpm.dType,$D228,
_xlpm.res_type_1,Y$1,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8" s="22" cm="1">
        <f t="array" ref="Z228">_xlfn.LET(
_xlpm.hCond,$H228,
_xlpm.dType,$D228,
_xlpm.res_type_1,Z$1,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70</v>
      </c>
      <c r="AA228" s="22" cm="1">
        <f t="array" ref="AA228">_xlfn.LET(
_xlpm.hCond,$H228,
_xlpm.dType,$D228,
_xlpm.res_type_1,AA$1,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8" s="22" cm="1">
        <f t="array" ref="AB228">_xlfn.LET(
_xlpm.hCond,$H228,
_xlpm.dType,$D228,
_xlpm.res_type_1,AB$1,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8" s="22" cm="1">
        <f t="array" ref="AC228">_xlfn.LET(
_xlpm.hCond,$H228,
_xlpm.dType,$D228,
_xlpm.res_type_1,AC$1,
_xlpm.num,--_xlfn.TEXTAFTER($C228,{"#","/","-"},-1),
_xlpm.isDay,$B228="DAY",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8" s="22" cm="1">
        <f t="array" ref="AD228">_xlfn.LET(
    _xlpm.result,
    IF(
        $H228,
        _xlfn.IFS(
            $B228 = "DAY",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$B228 = "Night",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726.3</v>
      </c>
      <c r="AE228" s="22" cm="1">
        <f t="array" ref="AE228">_xlfn.LET(
    _xlpm.result,
    IF(
        $H228,
        _xlfn.IFS(
            $B228 = "DAY",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$B228 = "Night",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726.3</v>
      </c>
      <c r="AF228" s="22">
        <f t="shared" si="65"/>
        <v>0</v>
      </c>
      <c r="AG228" s="22" cm="1">
        <f t="array" ref="AG228">_xlfn.LET(
    _xlpm.result,
    IF(
        $H228,
        _xlfn.IFS(
            $B228 = "DAY",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$B228 = "Night",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557348</v>
      </c>
      <c r="AH228" s="22" cm="1">
        <f t="array" ref="AH228">_xlfn.LET(
    _xlpm.result,
    IF(
        $H228,
        _xlfn.IFS(
            $B228 = "DAY",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$B228 = "Night",
            _xlfn.IFS(
                $D228 = "挖掘机/Excavator",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$D228 = "矿用卡车/Dump Truck",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$D228 = "辅助设备/Auxiliary Equipment",
                _xlfn.XLOOKUP(
                     --
                        _xlfn.TEXTAFTER(
                            $C228,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557493</v>
      </c>
      <c r="AI228" s="22">
        <f t="shared" si="66"/>
        <v>145</v>
      </c>
      <c r="AJ228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2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8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22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8" s="22">
        <f t="shared" si="53"/>
        <v>8</v>
      </c>
      <c r="AO228" s="24">
        <f t="shared" si="54"/>
        <v>7.25</v>
      </c>
      <c r="AP228" s="25" cm="1">
        <f t="array" ref="AP22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B228="Night", IF(
            (F228="EX5600")+(F228="EX3600"),
            _xlfn.XLOOKUP(--_xlfn.TEXTAFTER($C228,{"#","/","-"},-1), --_xlfn.TEXTAFTER('Electrical Excavator'!$A$4:$A$23,{"#","/","-"},-1), _xlfn.XLOOKUP(A228,'Electrical Excavator'!$E$3:$AI$3,'Electrical Excavator'!$E$4:$AI$23)),
            _xlfn.XLOOKUP(--_xlfn.TEXTAFTER($C228,{"#","/","-"},-1), --_xlfn.REGEXEXTRACT(_xlpm.c_rng,"\d+"), _xlfn.XLOOKUP(A228, _xlpm.header_rng, _xlpm.data_rng))
        ),
        B228="Day", ""
    ),
    IFERROR(_xlpm.result, "")
)</f>
        <v>715.11</v>
      </c>
      <c r="AQ228" s="26">
        <f t="shared" si="55"/>
        <v>1</v>
      </c>
      <c r="AR228" s="26">
        <f t="shared" si="56"/>
        <v>0.93055555555555558</v>
      </c>
      <c r="AS228" s="26">
        <f t="shared" si="57"/>
        <v>0.93055555555555558</v>
      </c>
      <c r="AT228" s="24" t="str">
        <f t="shared" si="58"/>
        <v/>
      </c>
      <c r="AU228" s="22">
        <v>720</v>
      </c>
      <c r="AV228" s="22">
        <f t="shared" si="59"/>
        <v>12</v>
      </c>
      <c r="AW228" s="22">
        <f>IF($B228="Day",_xlfn.XLOOKUP(CLEAN($C228),效率表!$B$4:$B$500,效率表!G$4:G$500,""),_xlfn.XLOOKUP(CLEAN($C228),效率表!$B$4:$B$500,效率表!G$4:G$500,"",,-1))</f>
        <v>20</v>
      </c>
      <c r="AX228" s="22">
        <f>IF($B228="Day",_xlfn.XLOOKUP(CLEAN($C228),效率表!$B$4:$B$500,效率表!H$4:H$500,""),_xlfn.XLOOKUP(CLEAN($C228),效率表!$B$4:$B$500,效率表!H$4:H$500,"",,-1))</f>
        <v>0</v>
      </c>
      <c r="AY228" s="22">
        <f>IF($B228="Day",_xlfn.XLOOKUP(CLEAN($C228),效率表!$B$4:$B$500,效率表!I$4:I$500,""),_xlfn.XLOOKUP(CLEAN($C228),效率表!$B$4:$B$500,效率表!I$4:I$500,"",,-1))</f>
        <v>0</v>
      </c>
      <c r="AZ228" s="22">
        <f>IF($B228="Day",_xlfn.XLOOKUP(CLEAN($C228),效率表!$B$4:$B$500,效率表!J$4:J$500,""),_xlfn.XLOOKUP(CLEAN($C228),效率表!$B$4:$B$500,效率表!J$4:J$500,"",,-1))</f>
        <v>0</v>
      </c>
      <c r="BA228" s="22">
        <f>IF($B228="Day",_xlfn.XLOOKUP(CLEAN($C228),效率表!$B$4:$B$500,效率表!K$4:K$500,""),_xlfn.XLOOKUP(CLEAN($C228),效率表!$B$4:$B$500,效率表!K$4:K$500,"",,-1))</f>
        <v>0</v>
      </c>
      <c r="BB228" s="22">
        <f>IF($B228="Day",_xlfn.XLOOKUP(CLEAN($C228),效率表!$B$4:$B$500,效率表!L$4:L$500,""),_xlfn.XLOOKUP(CLEAN($C228),效率表!$B$4:$B$500,效率表!L$4:L$500,"",,-1))</f>
        <v>30</v>
      </c>
      <c r="BC228" s="22">
        <f>IF($B228="Day",_xlfn.XLOOKUP(CLEAN($C228),效率表!$B$4:$B$500,效率表!M$4:M$500,""),_xlfn.XLOOKUP(CLEAN($C228),效率表!$B$4:$B$500,效率表!M$4:M$500,"",,-1))</f>
        <v>0</v>
      </c>
      <c r="BD228" s="22">
        <f>IF($B228="Day",_xlfn.XLOOKUP(CLEAN($C228),效率表!$B$4:$B$500,效率表!N$4:N$500,""),_xlfn.XLOOKUP(CLEAN($C228),效率表!$B$4:$B$500,效率表!N$4:N$500,"",,-1))</f>
        <v>0</v>
      </c>
      <c r="BE228" s="22">
        <f>IF($B228="Day",_xlfn.XLOOKUP(CLEAN($C228),效率表!$B$4:$B$500,效率表!O$4:O$500,""),_xlfn.XLOOKUP(CLEAN($C228),效率表!$B$4:$B$500,效率表!O$4:O$500,"",,-1))</f>
        <v>0</v>
      </c>
      <c r="BF228" s="22">
        <f>IF($B228="Day",_xlfn.XLOOKUP(CLEAN($C228),效率表!$B$4:$B$500,效率表!P$4:P$500,""),_xlfn.XLOOKUP(CLEAN($C228),效率表!$B$4:$B$500,效率表!P$4:P$500,"",,-1))</f>
        <v>0</v>
      </c>
      <c r="BG228" s="22">
        <f>IF($B228="Day",_xlfn.XLOOKUP(CLEAN($C228),效率表!$B$4:$B$500,效率表!Q$4:Q$500,""),_xlfn.XLOOKUP(CLEAN($C228),效率表!$B$4:$B$500,效率表!Q$4:Q$500,"",,-1))</f>
        <v>0</v>
      </c>
      <c r="BH228" s="22">
        <f>IF($B228="Day",_xlfn.XLOOKUP(CLEAN($C228),效率表!$B$4:$B$500,效率表!R$4:R$500,""),_xlfn.XLOOKUP(CLEAN($C228),效率表!$B$4:$B$500,效率表!R$4:R$500,"",,-1))</f>
        <v>0</v>
      </c>
      <c r="BI228" s="22">
        <f>IF($B228="Day",_xlfn.XLOOKUP(CLEAN($C228),效率表!$B$4:$B$500,效率表!S$4:S$500,""),_xlfn.XLOOKUP(CLEAN($C228),效率表!$B$4:$B$500,效率表!S$4:S$500,"",,-1))</f>
        <v>0</v>
      </c>
      <c r="BJ228" s="22">
        <f>IF($B228="Day",_xlfn.XLOOKUP(CLEAN($C228),效率表!$B$4:$B$500,效率表!U$4:U$500,""),_xlfn.XLOOKUP(CLEAN($C228),效率表!$B$4:$B$500,效率表!U$4:U$500,"",,-1))</f>
        <v>0</v>
      </c>
      <c r="BK228" s="22">
        <f>IF($B228="Day",_xlfn.XLOOKUP(CLEAN($C228),效率表!$B$4:$B$500,效率表!V$4:V$500,""),_xlfn.XLOOKUP(CLEAN($C228),效率表!$B$4:$B$500,效率表!V$4:V$500,"",,-1))</f>
        <v>0</v>
      </c>
      <c r="BL228" s="22">
        <f t="shared" si="60"/>
        <v>0</v>
      </c>
      <c r="BM228" s="22">
        <f t="shared" si="61"/>
        <v>50</v>
      </c>
      <c r="BN228" s="22">
        <f t="shared" si="62"/>
        <v>0</v>
      </c>
      <c r="BO228" s="27">
        <f t="shared" si="63"/>
        <v>670</v>
      </c>
      <c r="BP228" s="25">
        <f t="shared" si="64"/>
        <v>11.166666666666666</v>
      </c>
      <c r="BQ228" s="28">
        <f>IF($B228="Day",_xlfn.XLOOKUP(CLEAN($C228),效率表!$B$4:$B$500,效率表!X$4:X$500,""),_xlfn.XLOOKUP($C228,效率表!$B$4:$B$500,效率表!X$4:X$500,"",,-1))</f>
        <v>0</v>
      </c>
    </row>
    <row r="229" spans="1:69">
      <c r="A229" s="29">
        <f t="shared" si="67"/>
        <v>46244</v>
      </c>
      <c r="B229" s="22" t="s">
        <v>241</v>
      </c>
      <c r="C229" s="22" t="s">
        <v>154</v>
      </c>
      <c r="D229" s="23" t="str">
        <f>_xlfn.XLOOKUP(C229,辅助表Auxiliary!$A$3:$A$192,辅助表Auxiliary!$C$3:$C$192)</f>
        <v>矿用卡车/Dump Truck</v>
      </c>
      <c r="E229" s="22" t="str">
        <f>_xlfn.XLOOKUP(C229,辅助表Auxiliary!$A$3:$A$192,辅助表Auxiliary!$D$3:$D$192)</f>
        <v>NHL NTE240AC</v>
      </c>
      <c r="F229" s="22" t="str">
        <f>_xlfn.XLOOKUP(C229,辅助表Auxiliary!$A$3:$A$192,辅助表Auxiliary!$E$3:$E$192)</f>
        <v>NTE240</v>
      </c>
      <c r="G229" s="22" t="s">
        <v>285</v>
      </c>
      <c r="H229" s="22" t="b">
        <f t="shared" si="51"/>
        <v>1</v>
      </c>
      <c r="I229" s="22">
        <f t="shared" si="52"/>
        <v>0</v>
      </c>
      <c r="J229" s="22"/>
      <c r="K229" s="22">
        <f>_xlfn.AGGREGATE(9,4,表1[[#This Row],[Хө]:[Б.н]])+_xlfn.AGGREGATE(9,4,表1[[#This Row],[Хө土壤]:[Б.н 脏煤]],表1[[#This Row],[Ш.х 沃土]])</f>
        <v>0</v>
      </c>
      <c r="L229" s="22">
        <f>_xlfn.AGGREGATE(9,4,表1[[#This Row],[Нү]],表1[[#This Row],[Нү 煤炭]])</f>
        <v>0</v>
      </c>
      <c r="M229" s="22">
        <f>_xlfn.AGGREGATE(9,4,表1[[#This Row],[oxid]],表1[[#This Row],[oxid 氧化]])</f>
        <v>0</v>
      </c>
      <c r="N229" s="22">
        <f>_xlfn.AGGREGATE(9,4,表1[[#This Row],[И.А]],表1[[#This Row],[И.А 
工程工作]])</f>
        <v>0</v>
      </c>
      <c r="O229" s="22">
        <f>表1[[#This Row],[产量（M3）
Production(M3)]]-表1[[#This Row],[焦煤（M3）
Coking coal
Нү]]-表1[[#This Row],[动力煤（M3）
Thermal coal
oxid]]</f>
        <v>0</v>
      </c>
      <c r="P229" s="22" t="str" cm="1">
        <f t="array" ref="P229">_xlfn.LET(
_xlpm.hCond,$H229,
_xlpm.dType,$D229,
_xlpm.res_type_1,P$1,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29" s="22" t="str" cm="1">
        <f t="array" ref="Q229">_xlfn.LET(
_xlpm.hCond,$H229,
_xlpm.dType,$D229,
_xlpm.res_type_1,Q$1,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29" s="22" t="str" cm="1">
        <f t="array" ref="R229">_xlfn.LET(
_xlpm.hCond,$H229,
_xlpm.dType,$D229,
_xlpm.res_type_1,R$1,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29" s="22" t="str" cm="1">
        <f t="array" ref="S229">_xlfn.LET(
_xlpm.hCond,$H229,
_xlpm.dType,$D229,
_xlpm.res_type_1,S$1,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29" s="22" t="str" cm="1">
        <f t="array" ref="T229">_xlfn.LET(
_xlpm.hCond,$H229,
_xlpm.dType,$D229,
_xlpm.res_type_1,T$1,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29" s="22" t="str" cm="1">
        <f t="array" ref="U229">_xlfn.LET(
_xlpm.hCond,$H229,
_xlpm.dType,$D229,
_xlpm.res_type_1,U$1,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29" s="22" t="str" cm="1">
        <f t="array" ref="V229">_xlfn.LET(
_xlpm.hCond,$H229,
_xlpm.dType,$D229,
_xlpm.res_type_1,V$1,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29" s="22" cm="1">
        <f t="array" ref="W229">_xlfn.LET(
_xlpm.hCond,$H229,
_xlpm.dType,$D229,
_xlpm.res_type_1,W$1,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29" s="22" cm="1">
        <f t="array" ref="X229">_xlfn.LET(
_xlpm.hCond,$H229,
_xlpm.dType,$D229,
_xlpm.res_type_1,X$1,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29" s="22" cm="1">
        <f t="array" ref="Y229">_xlfn.LET(
_xlpm.hCond,$H229,
_xlpm.dType,$D229,
_xlpm.res_type_1,Y$1,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29" s="22" cm="1">
        <f t="array" ref="Z229">_xlfn.LET(
_xlpm.hCond,$H229,
_xlpm.dType,$D229,
_xlpm.res_type_1,Z$1,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29" s="22" cm="1">
        <f t="array" ref="AA229">_xlfn.LET(
_xlpm.hCond,$H229,
_xlpm.dType,$D229,
_xlpm.res_type_1,AA$1,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29" s="22" cm="1">
        <f t="array" ref="AB229">_xlfn.LET(
_xlpm.hCond,$H229,
_xlpm.dType,$D229,
_xlpm.res_type_1,AB$1,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29" s="22" cm="1">
        <f t="array" ref="AC229">_xlfn.LET(
_xlpm.hCond,$H229,
_xlpm.dType,$D229,
_xlpm.res_type_1,AC$1,
_xlpm.num,--_xlfn.TEXTAFTER($C229,{"#","/","-"},-1),
_xlpm.isDay,$B229="DAY",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29" s="22" cm="1">
        <f t="array" ref="AD229">_xlfn.LET(
    _xlpm.result,
    IF(
        $H229,
        _xlfn.IFS(
            $B229 = "DAY",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$B229 = "Night",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28617</v>
      </c>
      <c r="AE229" s="22" cm="1">
        <f t="array" ref="AE229">_xlfn.LET(
    _xlpm.result,
    IF(
        $H229,
        _xlfn.IFS(
            $B229 = "DAY",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$B229 = "Night",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28617</v>
      </c>
      <c r="AF229" s="22">
        <f t="shared" si="65"/>
        <v>0</v>
      </c>
      <c r="AG229" s="22" cm="1">
        <f t="array" ref="AG229">_xlfn.LET(
    _xlpm.result,
    IF(
        $H229,
        _xlfn.IFS(
            $B229 = "DAY",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$B229 = "Night",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445998</v>
      </c>
      <c r="AH229" s="22" cm="1">
        <f t="array" ref="AH229">_xlfn.LET(
    _xlpm.result,
    IF(
        $H229,
        _xlfn.IFS(
            $B229 = "DAY",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$B229 = "Night",
            _xlfn.IFS(
                $D229 = "挖掘机/Excavator",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$D229 = "矿用卡车/Dump Truck",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$D229 = "辅助设备/Auxiliary Equipment",
                _xlfn.XLOOKUP(
                     --
                        _xlfn.TEXTAFTER(
                            $C229,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445998</v>
      </c>
      <c r="AI229" s="22">
        <f t="shared" si="66"/>
        <v>0</v>
      </c>
      <c r="AJ229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2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2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2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29" s="22">
        <f t="shared" si="53"/>
        <v>0</v>
      </c>
      <c r="AO229" s="24" t="str">
        <f t="shared" si="54"/>
        <v/>
      </c>
      <c r="AP229" s="25" cm="1">
        <f t="array" ref="AP22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B229="Night", IF(
            (F229="EX5600")+(F229="EX3600"),
            _xlfn.XLOOKUP(--_xlfn.TEXTAFTER($C229,{"#","/","-"},-1), --_xlfn.TEXTAFTER('Electrical Excavator'!$A$4:$A$23,{"#","/","-"},-1), _xlfn.XLOOKUP(A229,'Electrical Excavator'!$E$3:$AI$3,'Electrical Excavator'!$E$4:$AI$23)),
            _xlfn.XLOOKUP(--_xlfn.TEXTAFTER($C229,{"#","/","-"},-1), --_xlfn.REGEXEXTRACT(_xlpm.c_rng,"\d+"), _xlfn.XLOOKUP(A229, _xlpm.header_rng, _xlpm.data_rng))
        ),
        B229="Day", ""
    ),
    IFERROR(_xlpm.result, "")
)</f>
        <v>1600</v>
      </c>
      <c r="AQ229" s="26">
        <f t="shared" si="55"/>
        <v>0</v>
      </c>
      <c r="AR229" s="26">
        <f t="shared" si="56"/>
        <v>0</v>
      </c>
      <c r="AS229" s="26" t="str">
        <f t="shared" si="57"/>
        <v/>
      </c>
      <c r="AT229" s="24" t="str">
        <f t="shared" si="58"/>
        <v/>
      </c>
      <c r="AU229" s="22">
        <v>720</v>
      </c>
      <c r="AV229" s="22">
        <f t="shared" si="59"/>
        <v>12</v>
      </c>
      <c r="AW229" s="22">
        <f>IF($B229="Day",_xlfn.XLOOKUP(CLEAN($C229),效率表!$B$4:$B$500,效率表!G$4:G$500,""),_xlfn.XLOOKUP(CLEAN($C229),效率表!$B$4:$B$500,效率表!G$4:G$500,"",,-1))</f>
        <v>0</v>
      </c>
      <c r="AX229" s="22">
        <f>IF($B229="Day",_xlfn.XLOOKUP(CLEAN($C229),效率表!$B$4:$B$500,效率表!H$4:H$500,""),_xlfn.XLOOKUP(CLEAN($C229),效率表!$B$4:$B$500,效率表!H$4:H$500,"",,-1))</f>
        <v>0</v>
      </c>
      <c r="AY229" s="22">
        <f>IF($B229="Day",_xlfn.XLOOKUP(CLEAN($C229),效率表!$B$4:$B$500,效率表!I$4:I$500,""),_xlfn.XLOOKUP(CLEAN($C229),效率表!$B$4:$B$500,效率表!I$4:I$500,"",,-1))</f>
        <v>0</v>
      </c>
      <c r="AZ229" s="22">
        <f>IF($B229="Day",_xlfn.XLOOKUP(CLEAN($C229),效率表!$B$4:$B$500,效率表!J$4:J$500,""),_xlfn.XLOOKUP(CLEAN($C229),效率表!$B$4:$B$500,效率表!J$4:J$500,"",,-1))</f>
        <v>0</v>
      </c>
      <c r="BA229" s="22">
        <f>IF($B229="Day",_xlfn.XLOOKUP(CLEAN($C229),效率表!$B$4:$B$500,效率表!K$4:K$500,""),_xlfn.XLOOKUP(CLEAN($C229),效率表!$B$4:$B$500,效率表!K$4:K$500,"",,-1))</f>
        <v>0</v>
      </c>
      <c r="BB229" s="22">
        <f>IF($B229="Day",_xlfn.XLOOKUP(CLEAN($C229),效率表!$B$4:$B$500,效率表!L$4:L$500,""),_xlfn.XLOOKUP(CLEAN($C229),效率表!$B$4:$B$500,效率表!L$4:L$500,"",,-1))</f>
        <v>0</v>
      </c>
      <c r="BC229" s="22">
        <f>IF($B229="Day",_xlfn.XLOOKUP(CLEAN($C229),效率表!$B$4:$B$500,效率表!M$4:M$500,""),_xlfn.XLOOKUP(CLEAN($C229),效率表!$B$4:$B$500,效率表!M$4:M$500,"",,-1))</f>
        <v>0</v>
      </c>
      <c r="BD229" s="22">
        <f>IF($B229="Day",_xlfn.XLOOKUP(CLEAN($C229),效率表!$B$4:$B$500,效率表!N$4:N$500,""),_xlfn.XLOOKUP(CLEAN($C229),效率表!$B$4:$B$500,效率表!N$4:N$500,"",,-1))</f>
        <v>0</v>
      </c>
      <c r="BE229" s="22">
        <f>IF($B229="Day",_xlfn.XLOOKUP(CLEAN($C229),效率表!$B$4:$B$500,效率表!O$4:O$500,""),_xlfn.XLOOKUP(CLEAN($C229),效率表!$B$4:$B$500,效率表!O$4:O$500,"",,-1))</f>
        <v>720</v>
      </c>
      <c r="BF229" s="22">
        <f>IF($B229="Day",_xlfn.XLOOKUP(CLEAN($C229),效率表!$B$4:$B$500,效率表!P$4:P$500,""),_xlfn.XLOOKUP(CLEAN($C229),效率表!$B$4:$B$500,效率表!P$4:P$500,"",,-1))</f>
        <v>0</v>
      </c>
      <c r="BG229" s="22">
        <f>IF($B229="Day",_xlfn.XLOOKUP(CLEAN($C229),效率表!$B$4:$B$500,效率表!Q$4:Q$500,""),_xlfn.XLOOKUP(CLEAN($C229),效率表!$B$4:$B$500,效率表!Q$4:Q$500,"",,-1))</f>
        <v>0</v>
      </c>
      <c r="BH229" s="22">
        <f>IF($B229="Day",_xlfn.XLOOKUP(CLEAN($C229),效率表!$B$4:$B$500,效率表!R$4:R$500,""),_xlfn.XLOOKUP(CLEAN($C229),效率表!$B$4:$B$500,效率表!R$4:R$500,"",,-1))</f>
        <v>0</v>
      </c>
      <c r="BI229" s="22">
        <f>IF($B229="Day",_xlfn.XLOOKUP(CLEAN($C229),效率表!$B$4:$B$500,效率表!S$4:S$500,""),_xlfn.XLOOKUP(CLEAN($C229),效率表!$B$4:$B$500,效率表!S$4:S$500,"",,-1))</f>
        <v>0</v>
      </c>
      <c r="BJ229" s="22">
        <f>IF($B229="Day",_xlfn.XLOOKUP(CLEAN($C229),效率表!$B$4:$B$500,效率表!U$4:U$500,""),_xlfn.XLOOKUP(CLEAN($C229),效率表!$B$4:$B$500,效率表!U$4:U$500,"",,-1))</f>
        <v>0</v>
      </c>
      <c r="BK229" s="22">
        <f>IF($B229="Day",_xlfn.XLOOKUP(CLEAN($C229),效率表!$B$4:$B$500,效率表!V$4:V$500,""),_xlfn.XLOOKUP(CLEAN($C229),效率表!$B$4:$B$500,效率表!V$4:V$500,"",,-1))</f>
        <v>0</v>
      </c>
      <c r="BL229" s="22">
        <f t="shared" si="60"/>
        <v>0</v>
      </c>
      <c r="BM229" s="22">
        <f t="shared" si="61"/>
        <v>0</v>
      </c>
      <c r="BN229" s="22">
        <f t="shared" si="62"/>
        <v>0</v>
      </c>
      <c r="BO229" s="27">
        <f t="shared" si="63"/>
        <v>0</v>
      </c>
      <c r="BP229" s="25">
        <f t="shared" si="64"/>
        <v>0</v>
      </c>
      <c r="BQ229" s="28" t="str">
        <f>IF($B229="Day",_xlfn.XLOOKUP(CLEAN($C229),效率表!$B$4:$B$500,效率表!X$4:X$500,""),_xlfn.XLOOKUP($C229,效率表!$B$4:$B$500,效率表!X$4:X$500,"",,-1))</f>
        <v xml:space="preserve">Вилл мотор ротор засвар </v>
      </c>
    </row>
    <row r="230" spans="1:69">
      <c r="A230" s="29">
        <f t="shared" si="67"/>
        <v>46244</v>
      </c>
      <c r="B230" s="22" t="s">
        <v>241</v>
      </c>
      <c r="C230" s="22" t="s">
        <v>155</v>
      </c>
      <c r="D230" s="23" t="str">
        <f>_xlfn.XLOOKUP(C230,辅助表Auxiliary!$A$3:$A$192,辅助表Auxiliary!$C$3:$C$192)</f>
        <v>矿用卡车/Dump Truck</v>
      </c>
      <c r="E230" s="22" t="str">
        <f>_xlfn.XLOOKUP(C230,辅助表Auxiliary!$A$3:$A$192,辅助表Auxiliary!$D$3:$D$192)</f>
        <v>NHL NTE240AC</v>
      </c>
      <c r="F230" s="22" t="str">
        <f>_xlfn.XLOOKUP(C230,辅助表Auxiliary!$A$3:$A$192,辅助表Auxiliary!$E$3:$E$192)</f>
        <v>NTE240</v>
      </c>
      <c r="G230" s="22" t="s">
        <v>285</v>
      </c>
      <c r="H230" s="22" t="b">
        <f t="shared" si="51"/>
        <v>1</v>
      </c>
      <c r="I230" s="22">
        <f t="shared" si="52"/>
        <v>1</v>
      </c>
      <c r="J230" s="22"/>
      <c r="K230" s="22">
        <f>_xlfn.AGGREGATE(9,4,表1[[#This Row],[Хө]:[Б.н]])+_xlfn.AGGREGATE(9,4,表1[[#This Row],[Хө土壤]:[Б.н 脏煤]],表1[[#This Row],[Ш.х 沃土]])</f>
        <v>1105</v>
      </c>
      <c r="L230" s="22">
        <f>_xlfn.AGGREGATE(9,4,表1[[#This Row],[Нү]],表1[[#This Row],[Нү 煤炭]])</f>
        <v>0</v>
      </c>
      <c r="M230" s="22">
        <f>_xlfn.AGGREGATE(9,4,表1[[#This Row],[oxid]],表1[[#This Row],[oxid 氧化]])</f>
        <v>0</v>
      </c>
      <c r="N230" s="22">
        <f>_xlfn.AGGREGATE(9,4,表1[[#This Row],[И.А]],表1[[#This Row],[И.А 
工程工作]])</f>
        <v>0</v>
      </c>
      <c r="O230" s="22">
        <f>表1[[#This Row],[产量（M3）
Production(M3)]]-表1[[#This Row],[焦煤（M3）
Coking coal
Нү]]-表1[[#This Row],[动力煤（M3）
Thermal coal
oxid]]</f>
        <v>1105</v>
      </c>
      <c r="P230" s="22" t="str" cm="1">
        <f t="array" ref="P230">_xlfn.LET(
_xlpm.hCond,$H230,
_xlpm.dType,$D230,
_xlpm.res_type_1,P$1,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0" s="22" t="str" cm="1">
        <f t="array" ref="Q230">_xlfn.LET(
_xlpm.hCond,$H230,
_xlpm.dType,$D230,
_xlpm.res_type_1,Q$1,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0" s="22" t="str" cm="1">
        <f t="array" ref="R230">_xlfn.LET(
_xlpm.hCond,$H230,
_xlpm.dType,$D230,
_xlpm.res_type_1,R$1,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0" s="22" t="str" cm="1">
        <f t="array" ref="S230">_xlfn.LET(
_xlpm.hCond,$H230,
_xlpm.dType,$D230,
_xlpm.res_type_1,S$1,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0" s="22" t="str" cm="1">
        <f t="array" ref="T230">_xlfn.LET(
_xlpm.hCond,$H230,
_xlpm.dType,$D230,
_xlpm.res_type_1,T$1,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0" s="22" t="str" cm="1">
        <f t="array" ref="U230">_xlfn.LET(
_xlpm.hCond,$H230,
_xlpm.dType,$D230,
_xlpm.res_type_1,U$1,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0" s="22" t="str" cm="1">
        <f t="array" ref="V230">_xlfn.LET(
_xlpm.hCond,$H230,
_xlpm.dType,$D230,
_xlpm.res_type_1,V$1,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0" s="22" cm="1">
        <f t="array" ref="W230">_xlfn.LET(
_xlpm.hCond,$H230,
_xlpm.dType,$D230,
_xlpm.res_type_1,W$1,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30" s="22" cm="1">
        <f t="array" ref="X230">_xlfn.LET(
_xlpm.hCond,$H230,
_xlpm.dType,$D230,
_xlpm.res_type_1,X$1,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0" s="22" cm="1">
        <f t="array" ref="Y230">_xlfn.LET(
_xlpm.hCond,$H230,
_xlpm.dType,$D230,
_xlpm.res_type_1,Y$1,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0" s="22" cm="1">
        <f t="array" ref="Z230">_xlfn.LET(
_xlpm.hCond,$H230,
_xlpm.dType,$D230,
_xlpm.res_type_1,Z$1,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0" s="22" cm="1">
        <f t="array" ref="AA230">_xlfn.LET(
_xlpm.hCond,$H230,
_xlpm.dType,$D230,
_xlpm.res_type_1,AA$1,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0" s="22" cm="1">
        <f t="array" ref="AB230">_xlfn.LET(
_xlpm.hCond,$H230,
_xlpm.dType,$D230,
_xlpm.res_type_1,AB$1,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0" s="22" cm="1">
        <f t="array" ref="AC230">_xlfn.LET(
_xlpm.hCond,$H230,
_xlpm.dType,$D230,
_xlpm.res_type_1,AC$1,
_xlpm.num,--_xlfn.TEXTAFTER($C230,{"#","/","-"},-1),
_xlpm.isDay,$B230="DAY",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0" s="22" cm="1">
        <f t="array" ref="AD230">_xlfn.LET(
    _xlpm.result,
    IF(
        $H230,
        _xlfn.IFS(
            $B230 = "DAY",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$B230 = "Night",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29833</v>
      </c>
      <c r="AE230" s="22" cm="1">
        <f t="array" ref="AE230">_xlfn.LET(
    _xlpm.result,
    IF(
        $H230,
        _xlfn.IFS(
            $B230 = "DAY",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$B230 = "Night",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29843</v>
      </c>
      <c r="AF230" s="22">
        <f t="shared" si="65"/>
        <v>10</v>
      </c>
      <c r="AG230" s="22" cm="1">
        <f t="array" ref="AG230">_xlfn.LET(
    _xlpm.result,
    IF(
        $H230,
        _xlfn.IFS(
            $B230 = "DAY",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$B230 = "Night",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465233</v>
      </c>
      <c r="AH230" s="22" cm="1">
        <f t="array" ref="AH230">_xlfn.LET(
    _xlpm.result,
    IF(
        $H230,
        _xlfn.IFS(
            $B230 = "DAY",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$B230 = "Night",
            _xlfn.IFS(
                $D230 = "挖掘机/Excavator",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$D230 = "矿用卡车/Dump Truck",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$D230 = "辅助设备/Auxiliary Equipment",
                _xlfn.XLOOKUP(
                     --
                        _xlfn.TEXTAFTER(
                            $C230,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465412</v>
      </c>
      <c r="AI230" s="22">
        <f t="shared" si="66"/>
        <v>179</v>
      </c>
      <c r="AJ230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3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0" s="22">
        <f t="shared" si="53"/>
        <v>13</v>
      </c>
      <c r="AO230" s="24">
        <f t="shared" si="54"/>
        <v>6.884615384615385</v>
      </c>
      <c r="AP230" s="25" cm="1">
        <f t="array" ref="AP23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B230="Night", IF(
            (F230="EX5600")+(F230="EX3600"),
            _xlfn.XLOOKUP(--_xlfn.TEXTAFTER($C230,{"#","/","-"},-1), --_xlfn.TEXTAFTER('Electrical Excavator'!$A$4:$A$23,{"#","/","-"},-1), _xlfn.XLOOKUP(A230,'Electrical Excavator'!$E$3:$AI$3,'Electrical Excavator'!$E$4:$AI$23)),
            _xlfn.XLOOKUP(--_xlfn.TEXTAFTER($C230,{"#","/","-"},-1), --_xlfn.REGEXEXTRACT(_xlpm.c_rng,"\d+"), _xlfn.XLOOKUP(A230, _xlpm.header_rng, _xlpm.data_rng))
        ),
        B230="Day", ""
    ),
    IFERROR(_xlpm.result, "")
)</f>
        <v>2110</v>
      </c>
      <c r="AQ230" s="26">
        <f t="shared" si="55"/>
        <v>1</v>
      </c>
      <c r="AR230" s="26">
        <f t="shared" si="56"/>
        <v>0.86111111111111116</v>
      </c>
      <c r="AS230" s="26">
        <f t="shared" si="57"/>
        <v>0.83333333333333337</v>
      </c>
      <c r="AT230" s="24">
        <f t="shared" si="58"/>
        <v>0</v>
      </c>
      <c r="AU230" s="22">
        <v>720</v>
      </c>
      <c r="AV230" s="22">
        <f t="shared" si="59"/>
        <v>12</v>
      </c>
      <c r="AW230" s="22">
        <f>IF($B230="Day",_xlfn.XLOOKUP(CLEAN($C230),效率表!$B$4:$B$500,效率表!G$4:G$500,""),_xlfn.XLOOKUP(CLEAN($C230),效率表!$B$4:$B$500,效率表!G$4:G$500,"",,-1))</f>
        <v>10</v>
      </c>
      <c r="AX230" s="22">
        <f>IF($B230="Day",_xlfn.XLOOKUP(CLEAN($C230),效率表!$B$4:$B$500,效率表!H$4:H$500,""),_xlfn.XLOOKUP(CLEAN($C230),效率表!$B$4:$B$500,效率表!H$4:H$500,"",,-1))</f>
        <v>0</v>
      </c>
      <c r="AY230" s="22">
        <f>IF($B230="Day",_xlfn.XLOOKUP(CLEAN($C230),效率表!$B$4:$B$500,效率表!I$4:I$500,""),_xlfn.XLOOKUP(CLEAN($C230),效率表!$B$4:$B$500,效率表!I$4:I$500,"",,-1))</f>
        <v>0</v>
      </c>
      <c r="AZ230" s="22">
        <f>IF($B230="Day",_xlfn.XLOOKUP(CLEAN($C230),效率表!$B$4:$B$500,效率表!J$4:J$500,""),_xlfn.XLOOKUP(CLEAN($C230),效率表!$B$4:$B$500,效率表!J$4:J$500,"",,-1))</f>
        <v>20</v>
      </c>
      <c r="BA230" s="22">
        <f>IF($B230="Day",_xlfn.XLOOKUP(CLEAN($C230),效率表!$B$4:$B$500,效率表!K$4:K$500,""),_xlfn.XLOOKUP(CLEAN($C230),效率表!$B$4:$B$500,效率表!K$4:K$500,"",,-1))</f>
        <v>0</v>
      </c>
      <c r="BB230" s="22">
        <f>IF($B230="Day",_xlfn.XLOOKUP(CLEAN($C230),效率表!$B$4:$B$500,效率表!L$4:L$500,""),_xlfn.XLOOKUP(CLEAN($C230),效率表!$B$4:$B$500,效率表!L$4:L$500,"",,-1))</f>
        <v>90</v>
      </c>
      <c r="BC230" s="22">
        <f>IF($B230="Day",_xlfn.XLOOKUP(CLEAN($C230),效率表!$B$4:$B$500,效率表!M$4:M$500,""),_xlfn.XLOOKUP(CLEAN($C230),效率表!$B$4:$B$500,效率表!M$4:M$500,"",,-1))</f>
        <v>0</v>
      </c>
      <c r="BD230" s="22">
        <f>IF($B230="Day",_xlfn.XLOOKUP(CLEAN($C230),效率表!$B$4:$B$500,效率表!N$4:N$500,""),_xlfn.XLOOKUP(CLEAN($C230),效率表!$B$4:$B$500,效率表!N$4:N$500,"",,-1))</f>
        <v>0</v>
      </c>
      <c r="BE230" s="22">
        <f>IF($B230="Day",_xlfn.XLOOKUP(CLEAN($C230),效率表!$B$4:$B$500,效率表!O$4:O$500,""),_xlfn.XLOOKUP(CLEAN($C230),效率表!$B$4:$B$500,效率表!O$4:O$500,"",,-1))</f>
        <v>0</v>
      </c>
      <c r="BF230" s="22">
        <f>IF($B230="Day",_xlfn.XLOOKUP(CLEAN($C230),效率表!$B$4:$B$500,效率表!P$4:P$500,""),_xlfn.XLOOKUP(CLEAN($C230),效率表!$B$4:$B$500,效率表!P$4:P$500,"",,-1))</f>
        <v>0</v>
      </c>
      <c r="BG230" s="22">
        <f>IF($B230="Day",_xlfn.XLOOKUP(CLEAN($C230),效率表!$B$4:$B$500,效率表!Q$4:Q$500,""),_xlfn.XLOOKUP(CLEAN($C230),效率表!$B$4:$B$500,效率表!Q$4:Q$500,"",,-1))</f>
        <v>0</v>
      </c>
      <c r="BH230" s="22">
        <f>IF($B230="Day",_xlfn.XLOOKUP(CLEAN($C230),效率表!$B$4:$B$500,效率表!R$4:R$500,""),_xlfn.XLOOKUP(CLEAN($C230),效率表!$B$4:$B$500,效率表!R$4:R$500,"",,-1))</f>
        <v>0</v>
      </c>
      <c r="BI230" s="22">
        <f>IF($B230="Day",_xlfn.XLOOKUP(CLEAN($C230),效率表!$B$4:$B$500,效率表!S$4:S$500,""),_xlfn.XLOOKUP(CLEAN($C230),效率表!$B$4:$B$500,效率表!S$4:S$500,"",,-1))</f>
        <v>0</v>
      </c>
      <c r="BJ230" s="22">
        <f>IF($B230="Day",_xlfn.XLOOKUP(CLEAN($C230),效率表!$B$4:$B$500,效率表!U$4:U$500,""),_xlfn.XLOOKUP(CLEAN($C230),效率表!$B$4:$B$500,效率表!U$4:U$500,"",,-1))</f>
        <v>0</v>
      </c>
      <c r="BK230" s="22">
        <f>IF($B230="Day",_xlfn.XLOOKUP(CLEAN($C230),效率表!$B$4:$B$500,效率表!V$4:V$500,""),_xlfn.XLOOKUP(CLEAN($C230),效率表!$B$4:$B$500,效率表!V$4:V$500,"",,-1))</f>
        <v>0</v>
      </c>
      <c r="BL230" s="22">
        <f t="shared" si="60"/>
        <v>20</v>
      </c>
      <c r="BM230" s="22">
        <f t="shared" si="61"/>
        <v>100</v>
      </c>
      <c r="BN230" s="22">
        <f t="shared" si="62"/>
        <v>0</v>
      </c>
      <c r="BO230" s="27">
        <f t="shared" si="63"/>
        <v>600</v>
      </c>
      <c r="BP230" s="25">
        <f t="shared" si="64"/>
        <v>10</v>
      </c>
      <c r="BQ230" s="28">
        <f>IF($B230="Day",_xlfn.XLOOKUP(CLEAN($C230),效率表!$B$4:$B$500,效率表!X$4:X$500,""),_xlfn.XLOOKUP($C230,效率表!$B$4:$B$500,效率表!X$4:X$500,"",,-1))</f>
        <v>0</v>
      </c>
    </row>
    <row r="231" spans="1:69">
      <c r="A231" s="29">
        <f t="shared" si="67"/>
        <v>46244</v>
      </c>
      <c r="B231" s="22" t="s">
        <v>241</v>
      </c>
      <c r="C231" s="22" t="s">
        <v>156</v>
      </c>
      <c r="D231" s="23" t="str">
        <f>_xlfn.XLOOKUP(C231,辅助表Auxiliary!$A$3:$A$192,辅助表Auxiliary!$C$3:$C$192)</f>
        <v>矿用卡车/Dump Truck</v>
      </c>
      <c r="E231" s="22" t="str">
        <f>_xlfn.XLOOKUP(C231,辅助表Auxiliary!$A$3:$A$192,辅助表Auxiliary!$D$3:$D$192)</f>
        <v>NHL NTE240AC</v>
      </c>
      <c r="F231" s="22" t="str">
        <f>_xlfn.XLOOKUP(C231,辅助表Auxiliary!$A$3:$A$192,辅助表Auxiliary!$E$3:$E$192)</f>
        <v>NTE240</v>
      </c>
      <c r="G231" s="22" t="s">
        <v>285</v>
      </c>
      <c r="H231" s="22" t="b">
        <f t="shared" si="51"/>
        <v>1</v>
      </c>
      <c r="I231" s="22">
        <f t="shared" si="52"/>
        <v>1</v>
      </c>
      <c r="J231" s="22"/>
      <c r="K231" s="22">
        <f>_xlfn.AGGREGATE(9,4,表1[[#This Row],[Хө]:[Б.н]])+_xlfn.AGGREGATE(9,4,表1[[#This Row],[Хө土壤]:[Б.н 脏煤]],表1[[#This Row],[Ш.х 沃土]])</f>
        <v>1105</v>
      </c>
      <c r="L231" s="22">
        <f>_xlfn.AGGREGATE(9,4,表1[[#This Row],[Нү]],表1[[#This Row],[Нү 煤炭]])</f>
        <v>0</v>
      </c>
      <c r="M231" s="22">
        <f>_xlfn.AGGREGATE(9,4,表1[[#This Row],[oxid]],表1[[#This Row],[oxid 氧化]])</f>
        <v>0</v>
      </c>
      <c r="N231" s="22">
        <f>_xlfn.AGGREGATE(9,4,表1[[#This Row],[И.А]],表1[[#This Row],[И.А 
工程工作]])</f>
        <v>0</v>
      </c>
      <c r="O231" s="22">
        <f>表1[[#This Row],[产量（M3）
Production(M3)]]-表1[[#This Row],[焦煤（M3）
Coking coal
Нү]]-表1[[#This Row],[动力煤（M3）
Thermal coal
oxid]]</f>
        <v>1105</v>
      </c>
      <c r="P231" s="22" t="str" cm="1">
        <f t="array" ref="P231">_xlfn.LET(
_xlpm.hCond,$H231,
_xlpm.dType,$D231,
_xlpm.res_type_1,P$1,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1" s="22" t="str" cm="1">
        <f t="array" ref="Q231">_xlfn.LET(
_xlpm.hCond,$H231,
_xlpm.dType,$D231,
_xlpm.res_type_1,Q$1,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1" s="22" t="str" cm="1">
        <f t="array" ref="R231">_xlfn.LET(
_xlpm.hCond,$H231,
_xlpm.dType,$D231,
_xlpm.res_type_1,R$1,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1" s="22" t="str" cm="1">
        <f t="array" ref="S231">_xlfn.LET(
_xlpm.hCond,$H231,
_xlpm.dType,$D231,
_xlpm.res_type_1,S$1,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1" s="22" t="str" cm="1">
        <f t="array" ref="T231">_xlfn.LET(
_xlpm.hCond,$H231,
_xlpm.dType,$D231,
_xlpm.res_type_1,T$1,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1" s="22" t="str" cm="1">
        <f t="array" ref="U231">_xlfn.LET(
_xlpm.hCond,$H231,
_xlpm.dType,$D231,
_xlpm.res_type_1,U$1,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1" s="22" t="str" cm="1">
        <f t="array" ref="V231">_xlfn.LET(
_xlpm.hCond,$H231,
_xlpm.dType,$D231,
_xlpm.res_type_1,V$1,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1" s="22" cm="1">
        <f t="array" ref="W231">_xlfn.LET(
_xlpm.hCond,$H231,
_xlpm.dType,$D231,
_xlpm.res_type_1,W$1,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31" s="22" cm="1">
        <f t="array" ref="X231">_xlfn.LET(
_xlpm.hCond,$H231,
_xlpm.dType,$D231,
_xlpm.res_type_1,X$1,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1" s="22" cm="1">
        <f t="array" ref="Y231">_xlfn.LET(
_xlpm.hCond,$H231,
_xlpm.dType,$D231,
_xlpm.res_type_1,Y$1,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1" s="22" cm="1">
        <f t="array" ref="Z231">_xlfn.LET(
_xlpm.hCond,$H231,
_xlpm.dType,$D231,
_xlpm.res_type_1,Z$1,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1" s="22" cm="1">
        <f t="array" ref="AA231">_xlfn.LET(
_xlpm.hCond,$H231,
_xlpm.dType,$D231,
_xlpm.res_type_1,AA$1,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1" s="22" cm="1">
        <f t="array" ref="AB231">_xlfn.LET(
_xlpm.hCond,$H231,
_xlpm.dType,$D231,
_xlpm.res_type_1,AB$1,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1" s="22" cm="1">
        <f t="array" ref="AC231">_xlfn.LET(
_xlpm.hCond,$H231,
_xlpm.dType,$D231,
_xlpm.res_type_1,AC$1,
_xlpm.num,--_xlfn.TEXTAFTER($C231,{"#","/","-"},-1),
_xlpm.isDay,$B231="DAY",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1" s="22" cm="1">
        <f t="array" ref="AD231">_xlfn.LET(
    _xlpm.result,
    IF(
        $H231,
        _xlfn.IFS(
            $B231 = "DAY",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$B231 = "Night",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29847</v>
      </c>
      <c r="AE231" s="22" cm="1">
        <f t="array" ref="AE231">_xlfn.LET(
    _xlpm.result,
    IF(
        $H231,
        _xlfn.IFS(
            $B231 = "DAY",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$B231 = "Night",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29857</v>
      </c>
      <c r="AF231" s="22">
        <f t="shared" si="65"/>
        <v>10</v>
      </c>
      <c r="AG231" s="22" cm="1">
        <f t="array" ref="AG231">_xlfn.LET(
    _xlpm.result,
    IF(
        $H231,
        _xlfn.IFS(
            $B231 = "DAY",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$B231 = "Night",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468897</v>
      </c>
      <c r="AH231" s="22" cm="1">
        <f t="array" ref="AH231">_xlfn.LET(
    _xlpm.result,
    IF(
        $H231,
        _xlfn.IFS(
            $B231 = "DAY",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$B231 = "Night",
            _xlfn.IFS(
                $D231 = "挖掘机/Excavator",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$D231 = "矿用卡车/Dump Truck",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$D231 = "辅助设备/Auxiliary Equipment",
                _xlfn.XLOOKUP(
                     --
                        _xlfn.TEXTAFTER(
                            $C231,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469078</v>
      </c>
      <c r="AI231" s="22">
        <f t="shared" si="66"/>
        <v>181</v>
      </c>
      <c r="AJ231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3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1" s="22">
        <f t="shared" si="53"/>
        <v>13</v>
      </c>
      <c r="AO231" s="24">
        <f t="shared" si="54"/>
        <v>6.9615384615384617</v>
      </c>
      <c r="AP231" s="25" cm="1">
        <f t="array" ref="AP23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B231="Night", IF(
            (F231="EX5600")+(F231="EX3600"),
            _xlfn.XLOOKUP(--_xlfn.TEXTAFTER($C231,{"#","/","-"},-1), --_xlfn.TEXTAFTER('Electrical Excavator'!$A$4:$A$23,{"#","/","-"},-1), _xlfn.XLOOKUP(A231,'Electrical Excavator'!$E$3:$AI$3,'Electrical Excavator'!$E$4:$AI$23)),
            _xlfn.XLOOKUP(--_xlfn.TEXTAFTER($C231,{"#","/","-"},-1), --_xlfn.REGEXEXTRACT(_xlpm.c_rng,"\d+"), _xlfn.XLOOKUP(A231, _xlpm.header_rng, _xlpm.data_rng))
        ),
        B231="Day", ""
    ),
    IFERROR(_xlpm.result, "")
)</f>
        <v>3969</v>
      </c>
      <c r="AQ231" s="26">
        <f t="shared" si="55"/>
        <v>0.97083333333333333</v>
      </c>
      <c r="AR231" s="26">
        <f t="shared" si="56"/>
        <v>0.84263233190271813</v>
      </c>
      <c r="AS231" s="26">
        <f t="shared" si="57"/>
        <v>0.79971387696709584</v>
      </c>
      <c r="AT231" s="24">
        <f t="shared" si="58"/>
        <v>41.000000000000014</v>
      </c>
      <c r="AU231" s="22">
        <v>720</v>
      </c>
      <c r="AV231" s="22">
        <f t="shared" si="59"/>
        <v>12</v>
      </c>
      <c r="AW231" s="22">
        <f>IF($B231="Day",_xlfn.XLOOKUP(CLEAN($C231),效率表!$B$4:$B$500,效率表!G$4:G$500,""),_xlfn.XLOOKUP(CLEAN($C231),效率表!$B$4:$B$500,效率表!G$4:G$500,"",,-1))</f>
        <v>20</v>
      </c>
      <c r="AX231" s="22">
        <f>IF($B231="Day",_xlfn.XLOOKUP(CLEAN($C231),效率表!$B$4:$B$500,效率表!H$4:H$500,""),_xlfn.XLOOKUP(CLEAN($C231),效率表!$B$4:$B$500,效率表!H$4:H$500,"",,-1))</f>
        <v>0</v>
      </c>
      <c r="AY231" s="22">
        <f>IF($B231="Day",_xlfn.XLOOKUP(CLEAN($C231),效率表!$B$4:$B$500,效率表!I$4:I$500,""),_xlfn.XLOOKUP(CLEAN($C231),效率表!$B$4:$B$500,效率表!I$4:I$500,"",,-1))</f>
        <v>0</v>
      </c>
      <c r="AZ231" s="22">
        <f>IF($B231="Day",_xlfn.XLOOKUP(CLEAN($C231),效率表!$B$4:$B$500,效率表!J$4:J$500,""),_xlfn.XLOOKUP(CLEAN($C231),效率表!$B$4:$B$500,效率表!J$4:J$500,"",,-1))</f>
        <v>30</v>
      </c>
      <c r="BA231" s="22">
        <f>IF($B231="Day",_xlfn.XLOOKUP(CLEAN($C231),效率表!$B$4:$B$500,效率表!K$4:K$500,""),_xlfn.XLOOKUP(CLEAN($C231),效率表!$B$4:$B$500,效率表!K$4:K$500,"",,-1))</f>
        <v>0</v>
      </c>
      <c r="BB231" s="22">
        <f>IF($B231="Day",_xlfn.XLOOKUP(CLEAN($C231),效率表!$B$4:$B$500,效率表!L$4:L$500,""),_xlfn.XLOOKUP(CLEAN($C231),效率表!$B$4:$B$500,效率表!L$4:L$500,"",,-1))</f>
        <v>90</v>
      </c>
      <c r="BC231" s="22">
        <f>IF($B231="Day",_xlfn.XLOOKUP(CLEAN($C231),效率表!$B$4:$B$500,效率表!M$4:M$500,""),_xlfn.XLOOKUP(CLEAN($C231),效率表!$B$4:$B$500,效率表!M$4:M$500,"",,-1))</f>
        <v>0</v>
      </c>
      <c r="BD231" s="22">
        <f>IF($B231="Day",_xlfn.XLOOKUP(CLEAN($C231),效率表!$B$4:$B$500,效率表!N$4:N$500,""),_xlfn.XLOOKUP(CLEAN($C231),效率表!$B$4:$B$500,效率表!N$4:N$500,"",,-1))</f>
        <v>0</v>
      </c>
      <c r="BE231" s="22">
        <f>IF($B231="Day",_xlfn.XLOOKUP(CLEAN($C231),效率表!$B$4:$B$500,效率表!O$4:O$500,""),_xlfn.XLOOKUP(CLEAN($C231),效率表!$B$4:$B$500,效率表!O$4:O$500,"",,-1))</f>
        <v>21</v>
      </c>
      <c r="BF231" s="22">
        <f>IF($B231="Day",_xlfn.XLOOKUP(CLEAN($C231),效率表!$B$4:$B$500,效率表!P$4:P$500,""),_xlfn.XLOOKUP(CLEAN($C231),效率表!$B$4:$B$500,效率表!P$4:P$500,"",,-1))</f>
        <v>0</v>
      </c>
      <c r="BG231" s="22">
        <f>IF($B231="Day",_xlfn.XLOOKUP(CLEAN($C231),效率表!$B$4:$B$500,效率表!Q$4:Q$500,""),_xlfn.XLOOKUP(CLEAN($C231),效率表!$B$4:$B$500,效率表!Q$4:Q$500,"",,-1))</f>
        <v>0</v>
      </c>
      <c r="BH231" s="22">
        <f>IF($B231="Day",_xlfn.XLOOKUP(CLEAN($C231),效率表!$B$4:$B$500,效率表!R$4:R$500,""),_xlfn.XLOOKUP(CLEAN($C231),效率表!$B$4:$B$500,效率表!R$4:R$500,"",,-1))</f>
        <v>0</v>
      </c>
      <c r="BI231" s="22">
        <f>IF($B231="Day",_xlfn.XLOOKUP(CLEAN($C231),效率表!$B$4:$B$500,效率表!S$4:S$500,""),_xlfn.XLOOKUP(CLEAN($C231),效率表!$B$4:$B$500,效率表!S$4:S$500,"",,-1))</f>
        <v>0</v>
      </c>
      <c r="BJ231" s="22">
        <f>IF($B231="Day",_xlfn.XLOOKUP(CLEAN($C231),效率表!$B$4:$B$500,效率表!U$4:U$500,""),_xlfn.XLOOKUP(CLEAN($C231),效率表!$B$4:$B$500,效率表!U$4:U$500,"",,-1))</f>
        <v>0</v>
      </c>
      <c r="BK231" s="22">
        <f>IF($B231="Day",_xlfn.XLOOKUP(CLEAN($C231),效率表!$B$4:$B$500,效率表!V$4:V$500,""),_xlfn.XLOOKUP(CLEAN($C231),效率表!$B$4:$B$500,效率表!V$4:V$500,"",,-1))</f>
        <v>0</v>
      </c>
      <c r="BL231" s="22">
        <f t="shared" si="60"/>
        <v>30</v>
      </c>
      <c r="BM231" s="22">
        <f t="shared" si="61"/>
        <v>110</v>
      </c>
      <c r="BN231" s="22">
        <f t="shared" si="62"/>
        <v>0</v>
      </c>
      <c r="BO231" s="27">
        <f t="shared" si="63"/>
        <v>559</v>
      </c>
      <c r="BP231" s="25">
        <f t="shared" si="64"/>
        <v>9.3166666666666664</v>
      </c>
      <c r="BQ231" s="28" t="str">
        <f>IF($B231="Day",_xlfn.XLOOKUP(CLEAN($C231),效率表!$B$4:$B$500,效率表!X$4:X$500,""),_xlfn.XLOOKUP($C231,效率表!$B$4:$B$500,效率表!X$4:X$500,"",,-1))</f>
        <v xml:space="preserve">Хойд подвескны хязгаарлагч тасарсан </v>
      </c>
    </row>
    <row r="232" spans="1:69">
      <c r="A232" s="29">
        <f t="shared" si="67"/>
        <v>46244</v>
      </c>
      <c r="B232" s="22" t="s">
        <v>241</v>
      </c>
      <c r="C232" s="22" t="s">
        <v>157</v>
      </c>
      <c r="D232" s="23" t="str">
        <f>_xlfn.XLOOKUP(C232,辅助表Auxiliary!$A$3:$A$192,辅助表Auxiliary!$C$3:$C$192)</f>
        <v>矿用卡车/Dump Truck</v>
      </c>
      <c r="E232" s="22" t="str">
        <f>_xlfn.XLOOKUP(C232,辅助表Auxiliary!$A$3:$A$192,辅助表Auxiliary!$D$3:$D$192)</f>
        <v>NHL NTE240AC</v>
      </c>
      <c r="F232" s="22" t="str">
        <f>_xlfn.XLOOKUP(C232,辅助表Auxiliary!$A$3:$A$192,辅助表Auxiliary!$E$3:$E$192)</f>
        <v>NTE240</v>
      </c>
      <c r="G232" s="22" t="s">
        <v>285</v>
      </c>
      <c r="H232" s="22" t="b">
        <f t="shared" si="51"/>
        <v>1</v>
      </c>
      <c r="I232" s="22">
        <f t="shared" si="52"/>
        <v>1</v>
      </c>
      <c r="J232" s="22"/>
      <c r="K232" s="22">
        <f>_xlfn.AGGREGATE(9,4,表1[[#This Row],[Хө]:[Б.н]])+_xlfn.AGGREGATE(9,4,表1[[#This Row],[Хө土壤]:[Б.н 脏煤]],表1[[#This Row],[Ш.х 沃土]])</f>
        <v>1020</v>
      </c>
      <c r="L232" s="22">
        <f>_xlfn.AGGREGATE(9,4,表1[[#This Row],[Нү]],表1[[#This Row],[Нү 煤炭]])</f>
        <v>0</v>
      </c>
      <c r="M232" s="22">
        <f>_xlfn.AGGREGATE(9,4,表1[[#This Row],[oxid]],表1[[#This Row],[oxid 氧化]])</f>
        <v>0</v>
      </c>
      <c r="N232" s="22">
        <f>_xlfn.AGGREGATE(9,4,表1[[#This Row],[И.А]],表1[[#This Row],[И.А 
工程工作]])</f>
        <v>0</v>
      </c>
      <c r="O232" s="22">
        <f>表1[[#This Row],[产量（M3）
Production(M3)]]-表1[[#This Row],[焦煤（M3）
Coking coal
Нү]]-表1[[#This Row],[动力煤（M3）
Thermal coal
oxid]]</f>
        <v>1020</v>
      </c>
      <c r="P232" s="22" t="str" cm="1">
        <f t="array" ref="P232">_xlfn.LET(
_xlpm.hCond,$H232,
_xlpm.dType,$D232,
_xlpm.res_type_1,P$1,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2" s="22" t="str" cm="1">
        <f t="array" ref="Q232">_xlfn.LET(
_xlpm.hCond,$H232,
_xlpm.dType,$D232,
_xlpm.res_type_1,Q$1,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2" s="22" t="str" cm="1">
        <f t="array" ref="R232">_xlfn.LET(
_xlpm.hCond,$H232,
_xlpm.dType,$D232,
_xlpm.res_type_1,R$1,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2" s="22" t="str" cm="1">
        <f t="array" ref="S232">_xlfn.LET(
_xlpm.hCond,$H232,
_xlpm.dType,$D232,
_xlpm.res_type_1,S$1,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2" s="22" t="str" cm="1">
        <f t="array" ref="T232">_xlfn.LET(
_xlpm.hCond,$H232,
_xlpm.dType,$D232,
_xlpm.res_type_1,T$1,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2" s="22" t="str" cm="1">
        <f t="array" ref="U232">_xlfn.LET(
_xlpm.hCond,$H232,
_xlpm.dType,$D232,
_xlpm.res_type_1,U$1,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2" s="22" t="str" cm="1">
        <f t="array" ref="V232">_xlfn.LET(
_xlpm.hCond,$H232,
_xlpm.dType,$D232,
_xlpm.res_type_1,V$1,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2" s="22" cm="1">
        <f t="array" ref="W232">_xlfn.LET(
_xlpm.hCond,$H232,
_xlpm.dType,$D232,
_xlpm.res_type_1,W$1,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232" s="22" cm="1">
        <f t="array" ref="X232">_xlfn.LET(
_xlpm.hCond,$H232,
_xlpm.dType,$D232,
_xlpm.res_type_1,X$1,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2" s="22" cm="1">
        <f t="array" ref="Y232">_xlfn.LET(
_xlpm.hCond,$H232,
_xlpm.dType,$D232,
_xlpm.res_type_1,Y$1,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2" s="22" cm="1">
        <f t="array" ref="Z232">_xlfn.LET(
_xlpm.hCond,$H232,
_xlpm.dType,$D232,
_xlpm.res_type_1,Z$1,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2" s="22" cm="1">
        <f t="array" ref="AA232">_xlfn.LET(
_xlpm.hCond,$H232,
_xlpm.dType,$D232,
_xlpm.res_type_1,AA$1,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2" s="22" cm="1">
        <f t="array" ref="AB232">_xlfn.LET(
_xlpm.hCond,$H232,
_xlpm.dType,$D232,
_xlpm.res_type_1,AB$1,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2" s="22" cm="1">
        <f t="array" ref="AC232">_xlfn.LET(
_xlpm.hCond,$H232,
_xlpm.dType,$D232,
_xlpm.res_type_1,AC$1,
_xlpm.num,--_xlfn.TEXTAFTER($C232,{"#","/","-"},-1),
_xlpm.isDay,$B232="DAY",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2" s="22" cm="1">
        <f t="array" ref="AD232">_xlfn.LET(
    _xlpm.result,
    IF(
        $H232,
        _xlfn.IFS(
            $B232 = "DAY",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$B232 = "Night",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28399</v>
      </c>
      <c r="AE232" s="22" cm="1">
        <f t="array" ref="AE232">_xlfn.LET(
    _xlpm.result,
    IF(
        $H232,
        _xlfn.IFS(
            $B232 = "DAY",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$B232 = "Night",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28409</v>
      </c>
      <c r="AF232" s="22">
        <f t="shared" si="65"/>
        <v>10</v>
      </c>
      <c r="AG232" s="22" cm="1">
        <f t="array" ref="AG232">_xlfn.LET(
    _xlpm.result,
    IF(
        $H232,
        _xlfn.IFS(
            $B232 = "DAY",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$B232 = "Night",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442258</v>
      </c>
      <c r="AH232" s="22" cm="1">
        <f t="array" ref="AH232">_xlfn.LET(
    _xlpm.result,
    IF(
        $H232,
        _xlfn.IFS(
            $B232 = "DAY",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$B232 = "Night",
            _xlfn.IFS(
                $D232 = "挖掘机/Excavator",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$D232 = "矿用卡车/Dump Truck",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$D232 = "辅助设备/Auxiliary Equipment",
                _xlfn.XLOOKUP(
                     --
                        _xlfn.TEXTAFTER(
                            $C232,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442421</v>
      </c>
      <c r="AI232" s="22">
        <f t="shared" si="66"/>
        <v>163</v>
      </c>
      <c r="AJ232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3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2" s="22">
        <f t="shared" si="53"/>
        <v>12</v>
      </c>
      <c r="AO232" s="24">
        <f t="shared" si="54"/>
        <v>6.791666666666667</v>
      </c>
      <c r="AP232" s="25" cm="1">
        <f t="array" ref="AP23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B232="Night", IF(
            (F232="EX5600")+(F232="EX3600"),
            _xlfn.XLOOKUP(--_xlfn.TEXTAFTER($C232,{"#","/","-"},-1), --_xlfn.TEXTAFTER('Electrical Excavator'!$A$4:$A$23,{"#","/","-"},-1), _xlfn.XLOOKUP(A232,'Electrical Excavator'!$E$3:$AI$3,'Electrical Excavator'!$E$4:$AI$23)),
            _xlfn.XLOOKUP(--_xlfn.TEXTAFTER($C232,{"#","/","-"},-1), --_xlfn.REGEXEXTRACT(_xlpm.c_rng,"\d+"), _xlfn.XLOOKUP(A232, _xlpm.header_rng, _xlpm.data_rng))
        ),
        B232="Day", ""
    ),
    IFERROR(_xlpm.result, "")
)</f>
        <v>0</v>
      </c>
      <c r="AQ232" s="26">
        <f t="shared" si="55"/>
        <v>0.97222222222222221</v>
      </c>
      <c r="AR232" s="26">
        <f t="shared" si="56"/>
        <v>0.84285714285714286</v>
      </c>
      <c r="AS232" s="26">
        <f t="shared" si="57"/>
        <v>0.8</v>
      </c>
      <c r="AT232" s="24">
        <f t="shared" si="58"/>
        <v>39.999999999999964</v>
      </c>
      <c r="AU232" s="22">
        <v>720</v>
      </c>
      <c r="AV232" s="22">
        <f t="shared" si="59"/>
        <v>12</v>
      </c>
      <c r="AW232" s="22">
        <f>IF($B232="Day",_xlfn.XLOOKUP(CLEAN($C232),效率表!$B$4:$B$500,效率表!G$4:G$500,""),_xlfn.XLOOKUP(CLEAN($C232),效率表!$B$4:$B$500,效率表!G$4:G$500,"",,-1))</f>
        <v>20</v>
      </c>
      <c r="AX232" s="22">
        <f>IF($B232="Day",_xlfn.XLOOKUP(CLEAN($C232),效率表!$B$4:$B$500,效率表!H$4:H$500,""),_xlfn.XLOOKUP(CLEAN($C232),效率表!$B$4:$B$500,效率表!H$4:H$500,"",,-1))</f>
        <v>0</v>
      </c>
      <c r="AY232" s="22">
        <f>IF($B232="Day",_xlfn.XLOOKUP(CLEAN($C232),效率表!$B$4:$B$500,效率表!I$4:I$500,""),_xlfn.XLOOKUP(CLEAN($C232),效率表!$B$4:$B$500,效率表!I$4:I$500,"",,-1))</f>
        <v>0</v>
      </c>
      <c r="AZ232" s="22">
        <f>IF($B232="Day",_xlfn.XLOOKUP(CLEAN($C232),效率表!$B$4:$B$500,效率表!J$4:J$500,""),_xlfn.XLOOKUP(CLEAN($C232),效率表!$B$4:$B$500,效率表!J$4:J$500,"",,-1))</f>
        <v>30</v>
      </c>
      <c r="BA232" s="22">
        <f>IF($B232="Day",_xlfn.XLOOKUP(CLEAN($C232),效率表!$B$4:$B$500,效率表!K$4:K$500,""),_xlfn.XLOOKUP(CLEAN($C232),效率表!$B$4:$B$500,效率表!K$4:K$500,"",,-1))</f>
        <v>0</v>
      </c>
      <c r="BB232" s="22">
        <f>IF($B232="Day",_xlfn.XLOOKUP(CLEAN($C232),效率表!$B$4:$B$500,效率表!L$4:L$500,""),_xlfn.XLOOKUP(CLEAN($C232),效率表!$B$4:$B$500,效率表!L$4:L$500,"",,-1))</f>
        <v>90</v>
      </c>
      <c r="BC232" s="22">
        <f>IF($B232="Day",_xlfn.XLOOKUP(CLEAN($C232),效率表!$B$4:$B$500,效率表!M$4:M$500,""),_xlfn.XLOOKUP(CLEAN($C232),效率表!$B$4:$B$500,效率表!M$4:M$500,"",,-1))</f>
        <v>0</v>
      </c>
      <c r="BD232" s="22">
        <f>IF($B232="Day",_xlfn.XLOOKUP(CLEAN($C232),效率表!$B$4:$B$500,效率表!N$4:N$500,""),_xlfn.XLOOKUP(CLEAN($C232),效率表!$B$4:$B$500,效率表!N$4:N$500,"",,-1))</f>
        <v>0</v>
      </c>
      <c r="BE232" s="22">
        <f>IF($B232="Day",_xlfn.XLOOKUP(CLEAN($C232),效率表!$B$4:$B$500,效率表!O$4:O$500,""),_xlfn.XLOOKUP(CLEAN($C232),效率表!$B$4:$B$500,效率表!O$4:O$500,"",,-1))</f>
        <v>20</v>
      </c>
      <c r="BF232" s="22">
        <f>IF($B232="Day",_xlfn.XLOOKUP(CLEAN($C232),效率表!$B$4:$B$500,效率表!P$4:P$500,""),_xlfn.XLOOKUP(CLEAN($C232),效率表!$B$4:$B$500,效率表!P$4:P$500,"",,-1))</f>
        <v>0</v>
      </c>
      <c r="BG232" s="22">
        <f>IF($B232="Day",_xlfn.XLOOKUP(CLEAN($C232),效率表!$B$4:$B$500,效率表!Q$4:Q$500,""),_xlfn.XLOOKUP(CLEAN($C232),效率表!$B$4:$B$500,效率表!Q$4:Q$500,"",,-1))</f>
        <v>0</v>
      </c>
      <c r="BH232" s="22">
        <f>IF($B232="Day",_xlfn.XLOOKUP(CLEAN($C232),效率表!$B$4:$B$500,效率表!R$4:R$500,""),_xlfn.XLOOKUP(CLEAN($C232),效率表!$B$4:$B$500,效率表!R$4:R$500,"",,-1))</f>
        <v>0</v>
      </c>
      <c r="BI232" s="22">
        <f>IF($B232="Day",_xlfn.XLOOKUP(CLEAN($C232),效率表!$B$4:$B$500,效率表!S$4:S$500,""),_xlfn.XLOOKUP(CLEAN($C232),效率表!$B$4:$B$500,效率表!S$4:S$500,"",,-1))</f>
        <v>0</v>
      </c>
      <c r="BJ232" s="22">
        <f>IF($B232="Day",_xlfn.XLOOKUP(CLEAN($C232),效率表!$B$4:$B$500,效率表!U$4:U$500,""),_xlfn.XLOOKUP(CLEAN($C232),效率表!$B$4:$B$500,效率表!U$4:U$500,"",,-1))</f>
        <v>0</v>
      </c>
      <c r="BK232" s="22">
        <f>IF($B232="Day",_xlfn.XLOOKUP(CLEAN($C232),效率表!$B$4:$B$500,效率表!V$4:V$500,""),_xlfn.XLOOKUP(CLEAN($C232),效率表!$B$4:$B$500,效率表!V$4:V$500,"",,-1))</f>
        <v>0</v>
      </c>
      <c r="BL232" s="22">
        <f t="shared" si="60"/>
        <v>30</v>
      </c>
      <c r="BM232" s="22">
        <f t="shared" si="61"/>
        <v>110</v>
      </c>
      <c r="BN232" s="22">
        <f t="shared" si="62"/>
        <v>0</v>
      </c>
      <c r="BO232" s="27">
        <f t="shared" si="63"/>
        <v>560</v>
      </c>
      <c r="BP232" s="25">
        <f t="shared" si="64"/>
        <v>9.3333333333333339</v>
      </c>
      <c r="BQ232" s="28" t="str">
        <f>IF($B232="Day",_xlfn.XLOOKUP(CLEAN($C232),效率表!$B$4:$B$500,效率表!X$4:X$500,""),_xlfn.XLOOKUP($C232,效率表!$B$4:$B$500,效率表!X$4:X$500,"",,-1))</f>
        <v xml:space="preserve">Буруу талын ойрын гэрэл асахгүй </v>
      </c>
    </row>
    <row r="233" spans="1:69">
      <c r="A233" s="29">
        <f t="shared" si="67"/>
        <v>46244</v>
      </c>
      <c r="B233" s="22" t="s">
        <v>241</v>
      </c>
      <c r="C233" s="22" t="s">
        <v>158</v>
      </c>
      <c r="D233" s="23" t="str">
        <f>_xlfn.XLOOKUP(C233,辅助表Auxiliary!$A$3:$A$192,辅助表Auxiliary!$C$3:$C$192)</f>
        <v>矿用卡车/Dump Truck</v>
      </c>
      <c r="E233" s="22" t="str">
        <f>_xlfn.XLOOKUP(C233,辅助表Auxiliary!$A$3:$A$192,辅助表Auxiliary!$D$3:$D$192)</f>
        <v>NHL NTE240AC</v>
      </c>
      <c r="F233" s="22" t="str">
        <f>_xlfn.XLOOKUP(C233,辅助表Auxiliary!$A$3:$A$192,辅助表Auxiliary!$E$3:$E$192)</f>
        <v>NTE240</v>
      </c>
      <c r="G233" s="22" t="s">
        <v>285</v>
      </c>
      <c r="H233" s="22" t="b">
        <f t="shared" si="51"/>
        <v>1</v>
      </c>
      <c r="I233" s="22">
        <f t="shared" si="52"/>
        <v>0</v>
      </c>
      <c r="J233" s="22"/>
      <c r="K233" s="22">
        <f>_xlfn.AGGREGATE(9,4,表1[[#This Row],[Хө]:[Б.н]])+_xlfn.AGGREGATE(9,4,表1[[#This Row],[Хө土壤]:[Б.н 脏煤]],表1[[#This Row],[Ш.х 沃土]])</f>
        <v>0</v>
      </c>
      <c r="L233" s="22">
        <f>_xlfn.AGGREGATE(9,4,表1[[#This Row],[Нү]],表1[[#This Row],[Нү 煤炭]])</f>
        <v>0</v>
      </c>
      <c r="M233" s="22">
        <f>_xlfn.AGGREGATE(9,4,表1[[#This Row],[oxid]],表1[[#This Row],[oxid 氧化]])</f>
        <v>0</v>
      </c>
      <c r="N233" s="22">
        <f>_xlfn.AGGREGATE(9,4,表1[[#This Row],[И.А]],表1[[#This Row],[И.А 
工程工作]])</f>
        <v>0</v>
      </c>
      <c r="O233" s="22">
        <f>表1[[#This Row],[产量（M3）
Production(M3)]]-表1[[#This Row],[焦煤（M3）
Coking coal
Нү]]-表1[[#This Row],[动力煤（M3）
Thermal coal
oxid]]</f>
        <v>0</v>
      </c>
      <c r="P233" s="22" t="str" cm="1">
        <f t="array" ref="P233">_xlfn.LET(
_xlpm.hCond,$H233,
_xlpm.dType,$D233,
_xlpm.res_type_1,P$1,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3" s="22" t="str" cm="1">
        <f t="array" ref="Q233">_xlfn.LET(
_xlpm.hCond,$H233,
_xlpm.dType,$D233,
_xlpm.res_type_1,Q$1,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3" s="22" t="str" cm="1">
        <f t="array" ref="R233">_xlfn.LET(
_xlpm.hCond,$H233,
_xlpm.dType,$D233,
_xlpm.res_type_1,R$1,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3" s="22" t="str" cm="1">
        <f t="array" ref="S233">_xlfn.LET(
_xlpm.hCond,$H233,
_xlpm.dType,$D233,
_xlpm.res_type_1,S$1,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3" s="22" t="str" cm="1">
        <f t="array" ref="T233">_xlfn.LET(
_xlpm.hCond,$H233,
_xlpm.dType,$D233,
_xlpm.res_type_1,T$1,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3" s="22" t="str" cm="1">
        <f t="array" ref="U233">_xlfn.LET(
_xlpm.hCond,$H233,
_xlpm.dType,$D233,
_xlpm.res_type_1,U$1,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3" s="22" t="str" cm="1">
        <f t="array" ref="V233">_xlfn.LET(
_xlpm.hCond,$H233,
_xlpm.dType,$D233,
_xlpm.res_type_1,V$1,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3" s="22" cm="1">
        <f t="array" ref="W233">_xlfn.LET(
_xlpm.hCond,$H233,
_xlpm.dType,$D233,
_xlpm.res_type_1,W$1,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33" s="22" cm="1">
        <f t="array" ref="X233">_xlfn.LET(
_xlpm.hCond,$H233,
_xlpm.dType,$D233,
_xlpm.res_type_1,X$1,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3" s="22" cm="1">
        <f t="array" ref="Y233">_xlfn.LET(
_xlpm.hCond,$H233,
_xlpm.dType,$D233,
_xlpm.res_type_1,Y$1,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3" s="22" cm="1">
        <f t="array" ref="Z233">_xlfn.LET(
_xlpm.hCond,$H233,
_xlpm.dType,$D233,
_xlpm.res_type_1,Z$1,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3" s="22" cm="1">
        <f t="array" ref="AA233">_xlfn.LET(
_xlpm.hCond,$H233,
_xlpm.dType,$D233,
_xlpm.res_type_1,AA$1,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3" s="22" cm="1">
        <f t="array" ref="AB233">_xlfn.LET(
_xlpm.hCond,$H233,
_xlpm.dType,$D233,
_xlpm.res_type_1,AB$1,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3" s="22" cm="1">
        <f t="array" ref="AC233">_xlfn.LET(
_xlpm.hCond,$H233,
_xlpm.dType,$D233,
_xlpm.res_type_1,AC$1,
_xlpm.num,--_xlfn.TEXTAFTER($C233,{"#","/","-"},-1),
_xlpm.isDay,$B233="DAY",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3" s="22" cm="1">
        <f t="array" ref="AD233">_xlfn.LET(
    _xlpm.result,
    IF(
        $H233,
        _xlfn.IFS(
            $B233 = "DAY",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$B233 = "Night",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27062</v>
      </c>
      <c r="AE233" s="22" cm="1">
        <f t="array" ref="AE233">_xlfn.LET(
    _xlpm.result,
    IF(
        $H233,
        _xlfn.IFS(
            $B233 = "DAY",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$B233 = "Night",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27062</v>
      </c>
      <c r="AF233" s="22">
        <f t="shared" si="65"/>
        <v>0</v>
      </c>
      <c r="AG233" s="22" cm="1">
        <f t="array" ref="AG233">_xlfn.LET(
    _xlpm.result,
    IF(
        $H233,
        _xlfn.IFS(
            $B233 = "DAY",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$B233 = "Night",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420631</v>
      </c>
      <c r="AH233" s="22" cm="1">
        <f t="array" ref="AH233">_xlfn.LET(
    _xlpm.result,
    IF(
        $H233,
        _xlfn.IFS(
            $B233 = "DAY",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$B233 = "Night",
            _xlfn.IFS(
                $D233 = "挖掘机/Excavator",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$D233 = "矿用卡车/Dump Truck",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$D233 = "辅助设备/Auxiliary Equipment",
                _xlfn.XLOOKUP(
                     --
                        _xlfn.TEXTAFTER(
                            $C233,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420631</v>
      </c>
      <c r="AI233" s="22">
        <f t="shared" si="66"/>
        <v>0</v>
      </c>
      <c r="AJ233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3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3" s="22">
        <f t="shared" si="53"/>
        <v>0</v>
      </c>
      <c r="AO233" s="24" t="str">
        <f t="shared" si="54"/>
        <v/>
      </c>
      <c r="AP233" s="25" cm="1">
        <f t="array" ref="AP23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B233="Night", IF(
            (F233="EX5600")+(F233="EX3600"),
            _xlfn.XLOOKUP(--_xlfn.TEXTAFTER($C233,{"#","/","-"},-1), --_xlfn.TEXTAFTER('Electrical Excavator'!$A$4:$A$23,{"#","/","-"},-1), _xlfn.XLOOKUP(A233,'Electrical Excavator'!$E$3:$AI$3,'Electrical Excavator'!$E$4:$AI$23)),
            _xlfn.XLOOKUP(--_xlfn.TEXTAFTER($C233,{"#","/","-"},-1), --_xlfn.REGEXEXTRACT(_xlpm.c_rng,"\d+"), _xlfn.XLOOKUP(A233, _xlpm.header_rng, _xlpm.data_rng))
        ),
        B233="Day", ""
    ),
    IFERROR(_xlpm.result, "")
)</f>
        <v>0</v>
      </c>
      <c r="AQ233" s="26">
        <f t="shared" si="55"/>
        <v>0</v>
      </c>
      <c r="AR233" s="26">
        <f t="shared" si="56"/>
        <v>0</v>
      </c>
      <c r="AS233" s="26" t="str">
        <f t="shared" si="57"/>
        <v/>
      </c>
      <c r="AT233" s="24" t="str">
        <f t="shared" si="58"/>
        <v/>
      </c>
      <c r="AU233" s="22">
        <v>720</v>
      </c>
      <c r="AV233" s="22">
        <f t="shared" si="59"/>
        <v>12</v>
      </c>
      <c r="AW233" s="22">
        <f>IF($B233="Day",_xlfn.XLOOKUP(CLEAN($C233),效率表!$B$4:$B$500,效率表!G$4:G$500,""),_xlfn.XLOOKUP(CLEAN($C233),效率表!$B$4:$B$500,效率表!G$4:G$500,"",,-1))</f>
        <v>0</v>
      </c>
      <c r="AX233" s="22">
        <f>IF($B233="Day",_xlfn.XLOOKUP(CLEAN($C233),效率表!$B$4:$B$500,效率表!H$4:H$500,""),_xlfn.XLOOKUP(CLEAN($C233),效率表!$B$4:$B$500,效率表!H$4:H$500,"",,-1))</f>
        <v>0</v>
      </c>
      <c r="AY233" s="22">
        <f>IF($B233="Day",_xlfn.XLOOKUP(CLEAN($C233),效率表!$B$4:$B$500,效率表!I$4:I$500,""),_xlfn.XLOOKUP(CLEAN($C233),效率表!$B$4:$B$500,效率表!I$4:I$500,"",,-1))</f>
        <v>0</v>
      </c>
      <c r="AZ233" s="22">
        <f>IF($B233="Day",_xlfn.XLOOKUP(CLEAN($C233),效率表!$B$4:$B$500,效率表!J$4:J$500,""),_xlfn.XLOOKUP(CLEAN($C233),效率表!$B$4:$B$500,效率表!J$4:J$500,"",,-1))</f>
        <v>0</v>
      </c>
      <c r="BA233" s="22">
        <f>IF($B233="Day",_xlfn.XLOOKUP(CLEAN($C233),效率表!$B$4:$B$500,效率表!K$4:K$500,""),_xlfn.XLOOKUP(CLEAN($C233),效率表!$B$4:$B$500,效率表!K$4:K$500,"",,-1))</f>
        <v>0</v>
      </c>
      <c r="BB233" s="22">
        <f>IF($B233="Day",_xlfn.XLOOKUP(CLEAN($C233),效率表!$B$4:$B$500,效率表!L$4:L$500,""),_xlfn.XLOOKUP(CLEAN($C233),效率表!$B$4:$B$500,效率表!L$4:L$500,"",,-1))</f>
        <v>0</v>
      </c>
      <c r="BC233" s="22">
        <f>IF($B233="Day",_xlfn.XLOOKUP(CLEAN($C233),效率表!$B$4:$B$500,效率表!M$4:M$500,""),_xlfn.XLOOKUP(CLEAN($C233),效率表!$B$4:$B$500,效率表!M$4:M$500,"",,-1))</f>
        <v>0</v>
      </c>
      <c r="BD233" s="22">
        <f>IF($B233="Day",_xlfn.XLOOKUP(CLEAN($C233),效率表!$B$4:$B$500,效率表!N$4:N$500,""),_xlfn.XLOOKUP(CLEAN($C233),效率表!$B$4:$B$500,效率表!N$4:N$500,"",,-1))</f>
        <v>0</v>
      </c>
      <c r="BE233" s="22">
        <f>IF($B233="Day",_xlfn.XLOOKUP(CLEAN($C233),效率表!$B$4:$B$500,效率表!O$4:O$500,""),_xlfn.XLOOKUP(CLEAN($C233),效率表!$B$4:$B$500,效率表!O$4:O$500,"",,-1))</f>
        <v>720</v>
      </c>
      <c r="BF233" s="22">
        <f>IF($B233="Day",_xlfn.XLOOKUP(CLEAN($C233),效率表!$B$4:$B$500,效率表!P$4:P$500,""),_xlfn.XLOOKUP(CLEAN($C233),效率表!$B$4:$B$500,效率表!P$4:P$500,"",,-1))</f>
        <v>0</v>
      </c>
      <c r="BG233" s="22">
        <f>IF($B233="Day",_xlfn.XLOOKUP(CLEAN($C233),效率表!$B$4:$B$500,效率表!Q$4:Q$500,""),_xlfn.XLOOKUP(CLEAN($C233),效率表!$B$4:$B$500,效率表!Q$4:Q$500,"",,-1))</f>
        <v>0</v>
      </c>
      <c r="BH233" s="22">
        <f>IF($B233="Day",_xlfn.XLOOKUP(CLEAN($C233),效率表!$B$4:$B$500,效率表!R$4:R$500,""),_xlfn.XLOOKUP(CLEAN($C233),效率表!$B$4:$B$500,效率表!R$4:R$500,"",,-1))</f>
        <v>0</v>
      </c>
      <c r="BI233" s="22">
        <f>IF($B233="Day",_xlfn.XLOOKUP(CLEAN($C233),效率表!$B$4:$B$500,效率表!S$4:S$500,""),_xlfn.XLOOKUP(CLEAN($C233),效率表!$B$4:$B$500,效率表!S$4:S$500,"",,-1))</f>
        <v>0</v>
      </c>
      <c r="BJ233" s="22">
        <f>IF($B233="Day",_xlfn.XLOOKUP(CLEAN($C233),效率表!$B$4:$B$500,效率表!U$4:U$500,""),_xlfn.XLOOKUP(CLEAN($C233),效率表!$B$4:$B$500,效率表!U$4:U$500,"",,-1))</f>
        <v>0</v>
      </c>
      <c r="BK233" s="22">
        <f>IF($B233="Day",_xlfn.XLOOKUP(CLEAN($C233),效率表!$B$4:$B$500,效率表!V$4:V$500,""),_xlfn.XLOOKUP(CLEAN($C233),效率表!$B$4:$B$500,效率表!V$4:V$500,"",,-1))</f>
        <v>0</v>
      </c>
      <c r="BL233" s="22">
        <f t="shared" si="60"/>
        <v>0</v>
      </c>
      <c r="BM233" s="22">
        <f t="shared" si="61"/>
        <v>0</v>
      </c>
      <c r="BN233" s="22">
        <f t="shared" si="62"/>
        <v>0</v>
      </c>
      <c r="BO233" s="27">
        <f t="shared" si="63"/>
        <v>0</v>
      </c>
      <c r="BP233" s="25">
        <f t="shared" si="64"/>
        <v>0</v>
      </c>
      <c r="BQ233" s="28" t="str">
        <f>IF($B233="Day",_xlfn.XLOOKUP(CLEAN($C233),效率表!$B$4:$B$500,效率表!X$4:X$500,""),_xlfn.XLOOKUP($C233,效率表!$B$4:$B$500,效率表!X$4:X$500,"",,-1))</f>
        <v xml:space="preserve">кабин засварлах өмчийн эвдрэл </v>
      </c>
    </row>
    <row r="234" spans="1:69">
      <c r="A234" s="29">
        <f t="shared" si="67"/>
        <v>46244</v>
      </c>
      <c r="B234" s="22" t="s">
        <v>241</v>
      </c>
      <c r="C234" s="22" t="s">
        <v>159</v>
      </c>
      <c r="D234" s="23" t="str">
        <f>_xlfn.XLOOKUP(C234,辅助表Auxiliary!$A$3:$A$192,辅助表Auxiliary!$C$3:$C$192)</f>
        <v>矿用卡车/Dump Truck</v>
      </c>
      <c r="E234" s="22" t="str">
        <f>_xlfn.XLOOKUP(C234,辅助表Auxiliary!$A$3:$A$192,辅助表Auxiliary!$D$3:$D$192)</f>
        <v>NHL NTE240AC</v>
      </c>
      <c r="F234" s="22" t="str">
        <f>_xlfn.XLOOKUP(C234,辅助表Auxiliary!$A$3:$A$192,辅助表Auxiliary!$E$3:$E$192)</f>
        <v>NTE240</v>
      </c>
      <c r="G234" s="22" t="s">
        <v>285</v>
      </c>
      <c r="H234" s="22" t="b">
        <f t="shared" si="51"/>
        <v>1</v>
      </c>
      <c r="I234" s="22">
        <f t="shared" si="52"/>
        <v>1</v>
      </c>
      <c r="J234" s="22"/>
      <c r="K234" s="22">
        <f>_xlfn.AGGREGATE(9,4,表1[[#This Row],[Хө]:[Б.н]])+_xlfn.AGGREGATE(9,4,表1[[#This Row],[Хө土壤]:[Б.н 脏煤]],表1[[#This Row],[Ш.х 沃土]])</f>
        <v>1020</v>
      </c>
      <c r="L234" s="22">
        <f>_xlfn.AGGREGATE(9,4,表1[[#This Row],[Нү]],表1[[#This Row],[Нү 煤炭]])</f>
        <v>0</v>
      </c>
      <c r="M234" s="22">
        <f>_xlfn.AGGREGATE(9,4,表1[[#This Row],[oxid]],表1[[#This Row],[oxid 氧化]])</f>
        <v>0</v>
      </c>
      <c r="N234" s="22">
        <f>_xlfn.AGGREGATE(9,4,表1[[#This Row],[И.А]],表1[[#This Row],[И.А 
工程工作]])</f>
        <v>0</v>
      </c>
      <c r="O234" s="22">
        <f>表1[[#This Row],[产量（M3）
Production(M3)]]-表1[[#This Row],[焦煤（M3）
Coking coal
Нү]]-表1[[#This Row],[动力煤（M3）
Thermal coal
oxid]]</f>
        <v>1020</v>
      </c>
      <c r="P234" s="22" t="str" cm="1">
        <f t="array" ref="P234">_xlfn.LET(
_xlpm.hCond,$H234,
_xlpm.dType,$D234,
_xlpm.res_type_1,P$1,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4" s="22" t="str" cm="1">
        <f t="array" ref="Q234">_xlfn.LET(
_xlpm.hCond,$H234,
_xlpm.dType,$D234,
_xlpm.res_type_1,Q$1,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4" s="22" t="str" cm="1">
        <f t="array" ref="R234">_xlfn.LET(
_xlpm.hCond,$H234,
_xlpm.dType,$D234,
_xlpm.res_type_1,R$1,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4" s="22" t="str" cm="1">
        <f t="array" ref="S234">_xlfn.LET(
_xlpm.hCond,$H234,
_xlpm.dType,$D234,
_xlpm.res_type_1,S$1,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4" s="22" t="str" cm="1">
        <f t="array" ref="T234">_xlfn.LET(
_xlpm.hCond,$H234,
_xlpm.dType,$D234,
_xlpm.res_type_1,T$1,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4" s="22" t="str" cm="1">
        <f t="array" ref="U234">_xlfn.LET(
_xlpm.hCond,$H234,
_xlpm.dType,$D234,
_xlpm.res_type_1,U$1,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4" s="22" t="str" cm="1">
        <f t="array" ref="V234">_xlfn.LET(
_xlpm.hCond,$H234,
_xlpm.dType,$D234,
_xlpm.res_type_1,V$1,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4" s="22" cm="1">
        <f t="array" ref="W234">_xlfn.LET(
_xlpm.hCond,$H234,
_xlpm.dType,$D234,
_xlpm.res_type_1,W$1,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234" s="22" cm="1">
        <f t="array" ref="X234">_xlfn.LET(
_xlpm.hCond,$H234,
_xlpm.dType,$D234,
_xlpm.res_type_1,X$1,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4" s="22" cm="1">
        <f t="array" ref="Y234">_xlfn.LET(
_xlpm.hCond,$H234,
_xlpm.dType,$D234,
_xlpm.res_type_1,Y$1,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4" s="22" cm="1">
        <f t="array" ref="Z234">_xlfn.LET(
_xlpm.hCond,$H234,
_xlpm.dType,$D234,
_xlpm.res_type_1,Z$1,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4" s="22" cm="1">
        <f t="array" ref="AA234">_xlfn.LET(
_xlpm.hCond,$H234,
_xlpm.dType,$D234,
_xlpm.res_type_1,AA$1,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4" s="22" cm="1">
        <f t="array" ref="AB234">_xlfn.LET(
_xlpm.hCond,$H234,
_xlpm.dType,$D234,
_xlpm.res_type_1,AB$1,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4" s="22" cm="1">
        <f t="array" ref="AC234">_xlfn.LET(
_xlpm.hCond,$H234,
_xlpm.dType,$D234,
_xlpm.res_type_1,AC$1,
_xlpm.num,--_xlfn.TEXTAFTER($C234,{"#","/","-"},-1),
_xlpm.isDay,$B234="DAY",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4" s="22" cm="1">
        <f t="array" ref="AD234">_xlfn.LET(
    _xlpm.result,
    IF(
        $H234,
        _xlfn.IFS(
            $B234 = "DAY",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$B234 = "Night",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20624</v>
      </c>
      <c r="AE234" s="22" cm="1">
        <f t="array" ref="AE234">_xlfn.LET(
    _xlpm.result,
    IF(
        $H234,
        _xlfn.IFS(
            $B234 = "DAY",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$B234 = "Night",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20633</v>
      </c>
      <c r="AF234" s="22">
        <f t="shared" si="65"/>
        <v>9</v>
      </c>
      <c r="AG234" s="22" cm="1">
        <f t="array" ref="AG234">_xlfn.LET(
    _xlpm.result,
    IF(
        $H234,
        _xlfn.IFS(
            $B234 = "DAY",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$B234 = "Night",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320436</v>
      </c>
      <c r="AH234" s="22" cm="1">
        <f t="array" ref="AH234">_xlfn.LET(
    _xlpm.result,
    IF(
        $H234,
        _xlfn.IFS(
            $B234 = "DAY",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$B234 = "Night",
            _xlfn.IFS(
                $D234 = "挖掘机/Excavator",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$D234 = "矿用卡车/Dump Truck",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$D234 = "辅助设备/Auxiliary Equipment",
                _xlfn.XLOOKUP(
                     --
                        _xlfn.TEXTAFTER(
                            $C234,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320598</v>
      </c>
      <c r="AI234" s="22">
        <f t="shared" si="66"/>
        <v>162</v>
      </c>
      <c r="AJ234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3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4" s="22">
        <f t="shared" si="53"/>
        <v>12</v>
      </c>
      <c r="AO234" s="24">
        <f t="shared" si="54"/>
        <v>6.75</v>
      </c>
      <c r="AP234" s="25" cm="1">
        <f t="array" ref="AP23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B234="Night", IF(
            (F234="EX5600")+(F234="EX3600"),
            _xlfn.XLOOKUP(--_xlfn.TEXTAFTER($C234,{"#","/","-"},-1), --_xlfn.TEXTAFTER('Electrical Excavator'!$A$4:$A$23,{"#","/","-"},-1), _xlfn.XLOOKUP(A234,'Electrical Excavator'!$E$3:$AI$3,'Electrical Excavator'!$E$4:$AI$23)),
            _xlfn.XLOOKUP(--_xlfn.TEXTAFTER($C234,{"#","/","-"},-1), --_xlfn.REGEXEXTRACT(_xlpm.c_rng,"\d+"), _xlfn.XLOOKUP(A234, _xlpm.header_rng, _xlpm.data_rng))
        ),
        B234="Day", ""
    ),
    IFERROR(_xlpm.result, "")
)</f>
        <v>2283</v>
      </c>
      <c r="AQ234" s="26">
        <f t="shared" si="55"/>
        <v>0.98611111111111116</v>
      </c>
      <c r="AR234" s="26">
        <f t="shared" si="56"/>
        <v>0.76056338028169013</v>
      </c>
      <c r="AS234" s="26">
        <f t="shared" si="57"/>
        <v>0.76056338028169013</v>
      </c>
      <c r="AT234" s="24">
        <f t="shared" si="58"/>
        <v>0</v>
      </c>
      <c r="AU234" s="22">
        <v>720</v>
      </c>
      <c r="AV234" s="22">
        <f t="shared" si="59"/>
        <v>12</v>
      </c>
      <c r="AW234" s="22">
        <f>IF($B234="Day",_xlfn.XLOOKUP(CLEAN($C234),效率表!$B$4:$B$500,效率表!G$4:G$500,""),_xlfn.XLOOKUP(CLEAN($C234),效率表!$B$4:$B$500,效率表!G$4:G$500,"",,-1))</f>
        <v>30</v>
      </c>
      <c r="AX234" s="22">
        <f>IF($B234="Day",_xlfn.XLOOKUP(CLEAN($C234),效率表!$B$4:$B$500,效率表!H$4:H$500,""),_xlfn.XLOOKUP(CLEAN($C234),效率表!$B$4:$B$500,效率表!H$4:H$500,"",,-1))</f>
        <v>0</v>
      </c>
      <c r="AY234" s="22">
        <f>IF($B234="Day",_xlfn.XLOOKUP(CLEAN($C234),效率表!$B$4:$B$500,效率表!I$4:I$500,""),_xlfn.XLOOKUP(CLEAN($C234),效率表!$B$4:$B$500,效率表!I$4:I$500,"",,-1))</f>
        <v>0</v>
      </c>
      <c r="AZ234" s="22">
        <f>IF($B234="Day",_xlfn.XLOOKUP(CLEAN($C234),效率表!$B$4:$B$500,效率表!J$4:J$500,""),_xlfn.XLOOKUP(CLEAN($C234),效率表!$B$4:$B$500,效率表!J$4:J$500,"",,-1))</f>
        <v>0</v>
      </c>
      <c r="BA234" s="22">
        <f>IF($B234="Day",_xlfn.XLOOKUP(CLEAN($C234),效率表!$B$4:$B$500,效率表!K$4:K$500,""),_xlfn.XLOOKUP(CLEAN($C234),效率表!$B$4:$B$500,效率表!K$4:K$500,"",,-1))</f>
        <v>0</v>
      </c>
      <c r="BB234" s="22">
        <f>IF($B234="Day",_xlfn.XLOOKUP(CLEAN($C234),效率表!$B$4:$B$500,效率表!L$4:L$500,""),_xlfn.XLOOKUP(CLEAN($C234),效率表!$B$4:$B$500,效率表!L$4:L$500,"",,-1))</f>
        <v>90</v>
      </c>
      <c r="BC234" s="22">
        <f>IF($B234="Day",_xlfn.XLOOKUP(CLEAN($C234),效率表!$B$4:$B$500,效率表!M$4:M$500,""),_xlfn.XLOOKUP(CLEAN($C234),效率表!$B$4:$B$500,效率表!M$4:M$500,"",,-1))</f>
        <v>0</v>
      </c>
      <c r="BD234" s="22">
        <f>IF($B234="Day",_xlfn.XLOOKUP(CLEAN($C234),效率表!$B$4:$B$500,效率表!N$4:N$500,""),_xlfn.XLOOKUP(CLEAN($C234),效率表!$B$4:$B$500,效率表!N$4:N$500,"",,-1))</f>
        <v>0</v>
      </c>
      <c r="BE234" s="22">
        <f>IF($B234="Day",_xlfn.XLOOKUP(CLEAN($C234),效率表!$B$4:$B$500,效率表!O$4:O$500,""),_xlfn.XLOOKUP(CLEAN($C234),效率表!$B$4:$B$500,效率表!O$4:O$500,"",,-1))</f>
        <v>10</v>
      </c>
      <c r="BF234" s="22">
        <f>IF($B234="Day",_xlfn.XLOOKUP(CLEAN($C234),效率表!$B$4:$B$500,效率表!P$4:P$500,""),_xlfn.XLOOKUP(CLEAN($C234),效率表!$B$4:$B$500,效率表!P$4:P$500,"",,-1))</f>
        <v>50</v>
      </c>
      <c r="BG234" s="22">
        <f>IF($B234="Day",_xlfn.XLOOKUP(CLEAN($C234),效率表!$B$4:$B$500,效率表!Q$4:Q$500,""),_xlfn.XLOOKUP(CLEAN($C234),效率表!$B$4:$B$500,效率表!Q$4:Q$500,"",,-1))</f>
        <v>0</v>
      </c>
      <c r="BH234" s="22">
        <f>IF($B234="Day",_xlfn.XLOOKUP(CLEAN($C234),效率表!$B$4:$B$500,效率表!R$4:R$500,""),_xlfn.XLOOKUP(CLEAN($C234),效率表!$B$4:$B$500,效率表!R$4:R$500,"",,-1))</f>
        <v>0</v>
      </c>
      <c r="BI234" s="22">
        <f>IF($B234="Day",_xlfn.XLOOKUP(CLEAN($C234),效率表!$B$4:$B$500,效率表!S$4:S$500,""),_xlfn.XLOOKUP(CLEAN($C234),效率表!$B$4:$B$500,效率表!S$4:S$500,"",,-1))</f>
        <v>0</v>
      </c>
      <c r="BJ234" s="22">
        <f>IF($B234="Day",_xlfn.XLOOKUP(CLEAN($C234),效率表!$B$4:$B$500,效率表!U$4:U$500,""),_xlfn.XLOOKUP(CLEAN($C234),效率表!$B$4:$B$500,效率表!U$4:U$500,"",,-1))</f>
        <v>0</v>
      </c>
      <c r="BK234" s="22">
        <f>IF($B234="Day",_xlfn.XLOOKUP(CLEAN($C234),效率表!$B$4:$B$500,效率表!V$4:V$500,""),_xlfn.XLOOKUP(CLEAN($C234),效率表!$B$4:$B$500,效率表!V$4:V$500,"",,-1))</f>
        <v>0</v>
      </c>
      <c r="BL234" s="22">
        <f t="shared" si="60"/>
        <v>0</v>
      </c>
      <c r="BM234" s="22">
        <f t="shared" si="61"/>
        <v>170</v>
      </c>
      <c r="BN234" s="22">
        <f t="shared" si="62"/>
        <v>50</v>
      </c>
      <c r="BO234" s="27">
        <f t="shared" si="63"/>
        <v>540</v>
      </c>
      <c r="BP234" s="25">
        <f t="shared" si="64"/>
        <v>9</v>
      </c>
      <c r="BQ234" s="28" t="str">
        <f>IF($B234="Day",_xlfn.XLOOKUP(CLEAN($C234),效率表!$B$4:$B$500,效率表!X$4:X$500,""),_xlfn.XLOOKUP($C234,效率表!$B$4:$B$500,效率表!X$4:X$500,"",,-1))</f>
        <v xml:space="preserve">Хөдөлгүүрийн тос нэмэх </v>
      </c>
    </row>
    <row r="235" spans="1:69">
      <c r="A235" s="29">
        <f t="shared" si="67"/>
        <v>46244</v>
      </c>
      <c r="B235" s="22" t="s">
        <v>241</v>
      </c>
      <c r="C235" s="22" t="s">
        <v>160</v>
      </c>
      <c r="D235" s="23" t="str">
        <f>_xlfn.XLOOKUP(C235,辅助表Auxiliary!$A$3:$A$192,辅助表Auxiliary!$C$3:$C$192)</f>
        <v>矿用卡车/Dump Truck</v>
      </c>
      <c r="E235" s="22" t="str">
        <f>_xlfn.XLOOKUP(C235,辅助表Auxiliary!$A$3:$A$192,辅助表Auxiliary!$D$3:$D$192)</f>
        <v>NHL NTE240AC</v>
      </c>
      <c r="F235" s="22" t="str">
        <f>_xlfn.XLOOKUP(C235,辅助表Auxiliary!$A$3:$A$192,辅助表Auxiliary!$E$3:$E$192)</f>
        <v>NTE240</v>
      </c>
      <c r="G235" s="22" t="s">
        <v>285</v>
      </c>
      <c r="H235" s="22" t="b">
        <f t="shared" si="51"/>
        <v>1</v>
      </c>
      <c r="I235" s="22">
        <f t="shared" si="52"/>
        <v>1</v>
      </c>
      <c r="J235" s="22"/>
      <c r="K235" s="22">
        <f>_xlfn.AGGREGATE(9,4,表1[[#This Row],[Хө]:[Б.н]])+_xlfn.AGGREGATE(9,4,表1[[#This Row],[Хө土壤]:[Б.н 脏煤]],表1[[#This Row],[Ш.х 沃土]])</f>
        <v>1105</v>
      </c>
      <c r="L235" s="22">
        <f>_xlfn.AGGREGATE(9,4,表1[[#This Row],[Нү]],表1[[#This Row],[Нү 煤炭]])</f>
        <v>0</v>
      </c>
      <c r="M235" s="22">
        <f>_xlfn.AGGREGATE(9,4,表1[[#This Row],[oxid]],表1[[#This Row],[oxid 氧化]])</f>
        <v>0</v>
      </c>
      <c r="N235" s="22">
        <f>_xlfn.AGGREGATE(9,4,表1[[#This Row],[И.А]],表1[[#This Row],[И.А 
工程工作]])</f>
        <v>0</v>
      </c>
      <c r="O235" s="22">
        <f>表1[[#This Row],[产量（M3）
Production(M3)]]-表1[[#This Row],[焦煤（M3）
Coking coal
Нү]]-表1[[#This Row],[动力煤（M3）
Thermal coal
oxid]]</f>
        <v>1105</v>
      </c>
      <c r="P235" s="22" t="str" cm="1">
        <f t="array" ref="P235">_xlfn.LET(
_xlpm.hCond,$H235,
_xlpm.dType,$D235,
_xlpm.res_type_1,P$1,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5" s="22" t="str" cm="1">
        <f t="array" ref="Q235">_xlfn.LET(
_xlpm.hCond,$H235,
_xlpm.dType,$D235,
_xlpm.res_type_1,Q$1,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5" s="22" t="str" cm="1">
        <f t="array" ref="R235">_xlfn.LET(
_xlpm.hCond,$H235,
_xlpm.dType,$D235,
_xlpm.res_type_1,R$1,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5" s="22" t="str" cm="1">
        <f t="array" ref="S235">_xlfn.LET(
_xlpm.hCond,$H235,
_xlpm.dType,$D235,
_xlpm.res_type_1,S$1,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5" s="22" t="str" cm="1">
        <f t="array" ref="T235">_xlfn.LET(
_xlpm.hCond,$H235,
_xlpm.dType,$D235,
_xlpm.res_type_1,T$1,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5" s="22" t="str" cm="1">
        <f t="array" ref="U235">_xlfn.LET(
_xlpm.hCond,$H235,
_xlpm.dType,$D235,
_xlpm.res_type_1,U$1,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5" s="22" t="str" cm="1">
        <f t="array" ref="V235">_xlfn.LET(
_xlpm.hCond,$H235,
_xlpm.dType,$D235,
_xlpm.res_type_1,V$1,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5" s="22" cm="1">
        <f t="array" ref="W235">_xlfn.LET(
_xlpm.hCond,$H235,
_xlpm.dType,$D235,
_xlpm.res_type_1,W$1,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35" s="22" cm="1">
        <f t="array" ref="X235">_xlfn.LET(
_xlpm.hCond,$H235,
_xlpm.dType,$D235,
_xlpm.res_type_1,X$1,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5" s="22" cm="1">
        <f t="array" ref="Y235">_xlfn.LET(
_xlpm.hCond,$H235,
_xlpm.dType,$D235,
_xlpm.res_type_1,Y$1,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5" s="22" cm="1">
        <f t="array" ref="Z235">_xlfn.LET(
_xlpm.hCond,$H235,
_xlpm.dType,$D235,
_xlpm.res_type_1,Z$1,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5" s="22" cm="1">
        <f t="array" ref="AA235">_xlfn.LET(
_xlpm.hCond,$H235,
_xlpm.dType,$D235,
_xlpm.res_type_1,AA$1,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5" s="22" cm="1">
        <f t="array" ref="AB235">_xlfn.LET(
_xlpm.hCond,$H235,
_xlpm.dType,$D235,
_xlpm.res_type_1,AB$1,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5" s="22" cm="1">
        <f t="array" ref="AC235">_xlfn.LET(
_xlpm.hCond,$H235,
_xlpm.dType,$D235,
_xlpm.res_type_1,AC$1,
_xlpm.num,--_xlfn.TEXTAFTER($C235,{"#","/","-"},-1),
_xlpm.isDay,$B235="DAY",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5" s="22" cm="1">
        <f t="array" ref="AD235">_xlfn.LET(
    _xlpm.result,
    IF(
        $H235,
        _xlfn.IFS(
            $B235 = "DAY",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$B235 = "Night",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30572</v>
      </c>
      <c r="AE235" s="22" cm="1">
        <f t="array" ref="AE235">_xlfn.LET(
    _xlpm.result,
    IF(
        $H235,
        _xlfn.IFS(
            $B235 = "DAY",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$B235 = "Night",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30582</v>
      </c>
      <c r="AF235" s="22">
        <f t="shared" si="65"/>
        <v>10</v>
      </c>
      <c r="AG235" s="22" cm="1">
        <f t="array" ref="AG235">_xlfn.LET(
    _xlpm.result,
    IF(
        $H235,
        _xlfn.IFS(
            $B235 = "DAY",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$B235 = "Night",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473604</v>
      </c>
      <c r="AH235" s="22" cm="1">
        <f t="array" ref="AH235">_xlfn.LET(
    _xlpm.result,
    IF(
        $H235,
        _xlfn.IFS(
            $B235 = "DAY",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$B235 = "Night",
            _xlfn.IFS(
                $D235 = "挖掘机/Excavator",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$D235 = "矿用卡车/Dump Truck",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$D235 = "辅助设备/Auxiliary Equipment",
                _xlfn.XLOOKUP(
                     --
                        _xlfn.TEXTAFTER(
                            $C235,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473778</v>
      </c>
      <c r="AI235" s="22">
        <f t="shared" si="66"/>
        <v>174</v>
      </c>
      <c r="AJ235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3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5" s="22">
        <f t="shared" si="53"/>
        <v>13</v>
      </c>
      <c r="AO235" s="24">
        <f t="shared" si="54"/>
        <v>6.6923076923076925</v>
      </c>
      <c r="AP235" s="25" cm="1">
        <f t="array" ref="AP23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B235="Night", IF(
            (F235="EX5600")+(F235="EX3600"),
            _xlfn.XLOOKUP(--_xlfn.TEXTAFTER($C235,{"#","/","-"},-1), --_xlfn.TEXTAFTER('Electrical Excavator'!$A$4:$A$23,{"#","/","-"},-1), _xlfn.XLOOKUP(A235,'Electrical Excavator'!$E$3:$AI$3,'Electrical Excavator'!$E$4:$AI$23)),
            _xlfn.XLOOKUP(--_xlfn.TEXTAFTER($C235,{"#","/","-"},-1), --_xlfn.REGEXEXTRACT(_xlpm.c_rng,"\d+"), _xlfn.XLOOKUP(A235, _xlpm.header_rng, _xlpm.data_rng))
        ),
        B235="Day", ""
    ),
    IFERROR(_xlpm.result, "")
)</f>
        <v>1883</v>
      </c>
      <c r="AQ235" s="26">
        <f t="shared" si="55"/>
        <v>1</v>
      </c>
      <c r="AR235" s="26">
        <f t="shared" si="56"/>
        <v>0.83333333333333337</v>
      </c>
      <c r="AS235" s="26">
        <f t="shared" si="57"/>
        <v>0.83333333333333337</v>
      </c>
      <c r="AT235" s="24">
        <f t="shared" si="58"/>
        <v>0</v>
      </c>
      <c r="AU235" s="22">
        <v>720</v>
      </c>
      <c r="AV235" s="22">
        <f t="shared" si="59"/>
        <v>12</v>
      </c>
      <c r="AW235" s="22">
        <f>IF($B235="Day",_xlfn.XLOOKUP(CLEAN($C235),效率表!$B$4:$B$500,效率表!G$4:G$500,""),_xlfn.XLOOKUP(CLEAN($C235),效率表!$B$4:$B$500,效率表!G$4:G$500,"",,-1))</f>
        <v>30</v>
      </c>
      <c r="AX235" s="22">
        <f>IF($B235="Day",_xlfn.XLOOKUP(CLEAN($C235),效率表!$B$4:$B$500,效率表!H$4:H$500,""),_xlfn.XLOOKUP(CLEAN($C235),效率表!$B$4:$B$500,效率表!H$4:H$500,"",,-1))</f>
        <v>0</v>
      </c>
      <c r="AY235" s="22">
        <f>IF($B235="Day",_xlfn.XLOOKUP(CLEAN($C235),效率表!$B$4:$B$500,效率表!I$4:I$500,""),_xlfn.XLOOKUP(CLEAN($C235),效率表!$B$4:$B$500,效率表!I$4:I$500,"",,-1))</f>
        <v>0</v>
      </c>
      <c r="AZ235" s="22">
        <f>IF($B235="Day",_xlfn.XLOOKUP(CLEAN($C235),效率表!$B$4:$B$500,效率表!J$4:J$500,""),_xlfn.XLOOKUP(CLEAN($C235),效率表!$B$4:$B$500,效率表!J$4:J$500,"",,-1))</f>
        <v>0</v>
      </c>
      <c r="BA235" s="22">
        <f>IF($B235="Day",_xlfn.XLOOKUP(CLEAN($C235),效率表!$B$4:$B$500,效率表!K$4:K$500,""),_xlfn.XLOOKUP(CLEAN($C235),效率表!$B$4:$B$500,效率表!K$4:K$500,"",,-1))</f>
        <v>0</v>
      </c>
      <c r="BB235" s="22">
        <f>IF($B235="Day",_xlfn.XLOOKUP(CLEAN($C235),效率表!$B$4:$B$500,效率表!L$4:L$500,""),_xlfn.XLOOKUP(CLEAN($C235),效率表!$B$4:$B$500,效率表!L$4:L$500,"",,-1))</f>
        <v>90</v>
      </c>
      <c r="BC235" s="22">
        <f>IF($B235="Day",_xlfn.XLOOKUP(CLEAN($C235),效率表!$B$4:$B$500,效率表!M$4:M$500,""),_xlfn.XLOOKUP(CLEAN($C235),效率表!$B$4:$B$500,效率表!M$4:M$500,"",,-1))</f>
        <v>0</v>
      </c>
      <c r="BD235" s="22">
        <f>IF($B235="Day",_xlfn.XLOOKUP(CLEAN($C235),效率表!$B$4:$B$500,效率表!N$4:N$500,""),_xlfn.XLOOKUP(CLEAN($C235),效率表!$B$4:$B$500,效率表!N$4:N$500,"",,-1))</f>
        <v>0</v>
      </c>
      <c r="BE235" s="22">
        <f>IF($B235="Day",_xlfn.XLOOKUP(CLEAN($C235),效率表!$B$4:$B$500,效率表!O$4:O$500,""),_xlfn.XLOOKUP(CLEAN($C235),效率表!$B$4:$B$500,效率表!O$4:O$500,"",,-1))</f>
        <v>0</v>
      </c>
      <c r="BF235" s="22">
        <f>IF($B235="Day",_xlfn.XLOOKUP(CLEAN($C235),效率表!$B$4:$B$500,效率表!P$4:P$500,""),_xlfn.XLOOKUP(CLEAN($C235),效率表!$B$4:$B$500,效率表!P$4:P$500,"",,-1))</f>
        <v>0</v>
      </c>
      <c r="BG235" s="22">
        <f>IF($B235="Day",_xlfn.XLOOKUP(CLEAN($C235),效率表!$B$4:$B$500,效率表!Q$4:Q$500,""),_xlfn.XLOOKUP(CLEAN($C235),效率表!$B$4:$B$500,效率表!Q$4:Q$500,"",,-1))</f>
        <v>0</v>
      </c>
      <c r="BH235" s="22">
        <f>IF($B235="Day",_xlfn.XLOOKUP(CLEAN($C235),效率表!$B$4:$B$500,效率表!R$4:R$500,""),_xlfn.XLOOKUP(CLEAN($C235),效率表!$B$4:$B$500,效率表!R$4:R$500,"",,-1))</f>
        <v>0</v>
      </c>
      <c r="BI235" s="22">
        <f>IF($B235="Day",_xlfn.XLOOKUP(CLEAN($C235),效率表!$B$4:$B$500,效率表!S$4:S$500,""),_xlfn.XLOOKUP(CLEAN($C235),效率表!$B$4:$B$500,效率表!S$4:S$500,"",,-1))</f>
        <v>0</v>
      </c>
      <c r="BJ235" s="22">
        <f>IF($B235="Day",_xlfn.XLOOKUP(CLEAN($C235),效率表!$B$4:$B$500,效率表!U$4:U$500,""),_xlfn.XLOOKUP(CLEAN($C235),效率表!$B$4:$B$500,效率表!U$4:U$500,"",,-1))</f>
        <v>0</v>
      </c>
      <c r="BK235" s="22">
        <f>IF($B235="Day",_xlfn.XLOOKUP(CLEAN($C235),效率表!$B$4:$B$500,效率表!V$4:V$500,""),_xlfn.XLOOKUP(CLEAN($C235),效率表!$B$4:$B$500,效率表!V$4:V$500,"",,-1))</f>
        <v>0</v>
      </c>
      <c r="BL235" s="22">
        <f t="shared" si="60"/>
        <v>0</v>
      </c>
      <c r="BM235" s="22">
        <f t="shared" si="61"/>
        <v>120</v>
      </c>
      <c r="BN235" s="22">
        <f t="shared" si="62"/>
        <v>0</v>
      </c>
      <c r="BO235" s="27">
        <f t="shared" si="63"/>
        <v>600</v>
      </c>
      <c r="BP235" s="25">
        <f t="shared" si="64"/>
        <v>10</v>
      </c>
      <c r="BQ235" s="28">
        <f>IF($B235="Day",_xlfn.XLOOKUP(CLEAN($C235),效率表!$B$4:$B$500,效率表!X$4:X$500,""),_xlfn.XLOOKUP($C235,效率表!$B$4:$B$500,效率表!X$4:X$500,"",,-1))</f>
        <v>0</v>
      </c>
    </row>
    <row r="236" spans="1:69">
      <c r="A236" s="29">
        <f t="shared" si="67"/>
        <v>46244</v>
      </c>
      <c r="B236" s="22" t="s">
        <v>241</v>
      </c>
      <c r="C236" s="22" t="s">
        <v>161</v>
      </c>
      <c r="D236" s="23" t="str">
        <f>_xlfn.XLOOKUP(C236,辅助表Auxiliary!$A$3:$A$192,辅助表Auxiliary!$C$3:$C$192)</f>
        <v>矿用卡车/Dump Truck</v>
      </c>
      <c r="E236" s="22" t="str">
        <f>_xlfn.XLOOKUP(C236,辅助表Auxiliary!$A$3:$A$192,辅助表Auxiliary!$D$3:$D$192)</f>
        <v>NHL NTE240AC</v>
      </c>
      <c r="F236" s="22" t="str">
        <f>_xlfn.XLOOKUP(C236,辅助表Auxiliary!$A$3:$A$192,辅助表Auxiliary!$E$3:$E$192)</f>
        <v>NTE240</v>
      </c>
      <c r="G236" s="22" t="s">
        <v>285</v>
      </c>
      <c r="H236" s="22" t="b">
        <f t="shared" si="51"/>
        <v>1</v>
      </c>
      <c r="I236" s="22">
        <f t="shared" si="52"/>
        <v>1</v>
      </c>
      <c r="J236" s="22"/>
      <c r="K236" s="22">
        <f>_xlfn.AGGREGATE(9,4,表1[[#This Row],[Хө]:[Б.н]])+_xlfn.AGGREGATE(9,4,表1[[#This Row],[Хө土壤]:[Б.н 脏煤]],表1[[#This Row],[Ш.х 沃土]])</f>
        <v>1105</v>
      </c>
      <c r="L236" s="22">
        <f>_xlfn.AGGREGATE(9,4,表1[[#This Row],[Нү]],表1[[#This Row],[Нү 煤炭]])</f>
        <v>0</v>
      </c>
      <c r="M236" s="22">
        <f>_xlfn.AGGREGATE(9,4,表1[[#This Row],[oxid]],表1[[#This Row],[oxid 氧化]])</f>
        <v>0</v>
      </c>
      <c r="N236" s="22">
        <f>_xlfn.AGGREGATE(9,4,表1[[#This Row],[И.А]],表1[[#This Row],[И.А 
工程工作]])</f>
        <v>0</v>
      </c>
      <c r="O236" s="22">
        <f>表1[[#This Row],[产量（M3）
Production(M3)]]-表1[[#This Row],[焦煤（M3）
Coking coal
Нү]]-表1[[#This Row],[动力煤（M3）
Thermal coal
oxid]]</f>
        <v>1105</v>
      </c>
      <c r="P236" s="22" t="str" cm="1">
        <f t="array" ref="P236">_xlfn.LET(
_xlpm.hCond,$H236,
_xlpm.dType,$D236,
_xlpm.res_type_1,P$1,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6" s="22" t="str" cm="1">
        <f t="array" ref="Q236">_xlfn.LET(
_xlpm.hCond,$H236,
_xlpm.dType,$D236,
_xlpm.res_type_1,Q$1,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6" s="22" t="str" cm="1">
        <f t="array" ref="R236">_xlfn.LET(
_xlpm.hCond,$H236,
_xlpm.dType,$D236,
_xlpm.res_type_1,R$1,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6" s="22" t="str" cm="1">
        <f t="array" ref="S236">_xlfn.LET(
_xlpm.hCond,$H236,
_xlpm.dType,$D236,
_xlpm.res_type_1,S$1,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6" s="22" t="str" cm="1">
        <f t="array" ref="T236">_xlfn.LET(
_xlpm.hCond,$H236,
_xlpm.dType,$D236,
_xlpm.res_type_1,T$1,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6" s="22" t="str" cm="1">
        <f t="array" ref="U236">_xlfn.LET(
_xlpm.hCond,$H236,
_xlpm.dType,$D236,
_xlpm.res_type_1,U$1,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6" s="22" t="str" cm="1">
        <f t="array" ref="V236">_xlfn.LET(
_xlpm.hCond,$H236,
_xlpm.dType,$D236,
_xlpm.res_type_1,V$1,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6" s="22" cm="1">
        <f t="array" ref="W236">_xlfn.LET(
_xlpm.hCond,$H236,
_xlpm.dType,$D236,
_xlpm.res_type_1,W$1,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36" s="22" cm="1">
        <f t="array" ref="X236">_xlfn.LET(
_xlpm.hCond,$H236,
_xlpm.dType,$D236,
_xlpm.res_type_1,X$1,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6" s="22" cm="1">
        <f t="array" ref="Y236">_xlfn.LET(
_xlpm.hCond,$H236,
_xlpm.dType,$D236,
_xlpm.res_type_1,Y$1,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6" s="22" cm="1">
        <f t="array" ref="Z236">_xlfn.LET(
_xlpm.hCond,$H236,
_xlpm.dType,$D236,
_xlpm.res_type_1,Z$1,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6" s="22" cm="1">
        <f t="array" ref="AA236">_xlfn.LET(
_xlpm.hCond,$H236,
_xlpm.dType,$D236,
_xlpm.res_type_1,AA$1,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6" s="22" cm="1">
        <f t="array" ref="AB236">_xlfn.LET(
_xlpm.hCond,$H236,
_xlpm.dType,$D236,
_xlpm.res_type_1,AB$1,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6" s="22" cm="1">
        <f t="array" ref="AC236">_xlfn.LET(
_xlpm.hCond,$H236,
_xlpm.dType,$D236,
_xlpm.res_type_1,AC$1,
_xlpm.num,--_xlfn.TEXTAFTER($C236,{"#","/","-"},-1),
_xlpm.isDay,$B236="DAY",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6" s="22" cm="1">
        <f t="array" ref="AD236">_xlfn.LET(
    _xlpm.result,
    IF(
        $H236,
        _xlfn.IFS(
            $B236 = "DAY",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$B236 = "Night",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28986</v>
      </c>
      <c r="AE236" s="22" cm="1">
        <f t="array" ref="AE236">_xlfn.LET(
    _xlpm.result,
    IF(
        $H236,
        _xlfn.IFS(
            $B236 = "DAY",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$B236 = "Night",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28997</v>
      </c>
      <c r="AF236" s="22">
        <f t="shared" si="65"/>
        <v>11</v>
      </c>
      <c r="AG236" s="22" cm="1">
        <f t="array" ref="AG236">_xlfn.LET(
    _xlpm.result,
    IF(
        $H236,
        _xlfn.IFS(
            $B236 = "DAY",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$B236 = "Night",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441470</v>
      </c>
      <c r="AH236" s="22" cm="1">
        <f t="array" ref="AH236">_xlfn.LET(
    _xlpm.result,
    IF(
        $H236,
        _xlfn.IFS(
            $B236 = "DAY",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$B236 = "Night",
            _xlfn.IFS(
                $D236 = "挖掘机/Excavator",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$D236 = "矿用卡车/Dump Truck",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$D236 = "辅助设备/Auxiliary Equipment",
                _xlfn.XLOOKUP(
                     --
                        _xlfn.TEXTAFTER(
                            $C236,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441642</v>
      </c>
      <c r="AI236" s="22">
        <f t="shared" si="66"/>
        <v>172</v>
      </c>
      <c r="AJ236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3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6" s="22">
        <f t="shared" si="53"/>
        <v>13</v>
      </c>
      <c r="AO236" s="24">
        <f t="shared" si="54"/>
        <v>6.615384615384615</v>
      </c>
      <c r="AP236" s="25" cm="1">
        <f t="array" ref="AP23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B236="Night", IF(
            (F236="EX5600")+(F236="EX3600"),
            _xlfn.XLOOKUP(--_xlfn.TEXTAFTER($C236,{"#","/","-"},-1), --_xlfn.TEXTAFTER('Electrical Excavator'!$A$4:$A$23,{"#","/","-"},-1), _xlfn.XLOOKUP(A236,'Electrical Excavator'!$E$3:$AI$3,'Electrical Excavator'!$E$4:$AI$23)),
            _xlfn.XLOOKUP(--_xlfn.TEXTAFTER($C236,{"#","/","-"},-1), --_xlfn.REGEXEXTRACT(_xlpm.c_rng,"\d+"), _xlfn.XLOOKUP(A236, _xlpm.header_rng, _xlpm.data_rng))
        ),
        B236="Day", ""
    ),
    IFERROR(_xlpm.result, "")
)</f>
        <v>1808</v>
      </c>
      <c r="AQ236" s="26">
        <f t="shared" si="55"/>
        <v>0.95972222222222225</v>
      </c>
      <c r="AR236" s="26">
        <f t="shared" si="56"/>
        <v>0.84081041968162085</v>
      </c>
      <c r="AS236" s="26">
        <f t="shared" si="57"/>
        <v>0.84081041968162085</v>
      </c>
      <c r="AT236" s="24">
        <f t="shared" si="58"/>
        <v>78.999999999999986</v>
      </c>
      <c r="AU236" s="22">
        <v>720</v>
      </c>
      <c r="AV236" s="22">
        <f t="shared" si="59"/>
        <v>12</v>
      </c>
      <c r="AW236" s="22">
        <f>IF($B236="Day",_xlfn.XLOOKUP(CLEAN($C236),效率表!$B$4:$B$500,效率表!G$4:G$500,""),_xlfn.XLOOKUP(CLEAN($C236),效率表!$B$4:$B$500,效率表!G$4:G$500,"",,-1))</f>
        <v>20</v>
      </c>
      <c r="AX236" s="22">
        <f>IF($B236="Day",_xlfn.XLOOKUP(CLEAN($C236),效率表!$B$4:$B$500,效率表!H$4:H$500,""),_xlfn.XLOOKUP(CLEAN($C236),效率表!$B$4:$B$500,效率表!H$4:H$500,"",,-1))</f>
        <v>0</v>
      </c>
      <c r="AY236" s="22">
        <f>IF($B236="Day",_xlfn.XLOOKUP(CLEAN($C236),效率表!$B$4:$B$500,效率表!I$4:I$500,""),_xlfn.XLOOKUP(CLEAN($C236),效率表!$B$4:$B$500,效率表!I$4:I$500,"",,-1))</f>
        <v>0</v>
      </c>
      <c r="AZ236" s="22">
        <f>IF($B236="Day",_xlfn.XLOOKUP(CLEAN($C236),效率表!$B$4:$B$500,效率表!J$4:J$500,""),_xlfn.XLOOKUP(CLEAN($C236),效率表!$B$4:$B$500,效率表!J$4:J$500,"",,-1))</f>
        <v>0</v>
      </c>
      <c r="BA236" s="22">
        <f>IF($B236="Day",_xlfn.XLOOKUP(CLEAN($C236),效率表!$B$4:$B$500,效率表!K$4:K$500,""),_xlfn.XLOOKUP(CLEAN($C236),效率表!$B$4:$B$500,效率表!K$4:K$500,"",,-1))</f>
        <v>0</v>
      </c>
      <c r="BB236" s="22">
        <f>IF($B236="Day",_xlfn.XLOOKUP(CLEAN($C236),效率表!$B$4:$B$500,效率表!L$4:L$500,""),_xlfn.XLOOKUP(CLEAN($C236),效率表!$B$4:$B$500,效率表!L$4:L$500,"",,-1))</f>
        <v>90</v>
      </c>
      <c r="BC236" s="22">
        <f>IF($B236="Day",_xlfn.XLOOKUP(CLEAN($C236),效率表!$B$4:$B$500,效率表!M$4:M$500,""),_xlfn.XLOOKUP(CLEAN($C236),效率表!$B$4:$B$500,效率表!M$4:M$500,"",,-1))</f>
        <v>0</v>
      </c>
      <c r="BD236" s="22">
        <f>IF($B236="Day",_xlfn.XLOOKUP(CLEAN($C236),效率表!$B$4:$B$500,效率表!N$4:N$500,""),_xlfn.XLOOKUP(CLEAN($C236),效率表!$B$4:$B$500,效率表!N$4:N$500,"",,-1))</f>
        <v>0</v>
      </c>
      <c r="BE236" s="22">
        <f>IF($B236="Day",_xlfn.XLOOKUP(CLEAN($C236),效率表!$B$4:$B$500,效率表!O$4:O$500,""),_xlfn.XLOOKUP(CLEAN($C236),效率表!$B$4:$B$500,效率表!O$4:O$500,"",,-1))</f>
        <v>29.000000000000057</v>
      </c>
      <c r="BF236" s="22">
        <f>IF($B236="Day",_xlfn.XLOOKUP(CLEAN($C236),效率表!$B$4:$B$500,效率表!P$4:P$500,""),_xlfn.XLOOKUP(CLEAN($C236),效率表!$B$4:$B$500,效率表!P$4:P$500,"",,-1))</f>
        <v>0</v>
      </c>
      <c r="BG236" s="22">
        <f>IF($B236="Day",_xlfn.XLOOKUP(CLEAN($C236),效率表!$B$4:$B$500,效率表!Q$4:Q$500,""),_xlfn.XLOOKUP(CLEAN($C236),效率表!$B$4:$B$500,效率表!Q$4:Q$500,"",,-1))</f>
        <v>0</v>
      </c>
      <c r="BH236" s="22">
        <f>IF($B236="Day",_xlfn.XLOOKUP(CLEAN($C236),效率表!$B$4:$B$500,效率表!R$4:R$500,""),_xlfn.XLOOKUP(CLEAN($C236),效率表!$B$4:$B$500,效率表!R$4:R$500,"",,-1))</f>
        <v>0</v>
      </c>
      <c r="BI236" s="22">
        <f>IF($B236="Day",_xlfn.XLOOKUP(CLEAN($C236),效率表!$B$4:$B$500,效率表!S$4:S$500,""),_xlfn.XLOOKUP(CLEAN($C236),效率表!$B$4:$B$500,效率表!S$4:S$500,"",,-1))</f>
        <v>0</v>
      </c>
      <c r="BJ236" s="22">
        <f>IF($B236="Day",_xlfn.XLOOKUP(CLEAN($C236),效率表!$B$4:$B$500,效率表!U$4:U$500,""),_xlfn.XLOOKUP(CLEAN($C236),效率表!$B$4:$B$500,效率表!U$4:U$500,"",,-1))</f>
        <v>0</v>
      </c>
      <c r="BK236" s="22">
        <f>IF($B236="Day",_xlfn.XLOOKUP(CLEAN($C236),效率表!$B$4:$B$500,效率表!V$4:V$500,""),_xlfn.XLOOKUP(CLEAN($C236),效率表!$B$4:$B$500,效率表!V$4:V$500,"",,-1))</f>
        <v>0</v>
      </c>
      <c r="BL236" s="22">
        <f t="shared" si="60"/>
        <v>0</v>
      </c>
      <c r="BM236" s="22">
        <f t="shared" si="61"/>
        <v>110</v>
      </c>
      <c r="BN236" s="22">
        <f t="shared" si="62"/>
        <v>0</v>
      </c>
      <c r="BO236" s="27">
        <f t="shared" si="63"/>
        <v>581</v>
      </c>
      <c r="BP236" s="25">
        <f t="shared" si="64"/>
        <v>9.6833333333333336</v>
      </c>
      <c r="BQ236" s="28">
        <f>IF($B236="Day",_xlfn.XLOOKUP(CLEAN($C236),效率表!$B$4:$B$500,效率表!X$4:X$500,""),_xlfn.XLOOKUP($C236,效率表!$B$4:$B$500,效率表!X$4:X$500,"",,-1))</f>
        <v>0</v>
      </c>
    </row>
    <row r="237" spans="1:69">
      <c r="A237" s="29">
        <f t="shared" si="67"/>
        <v>46244</v>
      </c>
      <c r="B237" s="22" t="s">
        <v>241</v>
      </c>
      <c r="C237" s="22" t="s">
        <v>162</v>
      </c>
      <c r="D237" s="23" t="str">
        <f>_xlfn.XLOOKUP(C237,辅助表Auxiliary!$A$3:$A$192,辅助表Auxiliary!$C$3:$C$192)</f>
        <v>矿用卡车/Dump Truck</v>
      </c>
      <c r="E237" s="22" t="str">
        <f>_xlfn.XLOOKUP(C237,辅助表Auxiliary!$A$3:$A$192,辅助表Auxiliary!$D$3:$D$192)</f>
        <v>NHL NTE240AC</v>
      </c>
      <c r="F237" s="22" t="str">
        <f>_xlfn.XLOOKUP(C237,辅助表Auxiliary!$A$3:$A$192,辅助表Auxiliary!$E$3:$E$192)</f>
        <v>NTE240</v>
      </c>
      <c r="G237" s="22" t="s">
        <v>285</v>
      </c>
      <c r="H237" s="22" t="b">
        <f t="shared" si="51"/>
        <v>1</v>
      </c>
      <c r="I237" s="22">
        <f t="shared" si="52"/>
        <v>1</v>
      </c>
      <c r="J237" s="22"/>
      <c r="K237" s="22">
        <f>_xlfn.AGGREGATE(9,4,表1[[#This Row],[Хө]:[Б.н]])+_xlfn.AGGREGATE(9,4,表1[[#This Row],[Хө土壤]:[Б.н 脏煤]],表1[[#This Row],[Ш.х 沃土]])</f>
        <v>1105</v>
      </c>
      <c r="L237" s="22">
        <f>_xlfn.AGGREGATE(9,4,表1[[#This Row],[Нү]],表1[[#This Row],[Нү 煤炭]])</f>
        <v>0</v>
      </c>
      <c r="M237" s="22">
        <f>_xlfn.AGGREGATE(9,4,表1[[#This Row],[oxid]],表1[[#This Row],[oxid 氧化]])</f>
        <v>0</v>
      </c>
      <c r="N237" s="22">
        <f>_xlfn.AGGREGATE(9,4,表1[[#This Row],[И.А]],表1[[#This Row],[И.А 
工程工作]])</f>
        <v>0</v>
      </c>
      <c r="O237" s="22">
        <f>表1[[#This Row],[产量（M3）
Production(M3)]]-表1[[#This Row],[焦煤（M3）
Coking coal
Нү]]-表1[[#This Row],[动力煤（M3）
Thermal coal
oxid]]</f>
        <v>1105</v>
      </c>
      <c r="P237" s="22" t="str" cm="1">
        <f t="array" ref="P237">_xlfn.LET(
_xlpm.hCond,$H237,
_xlpm.dType,$D237,
_xlpm.res_type_1,P$1,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7" s="22" t="str" cm="1">
        <f t="array" ref="Q237">_xlfn.LET(
_xlpm.hCond,$H237,
_xlpm.dType,$D237,
_xlpm.res_type_1,Q$1,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7" s="22" t="str" cm="1">
        <f t="array" ref="R237">_xlfn.LET(
_xlpm.hCond,$H237,
_xlpm.dType,$D237,
_xlpm.res_type_1,R$1,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7" s="22" t="str" cm="1">
        <f t="array" ref="S237">_xlfn.LET(
_xlpm.hCond,$H237,
_xlpm.dType,$D237,
_xlpm.res_type_1,S$1,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7" s="22" t="str" cm="1">
        <f t="array" ref="T237">_xlfn.LET(
_xlpm.hCond,$H237,
_xlpm.dType,$D237,
_xlpm.res_type_1,T$1,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7" s="22" t="str" cm="1">
        <f t="array" ref="U237">_xlfn.LET(
_xlpm.hCond,$H237,
_xlpm.dType,$D237,
_xlpm.res_type_1,U$1,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7" s="22" t="str" cm="1">
        <f t="array" ref="V237">_xlfn.LET(
_xlpm.hCond,$H237,
_xlpm.dType,$D237,
_xlpm.res_type_1,V$1,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7" s="22" cm="1">
        <f t="array" ref="W237">_xlfn.LET(
_xlpm.hCond,$H237,
_xlpm.dType,$D237,
_xlpm.res_type_1,W$1,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37" s="22" cm="1">
        <f t="array" ref="X237">_xlfn.LET(
_xlpm.hCond,$H237,
_xlpm.dType,$D237,
_xlpm.res_type_1,X$1,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7" s="22" cm="1">
        <f t="array" ref="Y237">_xlfn.LET(
_xlpm.hCond,$H237,
_xlpm.dType,$D237,
_xlpm.res_type_1,Y$1,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7" s="22" cm="1">
        <f t="array" ref="Z237">_xlfn.LET(
_xlpm.hCond,$H237,
_xlpm.dType,$D237,
_xlpm.res_type_1,Z$1,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7" s="22" cm="1">
        <f t="array" ref="AA237">_xlfn.LET(
_xlpm.hCond,$H237,
_xlpm.dType,$D237,
_xlpm.res_type_1,AA$1,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7" s="22" cm="1">
        <f t="array" ref="AB237">_xlfn.LET(
_xlpm.hCond,$H237,
_xlpm.dType,$D237,
_xlpm.res_type_1,AB$1,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7" s="22" cm="1">
        <f t="array" ref="AC237">_xlfn.LET(
_xlpm.hCond,$H237,
_xlpm.dType,$D237,
_xlpm.res_type_1,AC$1,
_xlpm.num,--_xlfn.TEXTAFTER($C237,{"#","/","-"},-1),
_xlpm.isDay,$B237="DAY",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7" s="22" cm="1">
        <f t="array" ref="AD237">_xlfn.LET(
    _xlpm.result,
    IF(
        $H237,
        _xlfn.IFS(
            $B237 = "DAY",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$B237 = "Night",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27304</v>
      </c>
      <c r="AE237" s="22" cm="1">
        <f t="array" ref="AE237">_xlfn.LET(
    _xlpm.result,
    IF(
        $H237,
        _xlfn.IFS(
            $B237 = "DAY",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$B237 = "Night",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27315</v>
      </c>
      <c r="AF237" s="22">
        <f t="shared" si="65"/>
        <v>11</v>
      </c>
      <c r="AG237" s="22" cm="1">
        <f t="array" ref="AG237">_xlfn.LET(
    _xlpm.result,
    IF(
        $H237,
        _xlfn.IFS(
            $B237 = "DAY",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$B237 = "Night",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420230</v>
      </c>
      <c r="AH237" s="22" cm="1">
        <f t="array" ref="AH237">_xlfn.LET(
    _xlpm.result,
    IF(
        $H237,
        _xlfn.IFS(
            $B237 = "DAY",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$B237 = "Night",
            _xlfn.IFS(
                $D237 = "挖掘机/Excavator",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$D237 = "矿用卡车/Dump Truck",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$D237 = "辅助设备/Auxiliary Equipment",
                _xlfn.XLOOKUP(
                     --
                        _xlfn.TEXTAFTER(
                            $C237,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420413</v>
      </c>
      <c r="AI237" s="22">
        <f t="shared" si="66"/>
        <v>183</v>
      </c>
      <c r="AJ237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3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7" s="22">
        <f t="shared" si="53"/>
        <v>13</v>
      </c>
      <c r="AO237" s="24">
        <f t="shared" si="54"/>
        <v>7.0384615384615383</v>
      </c>
      <c r="AP237" s="25" cm="1">
        <f t="array" ref="AP23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B237="Night", IF(
            (F237="EX5600")+(F237="EX3600"),
            _xlfn.XLOOKUP(--_xlfn.TEXTAFTER($C237,{"#","/","-"},-1), --_xlfn.TEXTAFTER('Electrical Excavator'!$A$4:$A$23,{"#","/","-"},-1), _xlfn.XLOOKUP(A237,'Electrical Excavator'!$E$3:$AI$3,'Electrical Excavator'!$E$4:$AI$23)),
            _xlfn.XLOOKUP(--_xlfn.TEXTAFTER($C237,{"#","/","-"},-1), --_xlfn.REGEXEXTRACT(_xlpm.c_rng,"\d+"), _xlfn.XLOOKUP(A237, _xlpm.header_rng, _xlpm.data_rng))
        ),
        B237="Day", ""
    ),
    IFERROR(_xlpm.result, "")
)</f>
        <v>3762.06</v>
      </c>
      <c r="AQ237" s="26">
        <f t="shared" si="55"/>
        <v>0.97222222222222221</v>
      </c>
      <c r="AR237" s="26">
        <f t="shared" si="56"/>
        <v>0.8</v>
      </c>
      <c r="AS237" s="26">
        <f t="shared" si="57"/>
        <v>0.8</v>
      </c>
      <c r="AT237" s="24">
        <f t="shared" si="58"/>
        <v>99.999999999999972</v>
      </c>
      <c r="AU237" s="22">
        <v>720</v>
      </c>
      <c r="AV237" s="22">
        <f t="shared" si="59"/>
        <v>12</v>
      </c>
      <c r="AW237" s="22">
        <f>IF($B237="Day",_xlfn.XLOOKUP(CLEAN($C237),效率表!$B$4:$B$500,效率表!G$4:G$500,""),_xlfn.XLOOKUP(CLEAN($C237),效率表!$B$4:$B$500,效率表!G$4:G$500,"",,-1))</f>
        <v>50</v>
      </c>
      <c r="AX237" s="22">
        <f>IF($B237="Day",_xlfn.XLOOKUP(CLEAN($C237),效率表!$B$4:$B$500,效率表!H$4:H$500,""),_xlfn.XLOOKUP(CLEAN($C237),效率表!$B$4:$B$500,效率表!H$4:H$500,"",,-1))</f>
        <v>0</v>
      </c>
      <c r="AY237" s="22">
        <f>IF($B237="Day",_xlfn.XLOOKUP(CLEAN($C237),效率表!$B$4:$B$500,效率表!I$4:I$500,""),_xlfn.XLOOKUP(CLEAN($C237),效率表!$B$4:$B$500,效率表!I$4:I$500,"",,-1))</f>
        <v>0</v>
      </c>
      <c r="AZ237" s="22">
        <f>IF($B237="Day",_xlfn.XLOOKUP(CLEAN($C237),效率表!$B$4:$B$500,效率表!J$4:J$500,""),_xlfn.XLOOKUP(CLEAN($C237),效率表!$B$4:$B$500,效率表!J$4:J$500,"",,-1))</f>
        <v>0</v>
      </c>
      <c r="BA237" s="22">
        <f>IF($B237="Day",_xlfn.XLOOKUP(CLEAN($C237),效率表!$B$4:$B$500,效率表!K$4:K$500,""),_xlfn.XLOOKUP(CLEAN($C237),效率表!$B$4:$B$500,效率表!K$4:K$500,"",,-1))</f>
        <v>0</v>
      </c>
      <c r="BB237" s="22">
        <f>IF($B237="Day",_xlfn.XLOOKUP(CLEAN($C237),效率表!$B$4:$B$500,效率表!L$4:L$500,""),_xlfn.XLOOKUP(CLEAN($C237),效率表!$B$4:$B$500,效率表!L$4:L$500,"",,-1))</f>
        <v>90</v>
      </c>
      <c r="BC237" s="22">
        <f>IF($B237="Day",_xlfn.XLOOKUP(CLEAN($C237),效率表!$B$4:$B$500,效率表!M$4:M$500,""),_xlfn.XLOOKUP(CLEAN($C237),效率表!$B$4:$B$500,效率表!M$4:M$500,"",,-1))</f>
        <v>0</v>
      </c>
      <c r="BD237" s="22">
        <f>IF($B237="Day",_xlfn.XLOOKUP(CLEAN($C237),效率表!$B$4:$B$500,效率表!N$4:N$500,""),_xlfn.XLOOKUP(CLEAN($C237),效率表!$B$4:$B$500,效率表!N$4:N$500,"",,-1))</f>
        <v>0</v>
      </c>
      <c r="BE237" s="22">
        <f>IF($B237="Day",_xlfn.XLOOKUP(CLEAN($C237),效率表!$B$4:$B$500,效率表!O$4:O$500,""),_xlfn.XLOOKUP(CLEAN($C237),效率表!$B$4:$B$500,效率表!O$4:O$500,"",,-1))</f>
        <v>20</v>
      </c>
      <c r="BF237" s="22">
        <f>IF($B237="Day",_xlfn.XLOOKUP(CLEAN($C237),效率表!$B$4:$B$500,效率表!P$4:P$500,""),_xlfn.XLOOKUP(CLEAN($C237),效率表!$B$4:$B$500,效率表!P$4:P$500,"",,-1))</f>
        <v>0</v>
      </c>
      <c r="BG237" s="22">
        <f>IF($B237="Day",_xlfn.XLOOKUP(CLEAN($C237),效率表!$B$4:$B$500,效率表!Q$4:Q$500,""),_xlfn.XLOOKUP(CLEAN($C237),效率表!$B$4:$B$500,效率表!Q$4:Q$500,"",,-1))</f>
        <v>0</v>
      </c>
      <c r="BH237" s="22">
        <f>IF($B237="Day",_xlfn.XLOOKUP(CLEAN($C237),效率表!$B$4:$B$500,效率表!R$4:R$500,""),_xlfn.XLOOKUP(CLEAN($C237),效率表!$B$4:$B$500,效率表!R$4:R$500,"",,-1))</f>
        <v>0</v>
      </c>
      <c r="BI237" s="22">
        <f>IF($B237="Day",_xlfn.XLOOKUP(CLEAN($C237),效率表!$B$4:$B$500,效率表!S$4:S$500,""),_xlfn.XLOOKUP(CLEAN($C237),效率表!$B$4:$B$500,效率表!S$4:S$500,"",,-1))</f>
        <v>0</v>
      </c>
      <c r="BJ237" s="22">
        <f>IF($B237="Day",_xlfn.XLOOKUP(CLEAN($C237),效率表!$B$4:$B$500,效率表!U$4:U$500,""),_xlfn.XLOOKUP(CLEAN($C237),效率表!$B$4:$B$500,效率表!U$4:U$500,"",,-1))</f>
        <v>0</v>
      </c>
      <c r="BK237" s="22">
        <f>IF($B237="Day",_xlfn.XLOOKUP(CLEAN($C237),效率表!$B$4:$B$500,效率表!V$4:V$500,""),_xlfn.XLOOKUP(CLEAN($C237),效率表!$B$4:$B$500,效率表!V$4:V$500,"",,-1))</f>
        <v>0</v>
      </c>
      <c r="BL237" s="22">
        <f t="shared" si="60"/>
        <v>0</v>
      </c>
      <c r="BM237" s="22">
        <f t="shared" si="61"/>
        <v>140</v>
      </c>
      <c r="BN237" s="22">
        <f t="shared" si="62"/>
        <v>0</v>
      </c>
      <c r="BO237" s="27">
        <f t="shared" si="63"/>
        <v>560</v>
      </c>
      <c r="BP237" s="25">
        <f t="shared" si="64"/>
        <v>9.3333333333333339</v>
      </c>
      <c r="BQ237" s="28">
        <f>IF($B237="Day",_xlfn.XLOOKUP(CLEAN($C237),效率表!$B$4:$B$500,效率表!X$4:X$500,""),_xlfn.XLOOKUP($C237,效率表!$B$4:$B$500,效率表!X$4:X$500,"",,-1))</f>
        <v>0</v>
      </c>
    </row>
    <row r="238" spans="1:69">
      <c r="A238" s="29">
        <f t="shared" si="67"/>
        <v>46244</v>
      </c>
      <c r="B238" s="22" t="s">
        <v>241</v>
      </c>
      <c r="C238" s="22" t="s">
        <v>163</v>
      </c>
      <c r="D238" s="23" t="str">
        <f>_xlfn.XLOOKUP(C238,辅助表Auxiliary!$A$3:$A$192,辅助表Auxiliary!$C$3:$C$192)</f>
        <v>矿用卡车/Dump Truck</v>
      </c>
      <c r="E238" s="22" t="str">
        <f>_xlfn.XLOOKUP(C238,辅助表Auxiliary!$A$3:$A$192,辅助表Auxiliary!$D$3:$D$192)</f>
        <v>NHL NTE240AC</v>
      </c>
      <c r="F238" s="22" t="str">
        <f>_xlfn.XLOOKUP(C238,辅助表Auxiliary!$A$3:$A$192,辅助表Auxiliary!$E$3:$E$192)</f>
        <v>NTE240</v>
      </c>
      <c r="G238" s="22" t="s">
        <v>285</v>
      </c>
      <c r="H238" s="22" t="b">
        <f t="shared" si="51"/>
        <v>1</v>
      </c>
      <c r="I238" s="22">
        <f t="shared" si="52"/>
        <v>1</v>
      </c>
      <c r="J238" s="22"/>
      <c r="K238" s="22">
        <f>_xlfn.AGGREGATE(9,4,表1[[#This Row],[Хө]:[Б.н]])+_xlfn.AGGREGATE(9,4,表1[[#This Row],[Хө土壤]:[Б.н 脏煤]],表1[[#This Row],[Ш.х 沃土]])</f>
        <v>850</v>
      </c>
      <c r="L238" s="22">
        <f>_xlfn.AGGREGATE(9,4,表1[[#This Row],[Нү]],表1[[#This Row],[Нү 煤炭]])</f>
        <v>0</v>
      </c>
      <c r="M238" s="22">
        <f>_xlfn.AGGREGATE(9,4,表1[[#This Row],[oxid]],表1[[#This Row],[oxid 氧化]])</f>
        <v>0</v>
      </c>
      <c r="N238" s="22">
        <f>_xlfn.AGGREGATE(9,4,表1[[#This Row],[И.А]],表1[[#This Row],[И.А 
工程工作]])</f>
        <v>0</v>
      </c>
      <c r="O238" s="22">
        <f>表1[[#This Row],[产量（M3）
Production(M3)]]-表1[[#This Row],[焦煤（M3）
Coking coal
Нү]]-表1[[#This Row],[动力煤（M3）
Thermal coal
oxid]]</f>
        <v>850</v>
      </c>
      <c r="P238" s="22" t="str" cm="1">
        <f t="array" ref="P238">_xlfn.LET(
_xlpm.hCond,$H238,
_xlpm.dType,$D238,
_xlpm.res_type_1,P$1,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8" s="22" t="str" cm="1">
        <f t="array" ref="Q238">_xlfn.LET(
_xlpm.hCond,$H238,
_xlpm.dType,$D238,
_xlpm.res_type_1,Q$1,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8" s="22" t="str" cm="1">
        <f t="array" ref="R238">_xlfn.LET(
_xlpm.hCond,$H238,
_xlpm.dType,$D238,
_xlpm.res_type_1,R$1,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8" s="22" t="str" cm="1">
        <f t="array" ref="S238">_xlfn.LET(
_xlpm.hCond,$H238,
_xlpm.dType,$D238,
_xlpm.res_type_1,S$1,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8" s="22" t="str" cm="1">
        <f t="array" ref="T238">_xlfn.LET(
_xlpm.hCond,$H238,
_xlpm.dType,$D238,
_xlpm.res_type_1,T$1,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8" s="22" t="str" cm="1">
        <f t="array" ref="U238">_xlfn.LET(
_xlpm.hCond,$H238,
_xlpm.dType,$D238,
_xlpm.res_type_1,U$1,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8" s="22" t="str" cm="1">
        <f t="array" ref="V238">_xlfn.LET(
_xlpm.hCond,$H238,
_xlpm.dType,$D238,
_xlpm.res_type_1,V$1,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8" s="22" cm="1">
        <f t="array" ref="W238">_xlfn.LET(
_xlpm.hCond,$H238,
_xlpm.dType,$D238,
_xlpm.res_type_1,W$1,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238" s="22" cm="1">
        <f t="array" ref="X238">_xlfn.LET(
_xlpm.hCond,$H238,
_xlpm.dType,$D238,
_xlpm.res_type_1,X$1,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8" s="22" cm="1">
        <f t="array" ref="Y238">_xlfn.LET(
_xlpm.hCond,$H238,
_xlpm.dType,$D238,
_xlpm.res_type_1,Y$1,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8" s="22" cm="1">
        <f t="array" ref="Z238">_xlfn.LET(
_xlpm.hCond,$H238,
_xlpm.dType,$D238,
_xlpm.res_type_1,Z$1,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8" s="22" cm="1">
        <f t="array" ref="AA238">_xlfn.LET(
_xlpm.hCond,$H238,
_xlpm.dType,$D238,
_xlpm.res_type_1,AA$1,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8" s="22" cm="1">
        <f t="array" ref="AB238">_xlfn.LET(
_xlpm.hCond,$H238,
_xlpm.dType,$D238,
_xlpm.res_type_1,AB$1,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8" s="22" cm="1">
        <f t="array" ref="AC238">_xlfn.LET(
_xlpm.hCond,$H238,
_xlpm.dType,$D238,
_xlpm.res_type_1,AC$1,
_xlpm.num,--_xlfn.TEXTAFTER($C238,{"#","/","-"},-1),
_xlpm.isDay,$B238="DAY",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8" s="22" cm="1">
        <f t="array" ref="AD238">_xlfn.LET(
    _xlpm.result,
    IF(
        $H238,
        _xlfn.IFS(
            $B238 = "DAY",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$B238 = "Night",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29107</v>
      </c>
      <c r="AE238" s="22" cm="1">
        <f t="array" ref="AE238">_xlfn.LET(
    _xlpm.result,
    IF(
        $H238,
        _xlfn.IFS(
            $B238 = "DAY",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$B238 = "Night",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29119</v>
      </c>
      <c r="AF238" s="22">
        <f t="shared" si="65"/>
        <v>12</v>
      </c>
      <c r="AG238" s="22" cm="1">
        <f t="array" ref="AG238">_xlfn.LET(
    _xlpm.result,
    IF(
        $H238,
        _xlfn.IFS(
            $B238 = "DAY",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$B238 = "Night",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455992</v>
      </c>
      <c r="AH238" s="22" cm="1">
        <f t="array" ref="AH238">_xlfn.LET(
    _xlpm.result,
    IF(
        $H238,
        _xlfn.IFS(
            $B238 = "DAY",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$B238 = "Night",
            _xlfn.IFS(
                $D238 = "挖掘机/Excavator",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$D238 = "矿用卡车/Dump Truck",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$D238 = "辅助设备/Auxiliary Equipment",
                _xlfn.XLOOKUP(
                     --
                        _xlfn.TEXTAFTER(
                            $C238,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456136</v>
      </c>
      <c r="AI238" s="22">
        <f t="shared" si="66"/>
        <v>144</v>
      </c>
      <c r="AJ238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3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8" s="22">
        <f t="shared" si="53"/>
        <v>10</v>
      </c>
      <c r="AO238" s="24">
        <f t="shared" si="54"/>
        <v>7.2</v>
      </c>
      <c r="AP238" s="25" cm="1">
        <f t="array" ref="AP23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B238="Night", IF(
            (F238="EX5600")+(F238="EX3600"),
            _xlfn.XLOOKUP(--_xlfn.TEXTAFTER($C238,{"#","/","-"},-1), --_xlfn.TEXTAFTER('Electrical Excavator'!$A$4:$A$23,{"#","/","-"},-1), _xlfn.XLOOKUP(A238,'Electrical Excavator'!$E$3:$AI$3,'Electrical Excavator'!$E$4:$AI$23)),
            _xlfn.XLOOKUP(--_xlfn.TEXTAFTER($C238,{"#","/","-"},-1), --_xlfn.REGEXEXTRACT(_xlpm.c_rng,"\d+"), _xlfn.XLOOKUP(A238, _xlpm.header_rng, _xlpm.data_rng))
        ),
        B238="Day", ""
    ),
    IFERROR(_xlpm.result, "")
)</f>
        <v>1161</v>
      </c>
      <c r="AQ238" s="26">
        <f t="shared" si="55"/>
        <v>0.98611111111111116</v>
      </c>
      <c r="AR238" s="26">
        <f t="shared" si="56"/>
        <v>0.6901408450704225</v>
      </c>
      <c r="AS238" s="26">
        <f t="shared" si="57"/>
        <v>0.6901408450704225</v>
      </c>
      <c r="AT238" s="24">
        <f t="shared" si="58"/>
        <v>230.00000000000003</v>
      </c>
      <c r="AU238" s="22">
        <v>720</v>
      </c>
      <c r="AV238" s="22">
        <f t="shared" si="59"/>
        <v>12</v>
      </c>
      <c r="AW238" s="22">
        <f>IF($B238="Day",_xlfn.XLOOKUP(CLEAN($C238),效率表!$B$4:$B$500,效率表!G$4:G$500,""),_xlfn.XLOOKUP(CLEAN($C238),效率表!$B$4:$B$500,效率表!G$4:G$500,"",,-1))</f>
        <v>60</v>
      </c>
      <c r="AX238" s="22">
        <f>IF($B238="Day",_xlfn.XLOOKUP(CLEAN($C238),效率表!$B$4:$B$500,效率表!H$4:H$500,""),_xlfn.XLOOKUP(CLEAN($C238),效率表!$B$4:$B$500,效率表!H$4:H$500,"",,-1))</f>
        <v>0</v>
      </c>
      <c r="AY238" s="22">
        <f>IF($B238="Day",_xlfn.XLOOKUP(CLEAN($C238),效率表!$B$4:$B$500,效率表!I$4:I$500,""),_xlfn.XLOOKUP(CLEAN($C238),效率表!$B$4:$B$500,效率表!I$4:I$500,"",,-1))</f>
        <v>0</v>
      </c>
      <c r="AZ238" s="22">
        <f>IF($B238="Day",_xlfn.XLOOKUP(CLEAN($C238),效率表!$B$4:$B$500,效率表!J$4:J$500,""),_xlfn.XLOOKUP(CLEAN($C238),效率表!$B$4:$B$500,效率表!J$4:J$500,"",,-1))</f>
        <v>0</v>
      </c>
      <c r="BA238" s="22">
        <f>IF($B238="Day",_xlfn.XLOOKUP(CLEAN($C238),效率表!$B$4:$B$500,效率表!K$4:K$500,""),_xlfn.XLOOKUP(CLEAN($C238),效率表!$B$4:$B$500,效率表!K$4:K$500,"",,-1))</f>
        <v>0</v>
      </c>
      <c r="BB238" s="22">
        <f>IF($B238="Day",_xlfn.XLOOKUP(CLEAN($C238),效率表!$B$4:$B$500,效率表!L$4:L$500,""),_xlfn.XLOOKUP(CLEAN($C238),效率表!$B$4:$B$500,效率表!L$4:L$500,"",,-1))</f>
        <v>90</v>
      </c>
      <c r="BC238" s="22">
        <f>IF($B238="Day",_xlfn.XLOOKUP(CLEAN($C238),效率表!$B$4:$B$500,效率表!M$4:M$500,""),_xlfn.XLOOKUP(CLEAN($C238),效率表!$B$4:$B$500,效率表!M$4:M$500,"",,-1))</f>
        <v>0</v>
      </c>
      <c r="BD238" s="22">
        <f>IF($B238="Day",_xlfn.XLOOKUP(CLEAN($C238),效率表!$B$4:$B$500,效率表!N$4:N$500,""),_xlfn.XLOOKUP(CLEAN($C238),效率表!$B$4:$B$500,效率表!N$4:N$500,"",,-1))</f>
        <v>0</v>
      </c>
      <c r="BE238" s="22">
        <f>IF($B238="Day",_xlfn.XLOOKUP(CLEAN($C238),效率表!$B$4:$B$500,效率表!O$4:O$500,""),_xlfn.XLOOKUP(CLEAN($C238),效率表!$B$4:$B$500,效率表!O$4:O$500,"",,-1))</f>
        <v>10</v>
      </c>
      <c r="BF238" s="22">
        <f>IF($B238="Day",_xlfn.XLOOKUP(CLEAN($C238),效率表!$B$4:$B$500,效率表!P$4:P$500,""),_xlfn.XLOOKUP(CLEAN($C238),效率表!$B$4:$B$500,效率表!P$4:P$500,"",,-1))</f>
        <v>70</v>
      </c>
      <c r="BG238" s="22">
        <f>IF($B238="Day",_xlfn.XLOOKUP(CLEAN($C238),效率表!$B$4:$B$500,效率表!Q$4:Q$500,""),_xlfn.XLOOKUP(CLEAN($C238),效率表!$B$4:$B$500,效率表!Q$4:Q$500,"",,-1))</f>
        <v>0</v>
      </c>
      <c r="BH238" s="22">
        <f>IF($B238="Day",_xlfn.XLOOKUP(CLEAN($C238),效率表!$B$4:$B$500,效率表!R$4:R$500,""),_xlfn.XLOOKUP(CLEAN($C238),效率表!$B$4:$B$500,效率表!R$4:R$500,"",,-1))</f>
        <v>0</v>
      </c>
      <c r="BI238" s="22">
        <f>IF($B238="Day",_xlfn.XLOOKUP(CLEAN($C238),效率表!$B$4:$B$500,效率表!S$4:S$500,""),_xlfn.XLOOKUP(CLEAN($C238),效率表!$B$4:$B$500,效率表!S$4:S$500,"",,-1))</f>
        <v>0</v>
      </c>
      <c r="BJ238" s="22">
        <f>IF($B238="Day",_xlfn.XLOOKUP(CLEAN($C238),效率表!$B$4:$B$500,效率表!U$4:U$500,""),_xlfn.XLOOKUP(CLEAN($C238),效率表!$B$4:$B$500,效率表!U$4:U$500,"",,-1))</f>
        <v>0</v>
      </c>
      <c r="BK238" s="22">
        <f>IF($B238="Day",_xlfn.XLOOKUP(CLEAN($C238),效率表!$B$4:$B$500,效率表!V$4:V$500,""),_xlfn.XLOOKUP(CLEAN($C238),效率表!$B$4:$B$500,效率表!V$4:V$500,"",,-1))</f>
        <v>0</v>
      </c>
      <c r="BL238" s="22">
        <f t="shared" si="60"/>
        <v>0</v>
      </c>
      <c r="BM238" s="22">
        <f t="shared" si="61"/>
        <v>220</v>
      </c>
      <c r="BN238" s="22">
        <f t="shared" si="62"/>
        <v>70</v>
      </c>
      <c r="BO238" s="27">
        <f t="shared" si="63"/>
        <v>490</v>
      </c>
      <c r="BP238" s="25">
        <f t="shared" si="64"/>
        <v>8.1666666666666661</v>
      </c>
      <c r="BQ238" s="28" t="str">
        <f>IF($B238="Day",_xlfn.XLOOKUP(CLEAN($C238),效率表!$B$4:$B$500,效率表!X$4:X$500,""),_xlfn.XLOOKUP($C238,效率表!$B$4:$B$500,效率表!X$4:X$500,"",,-1))</f>
        <v xml:space="preserve">3-р подвеск пайлц сугарсан </v>
      </c>
    </row>
    <row r="239" spans="1:69">
      <c r="A239" s="29">
        <f t="shared" si="67"/>
        <v>46244</v>
      </c>
      <c r="B239" s="22" t="s">
        <v>241</v>
      </c>
      <c r="C239" s="22" t="s">
        <v>164</v>
      </c>
      <c r="D239" s="23" t="str">
        <f>_xlfn.XLOOKUP(C239,辅助表Auxiliary!$A$3:$A$192,辅助表Auxiliary!$C$3:$C$192)</f>
        <v>矿用卡车/Dump Truck</v>
      </c>
      <c r="E239" s="22" t="str">
        <f>_xlfn.XLOOKUP(C239,辅助表Auxiliary!$A$3:$A$192,辅助表Auxiliary!$D$3:$D$192)</f>
        <v>NHL NTE240AC</v>
      </c>
      <c r="F239" s="22" t="str">
        <f>_xlfn.XLOOKUP(C239,辅助表Auxiliary!$A$3:$A$192,辅助表Auxiliary!$E$3:$E$192)</f>
        <v>NTE240</v>
      </c>
      <c r="G239" s="22" t="s">
        <v>285</v>
      </c>
      <c r="H239" s="22" t="b">
        <f t="shared" si="51"/>
        <v>1</v>
      </c>
      <c r="I239" s="22">
        <f t="shared" si="52"/>
        <v>1</v>
      </c>
      <c r="J239" s="22"/>
      <c r="K239" s="22">
        <f>_xlfn.AGGREGATE(9,4,表1[[#This Row],[Хө]:[Б.н]])+_xlfn.AGGREGATE(9,4,表1[[#This Row],[Хө土壤]:[Б.н 脏煤]],表1[[#This Row],[Ш.х 沃土]])</f>
        <v>765</v>
      </c>
      <c r="L239" s="22">
        <f>_xlfn.AGGREGATE(9,4,表1[[#This Row],[Нү]],表1[[#This Row],[Нү 煤炭]])</f>
        <v>0</v>
      </c>
      <c r="M239" s="22">
        <f>_xlfn.AGGREGATE(9,4,表1[[#This Row],[oxid]],表1[[#This Row],[oxid 氧化]])</f>
        <v>0</v>
      </c>
      <c r="N239" s="22">
        <f>_xlfn.AGGREGATE(9,4,表1[[#This Row],[И.А]],表1[[#This Row],[И.А 
工程工作]])</f>
        <v>0</v>
      </c>
      <c r="O239" s="22">
        <f>表1[[#This Row],[产量（M3）
Production(M3)]]-表1[[#This Row],[焦煤（M3）
Coking coal
Нү]]-表1[[#This Row],[动力煤（M3）
Thermal coal
oxid]]</f>
        <v>765</v>
      </c>
      <c r="P239" s="22" t="str" cm="1">
        <f t="array" ref="P239">_xlfn.LET(
_xlpm.hCond,$H239,
_xlpm.dType,$D239,
_xlpm.res_type_1,P$1,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39" s="22" t="str" cm="1">
        <f t="array" ref="Q239">_xlfn.LET(
_xlpm.hCond,$H239,
_xlpm.dType,$D239,
_xlpm.res_type_1,Q$1,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39" s="22" t="str" cm="1">
        <f t="array" ref="R239">_xlfn.LET(
_xlpm.hCond,$H239,
_xlpm.dType,$D239,
_xlpm.res_type_1,R$1,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39" s="22" t="str" cm="1">
        <f t="array" ref="S239">_xlfn.LET(
_xlpm.hCond,$H239,
_xlpm.dType,$D239,
_xlpm.res_type_1,S$1,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39" s="22" t="str" cm="1">
        <f t="array" ref="T239">_xlfn.LET(
_xlpm.hCond,$H239,
_xlpm.dType,$D239,
_xlpm.res_type_1,T$1,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39" s="22" t="str" cm="1">
        <f t="array" ref="U239">_xlfn.LET(
_xlpm.hCond,$H239,
_xlpm.dType,$D239,
_xlpm.res_type_1,U$1,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39" s="22" t="str" cm="1">
        <f t="array" ref="V239">_xlfn.LET(
_xlpm.hCond,$H239,
_xlpm.dType,$D239,
_xlpm.res_type_1,V$1,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39" s="22" cm="1">
        <f t="array" ref="W239">_xlfn.LET(
_xlpm.hCond,$H239,
_xlpm.dType,$D239,
_xlpm.res_type_1,W$1,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239" s="22" cm="1">
        <f t="array" ref="X239">_xlfn.LET(
_xlpm.hCond,$H239,
_xlpm.dType,$D239,
_xlpm.res_type_1,X$1,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39" s="22" cm="1">
        <f t="array" ref="Y239">_xlfn.LET(
_xlpm.hCond,$H239,
_xlpm.dType,$D239,
_xlpm.res_type_1,Y$1,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39" s="22" cm="1">
        <f t="array" ref="Z239">_xlfn.LET(
_xlpm.hCond,$H239,
_xlpm.dType,$D239,
_xlpm.res_type_1,Z$1,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39" s="22" cm="1">
        <f t="array" ref="AA239">_xlfn.LET(
_xlpm.hCond,$H239,
_xlpm.dType,$D239,
_xlpm.res_type_1,AA$1,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39" s="22" cm="1">
        <f t="array" ref="AB239">_xlfn.LET(
_xlpm.hCond,$H239,
_xlpm.dType,$D239,
_xlpm.res_type_1,AB$1,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39" s="22" cm="1">
        <f t="array" ref="AC239">_xlfn.LET(
_xlpm.hCond,$H239,
_xlpm.dType,$D239,
_xlpm.res_type_1,AC$1,
_xlpm.num,--_xlfn.TEXTAFTER($C239,{"#","/","-"},-1),
_xlpm.isDay,$B239="DAY",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39" s="22" cm="1">
        <f t="array" ref="AD239">_xlfn.LET(
    _xlpm.result,
    IF(
        $H239,
        _xlfn.IFS(
            $B239 = "DAY",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$B239 = "Night",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29081</v>
      </c>
      <c r="AE239" s="22" cm="1">
        <f t="array" ref="AE239">_xlfn.LET(
    _xlpm.result,
    IF(
        $H239,
        _xlfn.IFS(
            $B239 = "DAY",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$B239 = "Night",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29090</v>
      </c>
      <c r="AF239" s="22">
        <f t="shared" si="65"/>
        <v>9</v>
      </c>
      <c r="AG239" s="22" cm="1">
        <f t="array" ref="AG239">_xlfn.LET(
    _xlpm.result,
    IF(
        $H239,
        _xlfn.IFS(
            $B239 = "DAY",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$B239 = "Night",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441427</v>
      </c>
      <c r="AH239" s="22" cm="1">
        <f t="array" ref="AH239">_xlfn.LET(
    _xlpm.result,
    IF(
        $H239,
        _xlfn.IFS(
            $B239 = "DAY",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$B239 = "Night",
            _xlfn.IFS(
                $D239 = "挖掘机/Excavator",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$D239 = "矿用卡车/Dump Truck",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$D239 = "辅助设备/Auxiliary Equipment",
                _xlfn.XLOOKUP(
                     --
                        _xlfn.TEXTAFTER(
                            $C239,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441564</v>
      </c>
      <c r="AI239" s="22">
        <f t="shared" si="66"/>
        <v>137</v>
      </c>
      <c r="AJ239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23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3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3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39" s="22">
        <f t="shared" si="53"/>
        <v>9</v>
      </c>
      <c r="AO239" s="24">
        <f t="shared" si="54"/>
        <v>7.6111111111111107</v>
      </c>
      <c r="AP239" s="25" cm="1">
        <f t="array" ref="AP23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B239="Night", IF(
            (F239="EX5600")+(F239="EX3600"),
            _xlfn.XLOOKUP(--_xlfn.TEXTAFTER($C239,{"#","/","-"},-1), --_xlfn.TEXTAFTER('Electrical Excavator'!$A$4:$A$23,{"#","/","-"},-1), _xlfn.XLOOKUP(A239,'Electrical Excavator'!$E$3:$AI$3,'Electrical Excavator'!$E$4:$AI$23)),
            _xlfn.XLOOKUP(--_xlfn.TEXTAFTER($C239,{"#","/","-"},-1), --_xlfn.REGEXEXTRACT(_xlpm.c_rng,"\d+"), _xlfn.XLOOKUP(A239, _xlpm.header_rng, _xlpm.data_rng))
        ),
        B239="Day", ""
    ),
    IFERROR(_xlpm.result, "")
)</f>
        <v>3481.42</v>
      </c>
      <c r="AQ239" s="26">
        <f t="shared" si="55"/>
        <v>1</v>
      </c>
      <c r="AR239" s="26">
        <f t="shared" si="56"/>
        <v>0.75</v>
      </c>
      <c r="AS239" s="26">
        <f t="shared" si="57"/>
        <v>0.75</v>
      </c>
      <c r="AT239" s="24">
        <f t="shared" si="58"/>
        <v>0</v>
      </c>
      <c r="AU239" s="22">
        <v>720</v>
      </c>
      <c r="AV239" s="22">
        <f t="shared" si="59"/>
        <v>12</v>
      </c>
      <c r="AW239" s="22">
        <f>IF($B239="Day",_xlfn.XLOOKUP(CLEAN($C239),效率表!$B$4:$B$500,效率表!G$4:G$500,""),_xlfn.XLOOKUP(CLEAN($C239),效率表!$B$4:$B$500,效率表!G$4:G$500,"",,-1))</f>
        <v>20</v>
      </c>
      <c r="AX239" s="22">
        <f>IF($B239="Day",_xlfn.XLOOKUP(CLEAN($C239),效率表!$B$4:$B$500,效率表!H$4:H$500,""),_xlfn.XLOOKUP(CLEAN($C239),效率表!$B$4:$B$500,效率表!H$4:H$500,"",,-1))</f>
        <v>0</v>
      </c>
      <c r="AY239" s="22">
        <f>IF($B239="Day",_xlfn.XLOOKUP(CLEAN($C239),效率表!$B$4:$B$500,效率表!I$4:I$500,""),_xlfn.XLOOKUP(CLEAN($C239),效率表!$B$4:$B$500,效率表!I$4:I$500,"",,-1))</f>
        <v>0</v>
      </c>
      <c r="AZ239" s="22">
        <f>IF($B239="Day",_xlfn.XLOOKUP(CLEAN($C239),效率表!$B$4:$B$500,效率表!J$4:J$500,""),_xlfn.XLOOKUP(CLEAN($C239),效率表!$B$4:$B$500,效率表!J$4:J$500,"",,-1))</f>
        <v>0</v>
      </c>
      <c r="BA239" s="22">
        <f>IF($B239="Day",_xlfn.XLOOKUP(CLEAN($C239),效率表!$B$4:$B$500,效率表!K$4:K$500,""),_xlfn.XLOOKUP(CLEAN($C239),效率表!$B$4:$B$500,效率表!K$4:K$500,"",,-1))</f>
        <v>0</v>
      </c>
      <c r="BB239" s="22">
        <f>IF($B239="Day",_xlfn.XLOOKUP(CLEAN($C239),效率表!$B$4:$B$500,效率表!L$4:L$500,""),_xlfn.XLOOKUP(CLEAN($C239),效率表!$B$4:$B$500,效率表!L$4:L$500,"",,-1))</f>
        <v>90</v>
      </c>
      <c r="BC239" s="22">
        <f>IF($B239="Day",_xlfn.XLOOKUP(CLEAN($C239),效率表!$B$4:$B$500,效率表!M$4:M$500,""),_xlfn.XLOOKUP(CLEAN($C239),效率表!$B$4:$B$500,效率表!M$4:M$500,"",,-1))</f>
        <v>0</v>
      </c>
      <c r="BD239" s="22">
        <f>IF($B239="Day",_xlfn.XLOOKUP(CLEAN($C239),效率表!$B$4:$B$500,效率表!N$4:N$500,""),_xlfn.XLOOKUP(CLEAN($C239),效率表!$B$4:$B$500,效率表!N$4:N$500,"",,-1))</f>
        <v>0</v>
      </c>
      <c r="BE239" s="22">
        <f>IF($B239="Day",_xlfn.XLOOKUP(CLEAN($C239),效率表!$B$4:$B$500,效率表!O$4:O$500,""),_xlfn.XLOOKUP(CLEAN($C239),效率表!$B$4:$B$500,效率表!O$4:O$500,"",,-1))</f>
        <v>0</v>
      </c>
      <c r="BF239" s="22">
        <f>IF($B239="Day",_xlfn.XLOOKUP(CLEAN($C239),效率表!$B$4:$B$500,效率表!P$4:P$500,""),_xlfn.XLOOKUP(CLEAN($C239),效率表!$B$4:$B$500,效率表!P$4:P$500,"",,-1))</f>
        <v>70</v>
      </c>
      <c r="BG239" s="22">
        <f>IF($B239="Day",_xlfn.XLOOKUP(CLEAN($C239),效率表!$B$4:$B$500,效率表!Q$4:Q$500,""),_xlfn.XLOOKUP(CLEAN($C239),效率表!$B$4:$B$500,效率表!Q$4:Q$500,"",,-1))</f>
        <v>0</v>
      </c>
      <c r="BH239" s="22">
        <f>IF($B239="Day",_xlfn.XLOOKUP(CLEAN($C239),效率表!$B$4:$B$500,效率表!R$4:R$500,""),_xlfn.XLOOKUP(CLEAN($C239),效率表!$B$4:$B$500,效率表!R$4:R$500,"",,-1))</f>
        <v>0</v>
      </c>
      <c r="BI239" s="22">
        <f>IF($B239="Day",_xlfn.XLOOKUP(CLEAN($C239),效率表!$B$4:$B$500,效率表!S$4:S$500,""),_xlfn.XLOOKUP(CLEAN($C239),效率表!$B$4:$B$500,效率表!S$4:S$500,"",,-1))</f>
        <v>0</v>
      </c>
      <c r="BJ239" s="22">
        <f>IF($B239="Day",_xlfn.XLOOKUP(CLEAN($C239),效率表!$B$4:$B$500,效率表!U$4:U$500,""),_xlfn.XLOOKUP(CLEAN($C239),效率表!$B$4:$B$500,效率表!U$4:U$500,"",,-1))</f>
        <v>0</v>
      </c>
      <c r="BK239" s="22">
        <f>IF($B239="Day",_xlfn.XLOOKUP(CLEAN($C239),效率表!$B$4:$B$500,效率表!V$4:V$500,""),_xlfn.XLOOKUP(CLEAN($C239),效率表!$B$4:$B$500,效率表!V$4:V$500,"",,-1))</f>
        <v>0</v>
      </c>
      <c r="BL239" s="22">
        <f t="shared" si="60"/>
        <v>0</v>
      </c>
      <c r="BM239" s="22">
        <f t="shared" si="61"/>
        <v>180</v>
      </c>
      <c r="BN239" s="22">
        <f t="shared" si="62"/>
        <v>70</v>
      </c>
      <c r="BO239" s="27">
        <f t="shared" si="63"/>
        <v>540</v>
      </c>
      <c r="BP239" s="25">
        <f t="shared" si="64"/>
        <v>9</v>
      </c>
      <c r="BQ239" s="28">
        <f>IF($B239="Day",_xlfn.XLOOKUP(CLEAN($C239),效率表!$B$4:$B$500,效率表!X$4:X$500,""),_xlfn.XLOOKUP($C239,效率表!$B$4:$B$500,效率表!X$4:X$500,"",,-1))</f>
        <v>0</v>
      </c>
    </row>
    <row r="240" spans="1:69">
      <c r="A240" s="29">
        <f t="shared" si="67"/>
        <v>46244</v>
      </c>
      <c r="B240" s="22" t="s">
        <v>241</v>
      </c>
      <c r="C240" s="22" t="s">
        <v>165</v>
      </c>
      <c r="D240" s="23" t="str">
        <f>_xlfn.XLOOKUP(C240,辅助表Auxiliary!$A$3:$A$192,辅助表Auxiliary!$C$3:$C$192)</f>
        <v>矿用卡车/Dump Truck</v>
      </c>
      <c r="E240" s="22" t="str">
        <f>_xlfn.XLOOKUP(C240,辅助表Auxiliary!$A$3:$A$192,辅助表Auxiliary!$D$3:$D$192)</f>
        <v>HITACHI EH4000AC-3</v>
      </c>
      <c r="F240" s="22" t="str">
        <f>_xlfn.XLOOKUP(C240,辅助表Auxiliary!$A$3:$A$192,辅助表Auxiliary!$E$3:$E$192)</f>
        <v>EH4000</v>
      </c>
      <c r="G240" s="22" t="s">
        <v>285</v>
      </c>
      <c r="H240" s="22" t="b">
        <f t="shared" si="51"/>
        <v>1</v>
      </c>
      <c r="I240" s="22">
        <f t="shared" si="52"/>
        <v>1</v>
      </c>
      <c r="J240" s="22"/>
      <c r="K240" s="22">
        <f>_xlfn.AGGREGATE(9,4,表1[[#This Row],[Хө]:[Б.н]])+_xlfn.AGGREGATE(9,4,表1[[#This Row],[Хө土壤]:[Б.н 脏煤]],表1[[#This Row],[Ш.х 沃土]])</f>
        <v>850</v>
      </c>
      <c r="L240" s="22">
        <f>_xlfn.AGGREGATE(9,4,表1[[#This Row],[Нү]],表1[[#This Row],[Нү 煤炭]])</f>
        <v>425</v>
      </c>
      <c r="M240" s="22">
        <f>_xlfn.AGGREGATE(9,4,表1[[#This Row],[oxid]],表1[[#This Row],[oxid 氧化]])</f>
        <v>0</v>
      </c>
      <c r="N240" s="22">
        <f>_xlfn.AGGREGATE(9,4,表1[[#This Row],[И.А]],表1[[#This Row],[И.А 
工程工作]])</f>
        <v>0</v>
      </c>
      <c r="O240" s="22">
        <f>表1[[#This Row],[产量（M3）
Production(M3)]]-表1[[#This Row],[焦煤（M3）
Coking coal
Нү]]-表1[[#This Row],[动力煤（M3）
Thermal coal
oxid]]</f>
        <v>425</v>
      </c>
      <c r="P240" s="22" t="str" cm="1">
        <f t="array" ref="P240">_xlfn.LET(
_xlpm.hCond,$H240,
_xlpm.dType,$D240,
_xlpm.res_type_1,P$1,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0" s="22" t="str" cm="1">
        <f t="array" ref="Q240">_xlfn.LET(
_xlpm.hCond,$H240,
_xlpm.dType,$D240,
_xlpm.res_type_1,Q$1,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0" s="22" t="str" cm="1">
        <f t="array" ref="R240">_xlfn.LET(
_xlpm.hCond,$H240,
_xlpm.dType,$D240,
_xlpm.res_type_1,R$1,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0" s="22" t="str" cm="1">
        <f t="array" ref="S240">_xlfn.LET(
_xlpm.hCond,$H240,
_xlpm.dType,$D240,
_xlpm.res_type_1,S$1,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0" s="22" t="str" cm="1">
        <f t="array" ref="T240">_xlfn.LET(
_xlpm.hCond,$H240,
_xlpm.dType,$D240,
_xlpm.res_type_1,T$1,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0" s="22" t="str" cm="1">
        <f t="array" ref="U240">_xlfn.LET(
_xlpm.hCond,$H240,
_xlpm.dType,$D240,
_xlpm.res_type_1,U$1,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0" s="22" t="str" cm="1">
        <f t="array" ref="V240">_xlfn.LET(
_xlpm.hCond,$H240,
_xlpm.dType,$D240,
_xlpm.res_type_1,V$1,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0" s="22" cm="1">
        <f t="array" ref="W240">_xlfn.LET(
_xlpm.hCond,$H240,
_xlpm.dType,$D240,
_xlpm.res_type_1,W$1,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425</v>
      </c>
      <c r="X240" s="22" cm="1">
        <f t="array" ref="X240">_xlfn.LET(
_xlpm.hCond,$H240,
_xlpm.dType,$D240,
_xlpm.res_type_1,X$1,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0" s="22" cm="1">
        <f t="array" ref="Y240">_xlfn.LET(
_xlpm.hCond,$H240,
_xlpm.dType,$D240,
_xlpm.res_type_1,Y$1,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425</v>
      </c>
      <c r="Z240" s="22" cm="1">
        <f t="array" ref="Z240">_xlfn.LET(
_xlpm.hCond,$H240,
_xlpm.dType,$D240,
_xlpm.res_type_1,Z$1,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0" s="22" cm="1">
        <f t="array" ref="AA240">_xlfn.LET(
_xlpm.hCond,$H240,
_xlpm.dType,$D240,
_xlpm.res_type_1,AA$1,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0" s="22" cm="1">
        <f t="array" ref="AB240">_xlfn.LET(
_xlpm.hCond,$H240,
_xlpm.dType,$D240,
_xlpm.res_type_1,AB$1,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0" s="22" cm="1">
        <f t="array" ref="AC240">_xlfn.LET(
_xlpm.hCond,$H240,
_xlpm.dType,$D240,
_xlpm.res_type_1,AC$1,
_xlpm.num,--_xlfn.TEXTAFTER($C240,{"#","/","-"},-1),
_xlpm.isDay,$B240="DAY",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0" s="22" cm="1">
        <f t="array" ref="AD240">_xlfn.LET(
    _xlpm.result,
    IF(
        $H240,
        _xlfn.IFS(
            $B240 = "DAY",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$B240 = "Night",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25514</v>
      </c>
      <c r="AE240" s="22" cm="1">
        <f t="array" ref="AE240">_xlfn.LET(
    _xlpm.result,
    IF(
        $H240,
        _xlfn.IFS(
            $B240 = "DAY",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$B240 = "Night",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25523</v>
      </c>
      <c r="AF240" s="22">
        <f t="shared" si="65"/>
        <v>9</v>
      </c>
      <c r="AG240" s="22" cm="1">
        <f t="array" ref="AG240">_xlfn.LET(
    _xlpm.result,
    IF(
        $H240,
        _xlfn.IFS(
            $B240 = "DAY",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$B240 = "Night",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398757</v>
      </c>
      <c r="AH240" s="22" cm="1">
        <f t="array" ref="AH240">_xlfn.LET(
    _xlpm.result,
    IF(
        $H240,
        _xlfn.IFS(
            $B240 = "DAY",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$B240 = "Night",
            _xlfn.IFS(
                $D240 = "挖掘机/Excavator",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$D240 = "矿用卡车/Dump Truck",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$D240 = "辅助设备/Auxiliary Equipment",
                _xlfn.XLOOKUP(
                     --
                        _xlfn.TEXTAFTER(
                            $C240,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398837</v>
      </c>
      <c r="AI240" s="22">
        <f t="shared" si="66"/>
        <v>80</v>
      </c>
      <c r="AJ240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40" s="22">
        <f>_xlfn.LET(_xlpm.v,_xlfn.XLOOKUP(表1[[#This Row],[型号类型
Model Type]],辅助表Auxiliary!$P$2:$P$6,辅助表Auxiliary!$Q$2:$Q$6),_xlpm.target,_xlfn.AGGREGATE(9,4,表1[[#This Row],[Нү 煤炭]]),IFERROR(_xlpm.target/_xlpm.v,""))</f>
        <v>5</v>
      </c>
      <c r="AL24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0" s="22">
        <f t="shared" si="53"/>
        <v>5</v>
      </c>
      <c r="AO240" s="24">
        <f t="shared" si="54"/>
        <v>4</v>
      </c>
      <c r="AP240" s="25" cm="1">
        <f t="array" ref="AP24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B240="Night", IF(
            (F240="EX5600")+(F240="EX3600"),
            _xlfn.XLOOKUP(--_xlfn.TEXTAFTER($C240,{"#","/","-"},-1), --_xlfn.TEXTAFTER('Electrical Excavator'!$A$4:$A$23,{"#","/","-"},-1), _xlfn.XLOOKUP(A240,'Electrical Excavator'!$E$3:$AI$3,'Electrical Excavator'!$E$4:$AI$23)),
            _xlfn.XLOOKUP(--_xlfn.TEXTAFTER($C240,{"#","/","-"},-1), --_xlfn.REGEXEXTRACT(_xlpm.c_rng,"\d+"), _xlfn.XLOOKUP(A240, _xlpm.header_rng, _xlpm.data_rng))
        ),
        B240="Day", ""
    ),
    IFERROR(_xlpm.result, "")
)</f>
        <v>1321</v>
      </c>
      <c r="AQ240" s="26">
        <f t="shared" si="55"/>
        <v>0.95694444444444449</v>
      </c>
      <c r="AR240" s="26">
        <f t="shared" si="56"/>
        <v>0.76777939042089982</v>
      </c>
      <c r="AS240" s="26">
        <f t="shared" si="57"/>
        <v>0.76777939042089982</v>
      </c>
      <c r="AT240" s="24">
        <f t="shared" si="58"/>
        <v>11.000000000000014</v>
      </c>
      <c r="AU240" s="22">
        <v>720</v>
      </c>
      <c r="AV240" s="22">
        <f t="shared" si="59"/>
        <v>12</v>
      </c>
      <c r="AW240" s="22">
        <f>IF($B240="Day",_xlfn.XLOOKUP(CLEAN($C240),效率表!$B$4:$B$500,效率表!G$4:G$500,""),_xlfn.XLOOKUP(CLEAN($C240),效率表!$B$4:$B$500,效率表!G$4:G$500,"",,-1))</f>
        <v>70</v>
      </c>
      <c r="AX240" s="22">
        <f>IF($B240="Day",_xlfn.XLOOKUP(CLEAN($C240),效率表!$B$4:$B$500,效率表!H$4:H$500,""),_xlfn.XLOOKUP(CLEAN($C240),效率表!$B$4:$B$500,效率表!H$4:H$500,"",,-1))</f>
        <v>0</v>
      </c>
      <c r="AY240" s="22">
        <f>IF($B240="Day",_xlfn.XLOOKUP(CLEAN($C240),效率表!$B$4:$B$500,效率表!I$4:I$500,""),_xlfn.XLOOKUP(CLEAN($C240),效率表!$B$4:$B$500,效率表!I$4:I$500,"",,-1))</f>
        <v>0</v>
      </c>
      <c r="AZ240" s="22">
        <f>IF($B240="Day",_xlfn.XLOOKUP(CLEAN($C240),效率表!$B$4:$B$500,效率表!J$4:J$500,""),_xlfn.XLOOKUP(CLEAN($C240),效率表!$B$4:$B$500,效率表!J$4:J$500,"",,-1))</f>
        <v>0</v>
      </c>
      <c r="BA240" s="22">
        <f>IF($B240="Day",_xlfn.XLOOKUP(CLEAN($C240),效率表!$B$4:$B$500,效率表!K$4:K$500,""),_xlfn.XLOOKUP(CLEAN($C240),效率表!$B$4:$B$500,效率表!K$4:K$500,"",,-1))</f>
        <v>0</v>
      </c>
      <c r="BB240" s="22">
        <f>IF($B240="Day",_xlfn.XLOOKUP(CLEAN($C240),效率表!$B$4:$B$500,效率表!L$4:L$500,""),_xlfn.XLOOKUP(CLEAN($C240),效率表!$B$4:$B$500,效率表!L$4:L$500,"",,-1))</f>
        <v>90</v>
      </c>
      <c r="BC240" s="22">
        <f>IF($B240="Day",_xlfn.XLOOKUP(CLEAN($C240),效率表!$B$4:$B$500,效率表!M$4:M$500,""),_xlfn.XLOOKUP(CLEAN($C240),效率表!$B$4:$B$500,效率表!M$4:M$500,"",,-1))</f>
        <v>0</v>
      </c>
      <c r="BD240" s="22">
        <f>IF($B240="Day",_xlfn.XLOOKUP(CLEAN($C240),效率表!$B$4:$B$500,效率表!N$4:N$500,""),_xlfn.XLOOKUP(CLEAN($C240),效率表!$B$4:$B$500,效率表!N$4:N$500,"",,-1))</f>
        <v>0</v>
      </c>
      <c r="BE240" s="22">
        <f>IF($B240="Day",_xlfn.XLOOKUP(CLEAN($C240),效率表!$B$4:$B$500,效率表!O$4:O$500,""),_xlfn.XLOOKUP(CLEAN($C240),效率表!$B$4:$B$500,效率表!O$4:O$500,"",,-1))</f>
        <v>31</v>
      </c>
      <c r="BF240" s="22">
        <f>IF($B240="Day",_xlfn.XLOOKUP(CLEAN($C240),效率表!$B$4:$B$500,效率表!P$4:P$500,""),_xlfn.XLOOKUP(CLEAN($C240),效率表!$B$4:$B$500,效率表!P$4:P$500,"",,-1))</f>
        <v>0</v>
      </c>
      <c r="BG240" s="22">
        <f>IF($B240="Day",_xlfn.XLOOKUP(CLEAN($C240),效率表!$B$4:$B$500,效率表!Q$4:Q$500,""),_xlfn.XLOOKUP(CLEAN($C240),效率表!$B$4:$B$500,效率表!Q$4:Q$500,"",,-1))</f>
        <v>0</v>
      </c>
      <c r="BH240" s="22">
        <f>IF($B240="Day",_xlfn.XLOOKUP(CLEAN($C240),效率表!$B$4:$B$500,效率表!R$4:R$500,""),_xlfn.XLOOKUP(CLEAN($C240),效率表!$B$4:$B$500,效率表!R$4:R$500,"",,-1))</f>
        <v>0</v>
      </c>
      <c r="BI240" s="22">
        <f>IF($B240="Day",_xlfn.XLOOKUP(CLEAN($C240),效率表!$B$4:$B$500,效率表!S$4:S$500,""),_xlfn.XLOOKUP(CLEAN($C240),效率表!$B$4:$B$500,效率表!S$4:S$500,"",,-1))</f>
        <v>0</v>
      </c>
      <c r="BJ240" s="22">
        <f>IF($B240="Day",_xlfn.XLOOKUP(CLEAN($C240),效率表!$B$4:$B$500,效率表!U$4:U$500,""),_xlfn.XLOOKUP(CLEAN($C240),效率表!$B$4:$B$500,效率表!U$4:U$500,"",,-1))</f>
        <v>0</v>
      </c>
      <c r="BK240" s="22">
        <f>IF($B240="Day",_xlfn.XLOOKUP(CLEAN($C240),效率表!$B$4:$B$500,效率表!V$4:V$500,""),_xlfn.XLOOKUP(CLEAN($C240),效率表!$B$4:$B$500,效率表!V$4:V$500,"",,-1))</f>
        <v>0</v>
      </c>
      <c r="BL240" s="22">
        <f t="shared" si="60"/>
        <v>0</v>
      </c>
      <c r="BM240" s="22">
        <f t="shared" si="61"/>
        <v>160</v>
      </c>
      <c r="BN240" s="22">
        <f t="shared" si="62"/>
        <v>0</v>
      </c>
      <c r="BO240" s="27">
        <f t="shared" si="63"/>
        <v>529</v>
      </c>
      <c r="BP240" s="25">
        <f t="shared" si="64"/>
        <v>8.8166666666666664</v>
      </c>
      <c r="BQ240" s="28" t="str">
        <f>IF($B240="Day",_xlfn.XLOOKUP(CLEAN($C240),效率表!$B$4:$B$500,效率表!X$4:X$500,""),_xlfn.XLOOKUP($C240,效率表!$B$4:$B$500,效率表!X$4:X$500,"",,-1))</f>
        <v xml:space="preserve">Тосолгоны анхааруулга ассан </v>
      </c>
    </row>
    <row r="241" spans="1:69">
      <c r="A241" s="29">
        <f t="shared" si="67"/>
        <v>46244</v>
      </c>
      <c r="B241" s="22" t="s">
        <v>241</v>
      </c>
      <c r="C241" s="22" t="s">
        <v>166</v>
      </c>
      <c r="D241" s="23" t="str">
        <f>_xlfn.XLOOKUP(C241,辅助表Auxiliary!$A$3:$A$192,辅助表Auxiliary!$C$3:$C$192)</f>
        <v>矿用卡车/Dump Truck</v>
      </c>
      <c r="E241" s="22" t="str">
        <f>_xlfn.XLOOKUP(C241,辅助表Auxiliary!$A$3:$A$192,辅助表Auxiliary!$D$3:$D$192)</f>
        <v>HITACHI EH4000AC-3</v>
      </c>
      <c r="F241" s="22" t="str">
        <f>_xlfn.XLOOKUP(C241,辅助表Auxiliary!$A$3:$A$192,辅助表Auxiliary!$E$3:$E$192)</f>
        <v>EH4000</v>
      </c>
      <c r="G241" s="22" t="s">
        <v>285</v>
      </c>
      <c r="H241" s="22" t="b">
        <f t="shared" si="51"/>
        <v>1</v>
      </c>
      <c r="I241" s="22">
        <f t="shared" si="52"/>
        <v>1</v>
      </c>
      <c r="J241" s="22"/>
      <c r="K241" s="22">
        <f>_xlfn.AGGREGATE(9,4,表1[[#This Row],[Хө]:[Б.н]])+_xlfn.AGGREGATE(9,4,表1[[#This Row],[Хө土壤]:[Б.н 脏煤]],表1[[#This Row],[Ш.х 沃土]])</f>
        <v>935</v>
      </c>
      <c r="L241" s="22">
        <f>_xlfn.AGGREGATE(9,4,表1[[#This Row],[Нү]],表1[[#This Row],[Нү 煤炭]])</f>
        <v>255</v>
      </c>
      <c r="M241" s="22">
        <f>_xlfn.AGGREGATE(9,4,表1[[#This Row],[oxid]],表1[[#This Row],[oxid 氧化]])</f>
        <v>0</v>
      </c>
      <c r="N241" s="22">
        <f>_xlfn.AGGREGATE(9,4,表1[[#This Row],[И.А]],表1[[#This Row],[И.А 
工程工作]])</f>
        <v>0</v>
      </c>
      <c r="O241" s="22">
        <f>表1[[#This Row],[产量（M3）
Production(M3)]]-表1[[#This Row],[焦煤（M3）
Coking coal
Нү]]-表1[[#This Row],[动力煤（M3）
Thermal coal
oxid]]</f>
        <v>680</v>
      </c>
      <c r="P241" s="22" t="str" cm="1">
        <f t="array" ref="P241">_xlfn.LET(
_xlpm.hCond,$H241,
_xlpm.dType,$D241,
_xlpm.res_type_1,P$1,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1" s="22" t="str" cm="1">
        <f t="array" ref="Q241">_xlfn.LET(
_xlpm.hCond,$H241,
_xlpm.dType,$D241,
_xlpm.res_type_1,Q$1,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1" s="22" t="str" cm="1">
        <f t="array" ref="R241">_xlfn.LET(
_xlpm.hCond,$H241,
_xlpm.dType,$D241,
_xlpm.res_type_1,R$1,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1" s="22" t="str" cm="1">
        <f t="array" ref="S241">_xlfn.LET(
_xlpm.hCond,$H241,
_xlpm.dType,$D241,
_xlpm.res_type_1,S$1,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1" s="22" t="str" cm="1">
        <f t="array" ref="T241">_xlfn.LET(
_xlpm.hCond,$H241,
_xlpm.dType,$D241,
_xlpm.res_type_1,T$1,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1" s="22" t="str" cm="1">
        <f t="array" ref="U241">_xlfn.LET(
_xlpm.hCond,$H241,
_xlpm.dType,$D241,
_xlpm.res_type_1,U$1,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1" s="22" t="str" cm="1">
        <f t="array" ref="V241">_xlfn.LET(
_xlpm.hCond,$H241,
_xlpm.dType,$D241,
_xlpm.res_type_1,V$1,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1" s="22" cm="1">
        <f t="array" ref="W241">_xlfn.LET(
_xlpm.hCond,$H241,
_xlpm.dType,$D241,
_xlpm.res_type_1,W$1,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41" s="22" cm="1">
        <f t="array" ref="X241">_xlfn.LET(
_xlpm.hCond,$H241,
_xlpm.dType,$D241,
_xlpm.res_type_1,X$1,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1" s="22" cm="1">
        <f t="array" ref="Y241">_xlfn.LET(
_xlpm.hCond,$H241,
_xlpm.dType,$D241,
_xlpm.res_type_1,Y$1,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Z241" s="22" cm="1">
        <f t="array" ref="Z241">_xlfn.LET(
_xlpm.hCond,$H241,
_xlpm.dType,$D241,
_xlpm.res_type_1,Z$1,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1" s="22" cm="1">
        <f t="array" ref="AA241">_xlfn.LET(
_xlpm.hCond,$H241,
_xlpm.dType,$D241,
_xlpm.res_type_1,AA$1,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1" s="22" cm="1">
        <f t="array" ref="AB241">_xlfn.LET(
_xlpm.hCond,$H241,
_xlpm.dType,$D241,
_xlpm.res_type_1,AB$1,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1" s="22" cm="1">
        <f t="array" ref="AC241">_xlfn.LET(
_xlpm.hCond,$H241,
_xlpm.dType,$D241,
_xlpm.res_type_1,AC$1,
_xlpm.num,--_xlfn.TEXTAFTER($C241,{"#","/","-"},-1),
_xlpm.isDay,$B241="DAY",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1" s="22" cm="1">
        <f t="array" ref="AD241">_xlfn.LET(
    _xlpm.result,
    IF(
        $H241,
        _xlfn.IFS(
            $B241 = "DAY",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$B241 = "Night",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25842.9</v>
      </c>
      <c r="AE241" s="22" cm="1">
        <f t="array" ref="AE241">_xlfn.LET(
    _xlpm.result,
    IF(
        $H241,
        _xlfn.IFS(
            $B241 = "DAY",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$B241 = "Night",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25852.2</v>
      </c>
      <c r="AF241" s="22">
        <f t="shared" si="65"/>
        <v>9.2999999999992724</v>
      </c>
      <c r="AG241" s="22" cm="1">
        <f t="array" ref="AG241">_xlfn.LET(
    _xlpm.result,
    IF(
        $H241,
        _xlfn.IFS(
            $B241 = "DAY",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$B241 = "Night",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394524</v>
      </c>
      <c r="AH241" s="22" cm="1">
        <f t="array" ref="AH241">_xlfn.LET(
    _xlpm.result,
    IF(
        $H241,
        _xlfn.IFS(
            $B241 = "DAY",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$B241 = "Night",
            _xlfn.IFS(
                $D241 = "挖掘机/Excavator",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$D241 = "矿用卡车/Dump Truck",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$D241 = "辅助设备/Auxiliary Equipment",
                _xlfn.XLOOKUP(
                     --
                        _xlfn.TEXTAFTER(
                            $C241,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394615</v>
      </c>
      <c r="AI241" s="22">
        <f t="shared" si="66"/>
        <v>91</v>
      </c>
      <c r="AJ241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41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24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1" s="22">
        <f t="shared" si="53"/>
        <v>8</v>
      </c>
      <c r="AO241" s="24">
        <f t="shared" si="54"/>
        <v>4.1363636363636367</v>
      </c>
      <c r="AP241" s="25" cm="1">
        <f t="array" ref="AP24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B241="Night", IF(
            (F241="EX5600")+(F241="EX3600"),
            _xlfn.XLOOKUP(--_xlfn.TEXTAFTER($C241,{"#","/","-"},-1), --_xlfn.TEXTAFTER('Electrical Excavator'!$A$4:$A$23,{"#","/","-"},-1), _xlfn.XLOOKUP(A241,'Electrical Excavator'!$E$3:$AI$3,'Electrical Excavator'!$E$4:$AI$23)),
            _xlfn.XLOOKUP(--_xlfn.TEXTAFTER($C241,{"#","/","-"},-1), --_xlfn.REGEXEXTRACT(_xlpm.c_rng,"\d+"), _xlfn.XLOOKUP(A241, _xlpm.header_rng, _xlpm.data_rng))
        ),
        B241="Day", ""
    ),
    IFERROR(_xlpm.result, "")
)</f>
        <v>1760</v>
      </c>
      <c r="AQ241" s="26">
        <f t="shared" si="55"/>
        <v>1</v>
      </c>
      <c r="AR241" s="26">
        <f t="shared" si="56"/>
        <v>0.77777777777777779</v>
      </c>
      <c r="AS241" s="26">
        <f t="shared" si="57"/>
        <v>0.77777777777777779</v>
      </c>
      <c r="AT241" s="24">
        <f t="shared" si="58"/>
        <v>0</v>
      </c>
      <c r="AU241" s="22">
        <v>720</v>
      </c>
      <c r="AV241" s="22">
        <f t="shared" si="59"/>
        <v>12</v>
      </c>
      <c r="AW241" s="22">
        <f>IF($B241="Day",_xlfn.XLOOKUP(CLEAN($C241),效率表!$B$4:$B$500,效率表!G$4:G$500,""),_xlfn.XLOOKUP(CLEAN($C241),效率表!$B$4:$B$500,效率表!G$4:G$500,"",,-1))</f>
        <v>30</v>
      </c>
      <c r="AX241" s="22">
        <f>IF($B241="Day",_xlfn.XLOOKUP(CLEAN($C241),效率表!$B$4:$B$500,效率表!H$4:H$500,""),_xlfn.XLOOKUP(CLEAN($C241),效率表!$B$4:$B$500,效率表!H$4:H$500,"",,-1))</f>
        <v>0</v>
      </c>
      <c r="AY241" s="22">
        <f>IF($B241="Day",_xlfn.XLOOKUP(CLEAN($C241),效率表!$B$4:$B$500,效率表!I$4:I$500,""),_xlfn.XLOOKUP(CLEAN($C241),效率表!$B$4:$B$500,效率表!I$4:I$500,"",,-1))</f>
        <v>0</v>
      </c>
      <c r="AZ241" s="22">
        <f>IF($B241="Day",_xlfn.XLOOKUP(CLEAN($C241),效率表!$B$4:$B$500,效率表!J$4:J$500,""),_xlfn.XLOOKUP(CLEAN($C241),效率表!$B$4:$B$500,效率表!J$4:J$500,"",,-1))</f>
        <v>0</v>
      </c>
      <c r="BA241" s="22">
        <f>IF($B241="Day",_xlfn.XLOOKUP(CLEAN($C241),效率表!$B$4:$B$500,效率表!K$4:K$500,""),_xlfn.XLOOKUP(CLEAN($C241),效率表!$B$4:$B$500,效率表!K$4:K$500,"",,-1))</f>
        <v>0</v>
      </c>
      <c r="BB241" s="22">
        <f>IF($B241="Day",_xlfn.XLOOKUP(CLEAN($C241),效率表!$B$4:$B$500,效率表!L$4:L$500,""),_xlfn.XLOOKUP(CLEAN($C241),效率表!$B$4:$B$500,效率表!L$4:L$500,"",,-1))</f>
        <v>90</v>
      </c>
      <c r="BC241" s="22">
        <f>IF($B241="Day",_xlfn.XLOOKUP(CLEAN($C241),效率表!$B$4:$B$500,效率表!M$4:M$500,""),_xlfn.XLOOKUP(CLEAN($C241),效率表!$B$4:$B$500,效率表!M$4:M$500,"",,-1))</f>
        <v>0</v>
      </c>
      <c r="BD241" s="22">
        <f>IF($B241="Day",_xlfn.XLOOKUP(CLEAN($C241),效率表!$B$4:$B$500,效率表!N$4:N$500,""),_xlfn.XLOOKUP(CLEAN($C241),效率表!$B$4:$B$500,效率表!N$4:N$500,"",,-1))</f>
        <v>0</v>
      </c>
      <c r="BE241" s="22">
        <f>IF($B241="Day",_xlfn.XLOOKUP(CLEAN($C241),效率表!$B$4:$B$500,效率表!O$4:O$500,""),_xlfn.XLOOKUP(CLEAN($C241),效率表!$B$4:$B$500,效率表!O$4:O$500,"",,-1))</f>
        <v>0</v>
      </c>
      <c r="BF241" s="22">
        <f>IF($B241="Day",_xlfn.XLOOKUP(CLEAN($C241),效率表!$B$4:$B$500,效率表!P$4:P$500,""),_xlfn.XLOOKUP(CLEAN($C241),效率表!$B$4:$B$500,效率表!P$4:P$500,"",,-1))</f>
        <v>40</v>
      </c>
      <c r="BG241" s="22">
        <f>IF($B241="Day",_xlfn.XLOOKUP(CLEAN($C241),效率表!$B$4:$B$500,效率表!Q$4:Q$500,""),_xlfn.XLOOKUP(CLEAN($C241),效率表!$B$4:$B$500,效率表!Q$4:Q$500,"",,-1))</f>
        <v>0</v>
      </c>
      <c r="BH241" s="22">
        <f>IF($B241="Day",_xlfn.XLOOKUP(CLEAN($C241),效率表!$B$4:$B$500,效率表!R$4:R$500,""),_xlfn.XLOOKUP(CLEAN($C241),效率表!$B$4:$B$500,效率表!R$4:R$500,"",,-1))</f>
        <v>0</v>
      </c>
      <c r="BI241" s="22">
        <f>IF($B241="Day",_xlfn.XLOOKUP(CLEAN($C241),效率表!$B$4:$B$500,效率表!S$4:S$500,""),_xlfn.XLOOKUP(CLEAN($C241),效率表!$B$4:$B$500,效率表!S$4:S$500,"",,-1))</f>
        <v>0</v>
      </c>
      <c r="BJ241" s="22">
        <f>IF($B241="Day",_xlfn.XLOOKUP(CLEAN($C241),效率表!$B$4:$B$500,效率表!U$4:U$500,""),_xlfn.XLOOKUP(CLEAN($C241),效率表!$B$4:$B$500,效率表!U$4:U$500,"",,-1))</f>
        <v>0</v>
      </c>
      <c r="BK241" s="22">
        <f>IF($B241="Day",_xlfn.XLOOKUP(CLEAN($C241),效率表!$B$4:$B$500,效率表!V$4:V$500,""),_xlfn.XLOOKUP(CLEAN($C241),效率表!$B$4:$B$500,效率表!V$4:V$500,"",,-1))</f>
        <v>0</v>
      </c>
      <c r="BL241" s="22">
        <f t="shared" si="60"/>
        <v>0</v>
      </c>
      <c r="BM241" s="22">
        <f t="shared" si="61"/>
        <v>160</v>
      </c>
      <c r="BN241" s="22">
        <f t="shared" si="62"/>
        <v>40</v>
      </c>
      <c r="BO241" s="27">
        <f t="shared" si="63"/>
        <v>560</v>
      </c>
      <c r="BP241" s="25">
        <f t="shared" si="64"/>
        <v>9.3333333333333339</v>
      </c>
      <c r="BQ241" s="28">
        <f>IF($B241="Day",_xlfn.XLOOKUP(CLEAN($C241),效率表!$B$4:$B$500,效率表!X$4:X$500,""),_xlfn.XLOOKUP($C241,效率表!$B$4:$B$500,效率表!X$4:X$500,"",,-1))</f>
        <v>0</v>
      </c>
    </row>
    <row r="242" spans="1:69">
      <c r="A242" s="29">
        <f t="shared" si="67"/>
        <v>46244</v>
      </c>
      <c r="B242" s="22" t="s">
        <v>241</v>
      </c>
      <c r="C242" s="22" t="s">
        <v>167</v>
      </c>
      <c r="D242" s="23" t="str">
        <f>_xlfn.XLOOKUP(C242,辅助表Auxiliary!$A$3:$A$192,辅助表Auxiliary!$C$3:$C$192)</f>
        <v>矿用卡车/Dump Truck</v>
      </c>
      <c r="E242" s="22" t="str">
        <f>_xlfn.XLOOKUP(C242,辅助表Auxiliary!$A$3:$A$192,辅助表Auxiliary!$D$3:$D$192)</f>
        <v>HITACHI EH4000AC-3</v>
      </c>
      <c r="F242" s="22" t="str">
        <f>_xlfn.XLOOKUP(C242,辅助表Auxiliary!$A$3:$A$192,辅助表Auxiliary!$E$3:$E$192)</f>
        <v>EH4000</v>
      </c>
      <c r="G242" s="22" t="s">
        <v>285</v>
      </c>
      <c r="H242" s="22" t="b">
        <f t="shared" si="51"/>
        <v>1</v>
      </c>
      <c r="I242" s="22">
        <f t="shared" si="52"/>
        <v>0</v>
      </c>
      <c r="J242" s="22"/>
      <c r="K242" s="22">
        <f>_xlfn.AGGREGATE(9,4,表1[[#This Row],[Хө]:[Б.н]])+_xlfn.AGGREGATE(9,4,表1[[#This Row],[Хө土壤]:[Б.н 脏煤]],表1[[#This Row],[Ш.х 沃土]])</f>
        <v>0</v>
      </c>
      <c r="L242" s="22">
        <f>_xlfn.AGGREGATE(9,4,表1[[#This Row],[Нү]],表1[[#This Row],[Нү 煤炭]])</f>
        <v>0</v>
      </c>
      <c r="M242" s="22">
        <f>_xlfn.AGGREGATE(9,4,表1[[#This Row],[oxid]],表1[[#This Row],[oxid 氧化]])</f>
        <v>0</v>
      </c>
      <c r="N242" s="22">
        <f>_xlfn.AGGREGATE(9,4,表1[[#This Row],[И.А]],表1[[#This Row],[И.А 
工程工作]])</f>
        <v>0</v>
      </c>
      <c r="O242" s="22">
        <f>表1[[#This Row],[产量（M3）
Production(M3)]]-表1[[#This Row],[焦煤（M3）
Coking coal
Нү]]-表1[[#This Row],[动力煤（M3）
Thermal coal
oxid]]</f>
        <v>0</v>
      </c>
      <c r="P242" s="22" t="str" cm="1">
        <f t="array" ref="P242">_xlfn.LET(
_xlpm.hCond,$H242,
_xlpm.dType,$D242,
_xlpm.res_type_1,P$1,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2" s="22" t="str" cm="1">
        <f t="array" ref="Q242">_xlfn.LET(
_xlpm.hCond,$H242,
_xlpm.dType,$D242,
_xlpm.res_type_1,Q$1,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2" s="22" t="str" cm="1">
        <f t="array" ref="R242">_xlfn.LET(
_xlpm.hCond,$H242,
_xlpm.dType,$D242,
_xlpm.res_type_1,R$1,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2" s="22" t="str" cm="1">
        <f t="array" ref="S242">_xlfn.LET(
_xlpm.hCond,$H242,
_xlpm.dType,$D242,
_xlpm.res_type_1,S$1,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2" s="22" t="str" cm="1">
        <f t="array" ref="T242">_xlfn.LET(
_xlpm.hCond,$H242,
_xlpm.dType,$D242,
_xlpm.res_type_1,T$1,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2" s="22" t="str" cm="1">
        <f t="array" ref="U242">_xlfn.LET(
_xlpm.hCond,$H242,
_xlpm.dType,$D242,
_xlpm.res_type_1,U$1,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2" s="22" t="str" cm="1">
        <f t="array" ref="V242">_xlfn.LET(
_xlpm.hCond,$H242,
_xlpm.dType,$D242,
_xlpm.res_type_1,V$1,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2" s="22" cm="1">
        <f t="array" ref="W242">_xlfn.LET(
_xlpm.hCond,$H242,
_xlpm.dType,$D242,
_xlpm.res_type_1,W$1,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42" s="22" cm="1">
        <f t="array" ref="X242">_xlfn.LET(
_xlpm.hCond,$H242,
_xlpm.dType,$D242,
_xlpm.res_type_1,X$1,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2" s="22" cm="1">
        <f t="array" ref="Y242">_xlfn.LET(
_xlpm.hCond,$H242,
_xlpm.dType,$D242,
_xlpm.res_type_1,Y$1,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2" s="22" cm="1">
        <f t="array" ref="Z242">_xlfn.LET(
_xlpm.hCond,$H242,
_xlpm.dType,$D242,
_xlpm.res_type_1,Z$1,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2" s="22" cm="1">
        <f t="array" ref="AA242">_xlfn.LET(
_xlpm.hCond,$H242,
_xlpm.dType,$D242,
_xlpm.res_type_1,AA$1,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2" s="22" cm="1">
        <f t="array" ref="AB242">_xlfn.LET(
_xlpm.hCond,$H242,
_xlpm.dType,$D242,
_xlpm.res_type_1,AB$1,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2" s="22" cm="1">
        <f t="array" ref="AC242">_xlfn.LET(
_xlpm.hCond,$H242,
_xlpm.dType,$D242,
_xlpm.res_type_1,AC$1,
_xlpm.num,--_xlfn.TEXTAFTER($C242,{"#","/","-"},-1),
_xlpm.isDay,$B242="DAY",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2" s="22" cm="1">
        <f t="array" ref="AD242">_xlfn.LET(
    _xlpm.result,
    IF(
        $H242,
        _xlfn.IFS(
            $B242 = "DAY",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$B242 = "Night",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20015.599999999999</v>
      </c>
      <c r="AE242" s="22" cm="1">
        <f t="array" ref="AE242">_xlfn.LET(
    _xlpm.result,
    IF(
        $H242,
        _xlfn.IFS(
            $B242 = "DAY",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$B242 = "Night",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20015.599999999999</v>
      </c>
      <c r="AF242" s="22">
        <f t="shared" si="65"/>
        <v>0</v>
      </c>
      <c r="AG242" s="22" cm="1">
        <f t="array" ref="AG242">_xlfn.LET(
    _xlpm.result,
    IF(
        $H242,
        _xlfn.IFS(
            $B242 = "DAY",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$B242 = "Night",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306788.3</v>
      </c>
      <c r="AH242" s="22" cm="1">
        <f t="array" ref="AH242">_xlfn.LET(
    _xlpm.result,
    IF(
        $H242,
        _xlfn.IFS(
            $B242 = "DAY",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$B242 = "Night",
            _xlfn.IFS(
                $D242 = "挖掘机/Excavator",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$D242 = "矿用卡车/Dump Truck",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$D242 = "辅助设备/Auxiliary Equipment",
                _xlfn.XLOOKUP(
                     --
                        _xlfn.TEXTAFTER(
                            $C242,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306788.3</v>
      </c>
      <c r="AI242" s="22">
        <f t="shared" si="66"/>
        <v>0</v>
      </c>
      <c r="AJ242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4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2" s="22">
        <f t="shared" si="53"/>
        <v>0</v>
      </c>
      <c r="AO242" s="24" t="str">
        <f t="shared" si="54"/>
        <v/>
      </c>
      <c r="AP242" s="25" cm="1">
        <f t="array" ref="AP24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B242="Night", IF(
            (F242="EX5600")+(F242="EX3600"),
            _xlfn.XLOOKUP(--_xlfn.TEXTAFTER($C242,{"#","/","-"},-1), --_xlfn.TEXTAFTER('Electrical Excavator'!$A$4:$A$23,{"#","/","-"},-1), _xlfn.XLOOKUP(A242,'Electrical Excavator'!$E$3:$AI$3,'Electrical Excavator'!$E$4:$AI$23)),
            _xlfn.XLOOKUP(--_xlfn.TEXTAFTER($C242,{"#","/","-"},-1), --_xlfn.REGEXEXTRACT(_xlpm.c_rng,"\d+"), _xlfn.XLOOKUP(A242, _xlpm.header_rng, _xlpm.data_rng))
        ),
        B242="Day", ""
    ),
    IFERROR(_xlpm.result, "")
)</f>
        <v>0</v>
      </c>
      <c r="AQ242" s="26">
        <f t="shared" si="55"/>
        <v>0</v>
      </c>
      <c r="AR242" s="26">
        <f t="shared" si="56"/>
        <v>0</v>
      </c>
      <c r="AS242" s="26" t="str">
        <f t="shared" si="57"/>
        <v/>
      </c>
      <c r="AT242" s="24" t="str">
        <f t="shared" si="58"/>
        <v/>
      </c>
      <c r="AU242" s="22">
        <v>720</v>
      </c>
      <c r="AV242" s="22">
        <f t="shared" si="59"/>
        <v>12</v>
      </c>
      <c r="AW242" s="22">
        <f>IF($B242="Day",_xlfn.XLOOKUP(CLEAN($C242),效率表!$B$4:$B$500,效率表!G$4:G$500,""),_xlfn.XLOOKUP(CLEAN($C242),效率表!$B$4:$B$500,效率表!G$4:G$500,"",,-1))</f>
        <v>0</v>
      </c>
      <c r="AX242" s="22">
        <f>IF($B242="Day",_xlfn.XLOOKUP(CLEAN($C242),效率表!$B$4:$B$500,效率表!H$4:H$500,""),_xlfn.XLOOKUP(CLEAN($C242),效率表!$B$4:$B$500,效率表!H$4:H$500,"",,-1))</f>
        <v>0</v>
      </c>
      <c r="AY242" s="22">
        <f>IF($B242="Day",_xlfn.XLOOKUP(CLEAN($C242),效率表!$B$4:$B$500,效率表!I$4:I$500,""),_xlfn.XLOOKUP(CLEAN($C242),效率表!$B$4:$B$500,效率表!I$4:I$500,"",,-1))</f>
        <v>0</v>
      </c>
      <c r="AZ242" s="22">
        <f>IF($B242="Day",_xlfn.XLOOKUP(CLEAN($C242),效率表!$B$4:$B$500,效率表!J$4:J$500,""),_xlfn.XLOOKUP(CLEAN($C242),效率表!$B$4:$B$500,效率表!J$4:J$500,"",,-1))</f>
        <v>0</v>
      </c>
      <c r="BA242" s="22">
        <f>IF($B242="Day",_xlfn.XLOOKUP(CLEAN($C242),效率表!$B$4:$B$500,效率表!K$4:K$500,""),_xlfn.XLOOKUP(CLEAN($C242),效率表!$B$4:$B$500,效率表!K$4:K$500,"",,-1))</f>
        <v>0</v>
      </c>
      <c r="BB242" s="22">
        <f>IF($B242="Day",_xlfn.XLOOKUP(CLEAN($C242),效率表!$B$4:$B$500,效率表!L$4:L$500,""),_xlfn.XLOOKUP(CLEAN($C242),效率表!$B$4:$B$500,效率表!L$4:L$500,"",,-1))</f>
        <v>0</v>
      </c>
      <c r="BC242" s="22">
        <f>IF($B242="Day",_xlfn.XLOOKUP(CLEAN($C242),效率表!$B$4:$B$500,效率表!M$4:M$500,""),_xlfn.XLOOKUP(CLEAN($C242),效率表!$B$4:$B$500,效率表!M$4:M$500,"",,-1))</f>
        <v>0</v>
      </c>
      <c r="BD242" s="22">
        <f>IF($B242="Day",_xlfn.XLOOKUP(CLEAN($C242),效率表!$B$4:$B$500,效率表!N$4:N$500,""),_xlfn.XLOOKUP(CLEAN($C242),效率表!$B$4:$B$500,效率表!N$4:N$500,"",,-1))</f>
        <v>0</v>
      </c>
      <c r="BE242" s="22">
        <f>IF($B242="Day",_xlfn.XLOOKUP(CLEAN($C242),效率表!$B$4:$B$500,效率表!O$4:O$500,""),_xlfn.XLOOKUP(CLEAN($C242),效率表!$B$4:$B$500,效率表!O$4:O$500,"",,-1))</f>
        <v>720</v>
      </c>
      <c r="BF242" s="22">
        <f>IF($B242="Day",_xlfn.XLOOKUP(CLEAN($C242),效率表!$B$4:$B$500,效率表!P$4:P$500,""),_xlfn.XLOOKUP(CLEAN($C242),效率表!$B$4:$B$500,效率表!P$4:P$500,"",,-1))</f>
        <v>0</v>
      </c>
      <c r="BG242" s="22">
        <f>IF($B242="Day",_xlfn.XLOOKUP(CLEAN($C242),效率表!$B$4:$B$500,效率表!Q$4:Q$500,""),_xlfn.XLOOKUP(CLEAN($C242),效率表!$B$4:$B$500,效率表!Q$4:Q$500,"",,-1))</f>
        <v>0</v>
      </c>
      <c r="BH242" s="22">
        <f>IF($B242="Day",_xlfn.XLOOKUP(CLEAN($C242),效率表!$B$4:$B$500,效率表!R$4:R$500,""),_xlfn.XLOOKUP(CLEAN($C242),效率表!$B$4:$B$500,效率表!R$4:R$500,"",,-1))</f>
        <v>0</v>
      </c>
      <c r="BI242" s="22">
        <f>IF($B242="Day",_xlfn.XLOOKUP(CLEAN($C242),效率表!$B$4:$B$500,效率表!S$4:S$500,""),_xlfn.XLOOKUP(CLEAN($C242),效率表!$B$4:$B$500,效率表!S$4:S$500,"",,-1))</f>
        <v>0</v>
      </c>
      <c r="BJ242" s="22">
        <f>IF($B242="Day",_xlfn.XLOOKUP(CLEAN($C242),效率表!$B$4:$B$500,效率表!U$4:U$500,""),_xlfn.XLOOKUP(CLEAN($C242),效率表!$B$4:$B$500,效率表!U$4:U$500,"",,-1))</f>
        <v>0</v>
      </c>
      <c r="BK242" s="22">
        <f>IF($B242="Day",_xlfn.XLOOKUP(CLEAN($C242),效率表!$B$4:$B$500,效率表!V$4:V$500,""),_xlfn.XLOOKUP(CLEAN($C242),效率表!$B$4:$B$500,效率表!V$4:V$500,"",,-1))</f>
        <v>0</v>
      </c>
      <c r="BL242" s="22">
        <f t="shared" si="60"/>
        <v>0</v>
      </c>
      <c r="BM242" s="22">
        <f t="shared" si="61"/>
        <v>0</v>
      </c>
      <c r="BN242" s="22">
        <f t="shared" si="62"/>
        <v>0</v>
      </c>
      <c r="BO242" s="27">
        <f t="shared" si="63"/>
        <v>0</v>
      </c>
      <c r="BP242" s="25">
        <f t="shared" si="64"/>
        <v>0</v>
      </c>
      <c r="BQ242" s="28" t="str">
        <f>IF($B242="Day",_xlfn.XLOOKUP(CLEAN($C242),效率表!$B$4:$B$500,效率表!X$4:X$500,""),_xlfn.XLOOKUP($C242,效率表!$B$4:$B$500,效率表!X$4:X$500,"",,-1))</f>
        <v xml:space="preserve">Генератор засварт </v>
      </c>
    </row>
    <row r="243" spans="1:69">
      <c r="A243" s="29">
        <f t="shared" si="67"/>
        <v>46244</v>
      </c>
      <c r="B243" s="22" t="s">
        <v>241</v>
      </c>
      <c r="C243" s="22" t="s">
        <v>168</v>
      </c>
      <c r="D243" s="23" t="str">
        <f>_xlfn.XLOOKUP(C243,辅助表Auxiliary!$A$3:$A$192,辅助表Auxiliary!$C$3:$C$192)</f>
        <v>矿用卡车/Dump Truck</v>
      </c>
      <c r="E243" s="22" t="str">
        <f>_xlfn.XLOOKUP(C243,辅助表Auxiliary!$A$3:$A$192,辅助表Auxiliary!$D$3:$D$192)</f>
        <v>HITACHI EH4000AC-3</v>
      </c>
      <c r="F243" s="22" t="str">
        <f>_xlfn.XLOOKUP(C243,辅助表Auxiliary!$A$3:$A$192,辅助表Auxiliary!$E$3:$E$192)</f>
        <v>EH4000</v>
      </c>
      <c r="G243" s="22" t="s">
        <v>285</v>
      </c>
      <c r="H243" s="22" t="b">
        <f t="shared" si="51"/>
        <v>1</v>
      </c>
      <c r="I243" s="22">
        <f t="shared" si="52"/>
        <v>1</v>
      </c>
      <c r="J243" s="22"/>
      <c r="K243" s="22">
        <f>_xlfn.AGGREGATE(9,4,表1[[#This Row],[Хө]:[Б.н]])+_xlfn.AGGREGATE(9,4,表1[[#This Row],[Хө土壤]:[Б.н 脏煤]],表1[[#This Row],[Ш.х 沃土]])</f>
        <v>1020</v>
      </c>
      <c r="L243" s="22">
        <f>_xlfn.AGGREGATE(9,4,表1[[#This Row],[Нү]],表1[[#This Row],[Нү 煤炭]])</f>
        <v>340</v>
      </c>
      <c r="M243" s="22">
        <f>_xlfn.AGGREGATE(9,4,表1[[#This Row],[oxid]],表1[[#This Row],[oxid 氧化]])</f>
        <v>0</v>
      </c>
      <c r="N243" s="22">
        <f>_xlfn.AGGREGATE(9,4,表1[[#This Row],[И.А]],表1[[#This Row],[И.А 
工程工作]])</f>
        <v>0</v>
      </c>
      <c r="O243" s="22">
        <f>表1[[#This Row],[产量（M3）
Production(M3)]]-表1[[#This Row],[焦煤（M3）
Coking coal
Нү]]-表1[[#This Row],[动力煤（M3）
Thermal coal
oxid]]</f>
        <v>680</v>
      </c>
      <c r="P243" s="22" t="str" cm="1">
        <f t="array" ref="P243">_xlfn.LET(
_xlpm.hCond,$H243,
_xlpm.dType,$D243,
_xlpm.res_type_1,P$1,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3" s="22" t="str" cm="1">
        <f t="array" ref="Q243">_xlfn.LET(
_xlpm.hCond,$H243,
_xlpm.dType,$D243,
_xlpm.res_type_1,Q$1,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3" s="22" t="str" cm="1">
        <f t="array" ref="R243">_xlfn.LET(
_xlpm.hCond,$H243,
_xlpm.dType,$D243,
_xlpm.res_type_1,R$1,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3" s="22" t="str" cm="1">
        <f t="array" ref="S243">_xlfn.LET(
_xlpm.hCond,$H243,
_xlpm.dType,$D243,
_xlpm.res_type_1,S$1,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3" s="22" t="str" cm="1">
        <f t="array" ref="T243">_xlfn.LET(
_xlpm.hCond,$H243,
_xlpm.dType,$D243,
_xlpm.res_type_1,T$1,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3" s="22" t="str" cm="1">
        <f t="array" ref="U243">_xlfn.LET(
_xlpm.hCond,$H243,
_xlpm.dType,$D243,
_xlpm.res_type_1,U$1,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3" s="22" t="str" cm="1">
        <f t="array" ref="V243">_xlfn.LET(
_xlpm.hCond,$H243,
_xlpm.dType,$D243,
_xlpm.res_type_1,V$1,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3" s="22" cm="1">
        <f t="array" ref="W243">_xlfn.LET(
_xlpm.hCond,$H243,
_xlpm.dType,$D243,
_xlpm.res_type_1,W$1,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43" s="22" cm="1">
        <f t="array" ref="X243">_xlfn.LET(
_xlpm.hCond,$H243,
_xlpm.dType,$D243,
_xlpm.res_type_1,X$1,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3" s="22" cm="1">
        <f t="array" ref="Y243">_xlfn.LET(
_xlpm.hCond,$H243,
_xlpm.dType,$D243,
_xlpm.res_type_1,Y$1,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Z243" s="22" cm="1">
        <f t="array" ref="Z243">_xlfn.LET(
_xlpm.hCond,$H243,
_xlpm.dType,$D243,
_xlpm.res_type_1,Z$1,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3" s="22" cm="1">
        <f t="array" ref="AA243">_xlfn.LET(
_xlpm.hCond,$H243,
_xlpm.dType,$D243,
_xlpm.res_type_1,AA$1,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3" s="22" cm="1">
        <f t="array" ref="AB243">_xlfn.LET(
_xlpm.hCond,$H243,
_xlpm.dType,$D243,
_xlpm.res_type_1,AB$1,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3" s="22" cm="1">
        <f t="array" ref="AC243">_xlfn.LET(
_xlpm.hCond,$H243,
_xlpm.dType,$D243,
_xlpm.res_type_1,AC$1,
_xlpm.num,--_xlfn.TEXTAFTER($C243,{"#","/","-"},-1),
_xlpm.isDay,$B243="DAY",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3" s="22" cm="1">
        <f t="array" ref="AD243">_xlfn.LET(
    _xlpm.result,
    IF(
        $H243,
        _xlfn.IFS(
            $B243 = "DAY",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$B243 = "Night",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21351</v>
      </c>
      <c r="AE243" s="22" cm="1">
        <f t="array" ref="AE243">_xlfn.LET(
    _xlpm.result,
    IF(
        $H243,
        _xlfn.IFS(
            $B243 = "DAY",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$B243 = "Night",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21361.1</v>
      </c>
      <c r="AF243" s="22">
        <f t="shared" si="65"/>
        <v>10.099999999998545</v>
      </c>
      <c r="AG243" s="22" cm="1">
        <f t="array" ref="AG243">_xlfn.LET(
    _xlpm.result,
    IF(
        $H243,
        _xlfn.IFS(
            $B243 = "DAY",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$B243 = "Night",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330633</v>
      </c>
      <c r="AH243" s="22" cm="1">
        <f t="array" ref="AH243">_xlfn.LET(
    _xlpm.result,
    IF(
        $H243,
        _xlfn.IFS(
            $B243 = "DAY",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$B243 = "Night",
            _xlfn.IFS(
                $D243 = "挖掘机/Excavator",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$D243 = "矿用卡车/Dump Truck",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$D243 = "辅助设备/Auxiliary Equipment",
                _xlfn.XLOOKUP(
                     --
                        _xlfn.TEXTAFTER(
                            $C243,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330731.5</v>
      </c>
      <c r="AI243" s="22">
        <f t="shared" si="66"/>
        <v>98.5</v>
      </c>
      <c r="AJ243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43" s="22">
        <f>_xlfn.LET(_xlpm.v,_xlfn.XLOOKUP(表1[[#This Row],[型号类型
Model Type]],辅助表Auxiliary!$P$2:$P$6,辅助表Auxiliary!$Q$2:$Q$6),_xlpm.target,_xlfn.AGGREGATE(9,4,表1[[#This Row],[Нү 煤炭]]),IFERROR(_xlpm.target/_xlpm.v,""))</f>
        <v>4</v>
      </c>
      <c r="AL24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3" s="22">
        <f t="shared" si="53"/>
        <v>8</v>
      </c>
      <c r="AO243" s="24">
        <f t="shared" si="54"/>
        <v>4.104166666666667</v>
      </c>
      <c r="AP243" s="25" cm="1">
        <f t="array" ref="AP24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B243="Night", IF(
            (F243="EX5600")+(F243="EX3600"),
            _xlfn.XLOOKUP(--_xlfn.TEXTAFTER($C243,{"#","/","-"},-1), --_xlfn.TEXTAFTER('Electrical Excavator'!$A$4:$A$23,{"#","/","-"},-1), _xlfn.XLOOKUP(A243,'Electrical Excavator'!$E$3:$AI$3,'Electrical Excavator'!$E$4:$AI$23)),
            _xlfn.XLOOKUP(--_xlfn.TEXTAFTER($C243,{"#","/","-"},-1), --_xlfn.REGEXEXTRACT(_xlpm.c_rng,"\d+"), _xlfn.XLOOKUP(A243, _xlpm.header_rng, _xlpm.data_rng))
        ),
        B243="Day", ""
    ),
    IFERROR(_xlpm.result, "")
)</f>
        <v>3267</v>
      </c>
      <c r="AQ243" s="26">
        <f t="shared" si="55"/>
        <v>0.97222222222222221</v>
      </c>
      <c r="AR243" s="26">
        <f t="shared" si="56"/>
        <v>0.7</v>
      </c>
      <c r="AS243" s="26">
        <f t="shared" si="57"/>
        <v>0.7</v>
      </c>
      <c r="AT243" s="24">
        <f t="shared" si="58"/>
        <v>115.99999999991272</v>
      </c>
      <c r="AU243" s="22">
        <v>720</v>
      </c>
      <c r="AV243" s="22">
        <f t="shared" si="59"/>
        <v>12</v>
      </c>
      <c r="AW243" s="22">
        <f>IF($B243="Day",_xlfn.XLOOKUP(CLEAN($C243),效率表!$B$4:$B$500,效率表!G$4:G$500,""),_xlfn.XLOOKUP(CLEAN($C243),效率表!$B$4:$B$500,效率表!G$4:G$500,"",,-1))</f>
        <v>10</v>
      </c>
      <c r="AX243" s="22">
        <f>IF($B243="Day",_xlfn.XLOOKUP(CLEAN($C243),效率表!$B$4:$B$500,效率表!H$4:H$500,""),_xlfn.XLOOKUP(CLEAN($C243),效率表!$B$4:$B$500,效率表!H$4:H$500,"",,-1))</f>
        <v>0</v>
      </c>
      <c r="AY243" s="22">
        <f>IF($B243="Day",_xlfn.XLOOKUP(CLEAN($C243),效率表!$B$4:$B$500,效率表!I$4:I$500,""),_xlfn.XLOOKUP(CLEAN($C243),效率表!$B$4:$B$500,效率表!I$4:I$500,"",,-1))</f>
        <v>0</v>
      </c>
      <c r="AZ243" s="22">
        <f>IF($B243="Day",_xlfn.XLOOKUP(CLEAN($C243),效率表!$B$4:$B$500,效率表!J$4:J$500,""),_xlfn.XLOOKUP(CLEAN($C243),效率表!$B$4:$B$500,效率表!J$4:J$500,"",,-1))</f>
        <v>0</v>
      </c>
      <c r="BA243" s="22">
        <f>IF($B243="Day",_xlfn.XLOOKUP(CLEAN($C243),效率表!$B$4:$B$500,效率表!K$4:K$500,""),_xlfn.XLOOKUP(CLEAN($C243),效率表!$B$4:$B$500,效率表!K$4:K$500,"",,-1))</f>
        <v>0</v>
      </c>
      <c r="BB243" s="22">
        <f>IF($B243="Day",_xlfn.XLOOKUP(CLEAN($C243),效率表!$B$4:$B$500,效率表!L$4:L$500,""),_xlfn.XLOOKUP(CLEAN($C243),效率表!$B$4:$B$500,效率表!L$4:L$500,"",,-1))</f>
        <v>80</v>
      </c>
      <c r="BC243" s="22">
        <f>IF($B243="Day",_xlfn.XLOOKUP(CLEAN($C243),效率表!$B$4:$B$500,效率表!M$4:M$500,""),_xlfn.XLOOKUP(CLEAN($C243),效率表!$B$4:$B$500,效率表!M$4:M$500,"",,-1))</f>
        <v>0</v>
      </c>
      <c r="BD243" s="22">
        <f>IF($B243="Day",_xlfn.XLOOKUP(CLEAN($C243),效率表!$B$4:$B$500,效率表!N$4:N$500,""),_xlfn.XLOOKUP(CLEAN($C243),效率表!$B$4:$B$500,效率表!N$4:N$500,"",,-1))</f>
        <v>0</v>
      </c>
      <c r="BE243" s="22">
        <f>IF($B243="Day",_xlfn.XLOOKUP(CLEAN($C243),效率表!$B$4:$B$500,效率表!O$4:O$500,""),_xlfn.XLOOKUP(CLEAN($C243),效率表!$B$4:$B$500,效率表!O$4:O$500,"",,-1))</f>
        <v>20</v>
      </c>
      <c r="BF243" s="22">
        <f>IF($B243="Day",_xlfn.XLOOKUP(CLEAN($C243),效率表!$B$4:$B$500,效率表!P$4:P$500,""),_xlfn.XLOOKUP(CLEAN($C243),效率表!$B$4:$B$500,效率表!P$4:P$500,"",,-1))</f>
        <v>120</v>
      </c>
      <c r="BG243" s="22">
        <f>IF($B243="Day",_xlfn.XLOOKUP(CLEAN($C243),效率表!$B$4:$B$500,效率表!Q$4:Q$500,""),_xlfn.XLOOKUP(CLEAN($C243),效率表!$B$4:$B$500,效率表!Q$4:Q$500,"",,-1))</f>
        <v>0</v>
      </c>
      <c r="BH243" s="22">
        <f>IF($B243="Day",_xlfn.XLOOKUP(CLEAN($C243),效率表!$B$4:$B$500,效率表!R$4:R$500,""),_xlfn.XLOOKUP(CLEAN($C243),效率表!$B$4:$B$500,效率表!R$4:R$500,"",,-1))</f>
        <v>0</v>
      </c>
      <c r="BI243" s="22">
        <f>IF($B243="Day",_xlfn.XLOOKUP(CLEAN($C243),效率表!$B$4:$B$500,效率表!S$4:S$500,""),_xlfn.XLOOKUP(CLEAN($C243),效率表!$B$4:$B$500,效率表!S$4:S$500,"",,-1))</f>
        <v>0</v>
      </c>
      <c r="BJ243" s="22">
        <f>IF($B243="Day",_xlfn.XLOOKUP(CLEAN($C243),效率表!$B$4:$B$500,效率表!U$4:U$500,""),_xlfn.XLOOKUP(CLEAN($C243),效率表!$B$4:$B$500,效率表!U$4:U$500,"",,-1))</f>
        <v>0</v>
      </c>
      <c r="BK243" s="22">
        <f>IF($B243="Day",_xlfn.XLOOKUP(CLEAN($C243),效率表!$B$4:$B$500,效率表!V$4:V$500,""),_xlfn.XLOOKUP(CLEAN($C243),效率表!$B$4:$B$500,效率表!V$4:V$500,"",,-1))</f>
        <v>0</v>
      </c>
      <c r="BL243" s="22">
        <f t="shared" si="60"/>
        <v>0</v>
      </c>
      <c r="BM243" s="22">
        <f t="shared" si="61"/>
        <v>210</v>
      </c>
      <c r="BN243" s="22">
        <f t="shared" si="62"/>
        <v>120</v>
      </c>
      <c r="BO243" s="27">
        <f t="shared" si="63"/>
        <v>490</v>
      </c>
      <c r="BP243" s="25">
        <f t="shared" si="64"/>
        <v>8.1666666666666661</v>
      </c>
      <c r="BQ243" s="28">
        <f>IF($B243="Day",_xlfn.XLOOKUP(CLEAN($C243),效率表!$B$4:$B$500,效率表!X$4:X$500,""),_xlfn.XLOOKUP($C243,效率表!$B$4:$B$500,效率表!X$4:X$500,"",,-1))</f>
        <v>0</v>
      </c>
    </row>
    <row r="244" spans="1:69">
      <c r="A244" s="29">
        <f t="shared" si="67"/>
        <v>46244</v>
      </c>
      <c r="B244" s="22" t="s">
        <v>241</v>
      </c>
      <c r="C244" s="22" t="s">
        <v>169</v>
      </c>
      <c r="D244" s="23" t="str">
        <f>_xlfn.XLOOKUP(C244,辅助表Auxiliary!$A$3:$A$192,辅助表Auxiliary!$C$3:$C$192)</f>
        <v>矿用卡车/Dump Truck</v>
      </c>
      <c r="E244" s="22" t="str">
        <f>_xlfn.XLOOKUP(C244,辅助表Auxiliary!$A$3:$A$192,辅助表Auxiliary!$D$3:$D$192)</f>
        <v>HITACHI EH4000AC-3</v>
      </c>
      <c r="F244" s="22" t="str">
        <f>_xlfn.XLOOKUP(C244,辅助表Auxiliary!$A$3:$A$192,辅助表Auxiliary!$E$3:$E$192)</f>
        <v>EH4000</v>
      </c>
      <c r="G244" s="22" t="s">
        <v>285</v>
      </c>
      <c r="H244" s="22" t="b">
        <f t="shared" si="51"/>
        <v>1</v>
      </c>
      <c r="I244" s="22">
        <f t="shared" si="52"/>
        <v>1</v>
      </c>
      <c r="J244" s="22"/>
      <c r="K244" s="22">
        <f>_xlfn.AGGREGATE(9,4,表1[[#This Row],[Хө]:[Б.н]])+_xlfn.AGGREGATE(9,4,表1[[#This Row],[Хө土壤]:[Б.н 脏煤]],表1[[#This Row],[Ш.х 沃土]])</f>
        <v>680</v>
      </c>
      <c r="L244" s="22">
        <f>_xlfn.AGGREGATE(9,4,表1[[#This Row],[Нү]],表1[[#This Row],[Нү 煤炭]])</f>
        <v>0</v>
      </c>
      <c r="M244" s="22">
        <f>_xlfn.AGGREGATE(9,4,表1[[#This Row],[oxid]],表1[[#This Row],[oxid 氧化]])</f>
        <v>0</v>
      </c>
      <c r="N244" s="22">
        <f>_xlfn.AGGREGATE(9,4,表1[[#This Row],[И.А]],表1[[#This Row],[И.А 
工程工作]])</f>
        <v>0</v>
      </c>
      <c r="O244" s="22">
        <f>表1[[#This Row],[产量（M3）
Production(M3)]]-表1[[#This Row],[焦煤（M3）
Coking coal
Нү]]-表1[[#This Row],[动力煤（M3）
Thermal coal
oxid]]</f>
        <v>680</v>
      </c>
      <c r="P244" s="22" t="str" cm="1">
        <f t="array" ref="P244">_xlfn.LET(
_xlpm.hCond,$H244,
_xlpm.dType,$D244,
_xlpm.res_type_1,P$1,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4" s="22" t="str" cm="1">
        <f t="array" ref="Q244">_xlfn.LET(
_xlpm.hCond,$H244,
_xlpm.dType,$D244,
_xlpm.res_type_1,Q$1,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4" s="22" t="str" cm="1">
        <f t="array" ref="R244">_xlfn.LET(
_xlpm.hCond,$H244,
_xlpm.dType,$D244,
_xlpm.res_type_1,R$1,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4" s="22" t="str" cm="1">
        <f t="array" ref="S244">_xlfn.LET(
_xlpm.hCond,$H244,
_xlpm.dType,$D244,
_xlpm.res_type_1,S$1,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4" s="22" t="str" cm="1">
        <f t="array" ref="T244">_xlfn.LET(
_xlpm.hCond,$H244,
_xlpm.dType,$D244,
_xlpm.res_type_1,T$1,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4" s="22" t="str" cm="1">
        <f t="array" ref="U244">_xlfn.LET(
_xlpm.hCond,$H244,
_xlpm.dType,$D244,
_xlpm.res_type_1,U$1,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4" s="22" t="str" cm="1">
        <f t="array" ref="V244">_xlfn.LET(
_xlpm.hCond,$H244,
_xlpm.dType,$D244,
_xlpm.res_type_1,V$1,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4" s="22" cm="1">
        <f t="array" ref="W244">_xlfn.LET(
_xlpm.hCond,$H244,
_xlpm.dType,$D244,
_xlpm.res_type_1,W$1,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44" s="22" cm="1">
        <f t="array" ref="X244">_xlfn.LET(
_xlpm.hCond,$H244,
_xlpm.dType,$D244,
_xlpm.res_type_1,X$1,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4" s="22" cm="1">
        <f t="array" ref="Y244">_xlfn.LET(
_xlpm.hCond,$H244,
_xlpm.dType,$D244,
_xlpm.res_type_1,Y$1,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4" s="22" cm="1">
        <f t="array" ref="Z244">_xlfn.LET(
_xlpm.hCond,$H244,
_xlpm.dType,$D244,
_xlpm.res_type_1,Z$1,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4" s="22" cm="1">
        <f t="array" ref="AA244">_xlfn.LET(
_xlpm.hCond,$H244,
_xlpm.dType,$D244,
_xlpm.res_type_1,AA$1,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4" s="22" cm="1">
        <f t="array" ref="AB244">_xlfn.LET(
_xlpm.hCond,$H244,
_xlpm.dType,$D244,
_xlpm.res_type_1,AB$1,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4" s="22" cm="1">
        <f t="array" ref="AC244">_xlfn.LET(
_xlpm.hCond,$H244,
_xlpm.dType,$D244,
_xlpm.res_type_1,AC$1,
_xlpm.num,--_xlfn.TEXTAFTER($C244,{"#","/","-"},-1),
_xlpm.isDay,$B244="DAY",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4" s="22" cm="1">
        <f t="array" ref="AD244">_xlfn.LET(
    _xlpm.result,
    IF(
        $H244,
        _xlfn.IFS(
            $B244 = "DAY",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$B244 = "Night",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27820.9</v>
      </c>
      <c r="AE244" s="22" cm="1">
        <f t="array" ref="AE244">_xlfn.LET(
    _xlpm.result,
    IF(
        $H244,
        _xlfn.IFS(
            $B244 = "DAY",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$B244 = "Night",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27829.9</v>
      </c>
      <c r="AF244" s="22">
        <f t="shared" si="65"/>
        <v>9</v>
      </c>
      <c r="AG244" s="22" cm="1">
        <f t="array" ref="AG244">_xlfn.LET(
    _xlpm.result,
    IF(
        $H244,
        _xlfn.IFS(
            $B244 = "DAY",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$B244 = "Night",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361724</v>
      </c>
      <c r="AH244" s="22" cm="1">
        <f t="array" ref="AH244">_xlfn.LET(
    _xlpm.result,
    IF(
        $H244,
        _xlfn.IFS(
            $B244 = "DAY",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$B244 = "Night",
            _xlfn.IFS(
                $D244 = "挖掘机/Excavator",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$D244 = "矿用卡车/Dump Truck",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$D244 = "辅助设备/Auxiliary Equipment",
                _xlfn.XLOOKUP(
                     --
                        _xlfn.TEXTAFTER(
                            $C244,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361847.6</v>
      </c>
      <c r="AI244" s="22">
        <f t="shared" si="66"/>
        <v>123.59999999997672</v>
      </c>
      <c r="AJ244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4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4" s="22">
        <f t="shared" si="53"/>
        <v>8</v>
      </c>
      <c r="AO244" s="24">
        <f t="shared" si="54"/>
        <v>7.7249999999985448</v>
      </c>
      <c r="AP244" s="25" cm="1">
        <f t="array" ref="AP24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B244="Night", IF(
            (F244="EX5600")+(F244="EX3600"),
            _xlfn.XLOOKUP(--_xlfn.TEXTAFTER($C244,{"#","/","-"},-1), --_xlfn.TEXTAFTER('Electrical Excavator'!$A$4:$A$23,{"#","/","-"},-1), _xlfn.XLOOKUP(A244,'Electrical Excavator'!$E$3:$AI$3,'Electrical Excavator'!$E$4:$AI$23)),
            _xlfn.XLOOKUP(--_xlfn.TEXTAFTER($C244,{"#","/","-"},-1), --_xlfn.REGEXEXTRACT(_xlpm.c_rng,"\d+"), _xlfn.XLOOKUP(A244, _xlpm.header_rng, _xlpm.data_rng))
        ),
        B244="Day", ""
    ),
    IFERROR(_xlpm.result, "")
)</f>
        <v>525</v>
      </c>
      <c r="AQ244" s="26">
        <f t="shared" si="55"/>
        <v>0.93611111111111112</v>
      </c>
      <c r="AR244" s="26">
        <f t="shared" si="56"/>
        <v>0.73293768545994065</v>
      </c>
      <c r="AS244" s="26">
        <f t="shared" si="57"/>
        <v>0.73293768545994065</v>
      </c>
      <c r="AT244" s="24">
        <f t="shared" si="58"/>
        <v>46.00000000000005</v>
      </c>
      <c r="AU244" s="22">
        <v>720</v>
      </c>
      <c r="AV244" s="22">
        <f t="shared" si="59"/>
        <v>12</v>
      </c>
      <c r="AW244" s="22">
        <f>IF($B244="Day",_xlfn.XLOOKUP(CLEAN($C244),效率表!$B$4:$B$500,效率表!G$4:G$500,""),_xlfn.XLOOKUP(CLEAN($C244),效率表!$B$4:$B$500,效率表!G$4:G$500,"",,-1))</f>
        <v>20</v>
      </c>
      <c r="AX244" s="22">
        <f>IF($B244="Day",_xlfn.XLOOKUP(CLEAN($C244),效率表!$B$4:$B$500,效率表!H$4:H$500,""),_xlfn.XLOOKUP(CLEAN($C244),效率表!$B$4:$B$500,效率表!H$4:H$500,"",,-1))</f>
        <v>0</v>
      </c>
      <c r="AY244" s="22">
        <f>IF($B244="Day",_xlfn.XLOOKUP(CLEAN($C244),效率表!$B$4:$B$500,效率表!I$4:I$500,""),_xlfn.XLOOKUP(CLEAN($C244),效率表!$B$4:$B$500,效率表!I$4:I$500,"",,-1))</f>
        <v>0</v>
      </c>
      <c r="AZ244" s="22">
        <f>IF($B244="Day",_xlfn.XLOOKUP(CLEAN($C244),效率表!$B$4:$B$500,效率表!J$4:J$500,""),_xlfn.XLOOKUP(CLEAN($C244),效率表!$B$4:$B$500,效率表!J$4:J$500,"",,-1))</f>
        <v>0</v>
      </c>
      <c r="BA244" s="22">
        <f>IF($B244="Day",_xlfn.XLOOKUP(CLEAN($C244),效率表!$B$4:$B$500,效率表!K$4:K$500,""),_xlfn.XLOOKUP(CLEAN($C244),效率表!$B$4:$B$500,效率表!K$4:K$500,"",,-1))</f>
        <v>0</v>
      </c>
      <c r="BB244" s="22">
        <f>IF($B244="Day",_xlfn.XLOOKUP(CLEAN($C244),效率表!$B$4:$B$500,效率表!L$4:L$500,""),_xlfn.XLOOKUP(CLEAN($C244),效率表!$B$4:$B$500,效率表!L$4:L$500,"",,-1))</f>
        <v>90</v>
      </c>
      <c r="BC244" s="22">
        <f>IF($B244="Day",_xlfn.XLOOKUP(CLEAN($C244),效率表!$B$4:$B$500,效率表!M$4:M$500,""),_xlfn.XLOOKUP(CLEAN($C244),效率表!$B$4:$B$500,效率表!M$4:M$500,"",,-1))</f>
        <v>0</v>
      </c>
      <c r="BD244" s="22">
        <f>IF($B244="Day",_xlfn.XLOOKUP(CLEAN($C244),效率表!$B$4:$B$500,效率表!N$4:N$500,""),_xlfn.XLOOKUP(CLEAN($C244),效率表!$B$4:$B$500,效率表!N$4:N$500,"",,-1))</f>
        <v>0</v>
      </c>
      <c r="BE244" s="22">
        <f>IF($B244="Day",_xlfn.XLOOKUP(CLEAN($C244),效率表!$B$4:$B$500,效率表!O$4:O$500,""),_xlfn.XLOOKUP(CLEAN($C244),效率表!$B$4:$B$500,效率表!O$4:O$500,"",,-1))</f>
        <v>46.000000000000007</v>
      </c>
      <c r="BF244" s="22">
        <f>IF($B244="Day",_xlfn.XLOOKUP(CLEAN($C244),效率表!$B$4:$B$500,效率表!P$4:P$500,""),_xlfn.XLOOKUP(CLEAN($C244),效率表!$B$4:$B$500,效率表!P$4:P$500,"",,-1))</f>
        <v>70</v>
      </c>
      <c r="BG244" s="22">
        <f>IF($B244="Day",_xlfn.XLOOKUP(CLEAN($C244),效率表!$B$4:$B$500,效率表!Q$4:Q$500,""),_xlfn.XLOOKUP(CLEAN($C244),效率表!$B$4:$B$500,效率表!Q$4:Q$500,"",,-1))</f>
        <v>0</v>
      </c>
      <c r="BH244" s="22">
        <f>IF($B244="Day",_xlfn.XLOOKUP(CLEAN($C244),效率表!$B$4:$B$500,效率表!R$4:R$500,""),_xlfn.XLOOKUP(CLEAN($C244),效率表!$B$4:$B$500,效率表!R$4:R$500,"",,-1))</f>
        <v>0</v>
      </c>
      <c r="BI244" s="22">
        <f>IF($B244="Day",_xlfn.XLOOKUP(CLEAN($C244),效率表!$B$4:$B$500,效率表!S$4:S$500,""),_xlfn.XLOOKUP(CLEAN($C244),效率表!$B$4:$B$500,效率表!S$4:S$500,"",,-1))</f>
        <v>0</v>
      </c>
      <c r="BJ244" s="22">
        <f>IF($B244="Day",_xlfn.XLOOKUP(CLEAN($C244),效率表!$B$4:$B$500,效率表!U$4:U$500,""),_xlfn.XLOOKUP(CLEAN($C244),效率表!$B$4:$B$500,效率表!U$4:U$500,"",,-1))</f>
        <v>0</v>
      </c>
      <c r="BK244" s="22">
        <f>IF($B244="Day",_xlfn.XLOOKUP(CLEAN($C244),效率表!$B$4:$B$500,效率表!V$4:V$500,""),_xlfn.XLOOKUP(CLEAN($C244),效率表!$B$4:$B$500,效率表!V$4:V$500,"",,-1))</f>
        <v>0</v>
      </c>
      <c r="BL244" s="22">
        <f t="shared" si="60"/>
        <v>0</v>
      </c>
      <c r="BM244" s="22">
        <f t="shared" si="61"/>
        <v>180</v>
      </c>
      <c r="BN244" s="22">
        <f t="shared" si="62"/>
        <v>70</v>
      </c>
      <c r="BO244" s="27">
        <f t="shared" si="63"/>
        <v>494</v>
      </c>
      <c r="BP244" s="25">
        <f t="shared" si="64"/>
        <v>8.2333333333333325</v>
      </c>
      <c r="BQ244" s="28" t="str">
        <f>IF($B244="Day",_xlfn.XLOOKUP(CLEAN($C244),效率表!$B$4:$B$500,效率表!X$4:X$500,""),_xlfn.XLOOKUP($C244,效率表!$B$4:$B$500,效率表!X$4:X$500,"",,-1))</f>
        <v xml:space="preserve">Гидро халсан </v>
      </c>
    </row>
    <row r="245" spans="1:69">
      <c r="A245" s="29">
        <f t="shared" si="67"/>
        <v>46244</v>
      </c>
      <c r="B245" s="22" t="s">
        <v>241</v>
      </c>
      <c r="C245" s="22" t="s">
        <v>170</v>
      </c>
      <c r="D245" s="23" t="str">
        <f>_xlfn.XLOOKUP(C245,辅助表Auxiliary!$A$3:$A$192,辅助表Auxiliary!$C$3:$C$192)</f>
        <v>矿用卡车/Dump Truck</v>
      </c>
      <c r="E245" s="22" t="str">
        <f>_xlfn.XLOOKUP(C245,辅助表Auxiliary!$A$3:$A$192,辅助表Auxiliary!$D$3:$D$192)</f>
        <v>HITACHI EH4000AC-3</v>
      </c>
      <c r="F245" s="22" t="str">
        <f>_xlfn.XLOOKUP(C245,辅助表Auxiliary!$A$3:$A$192,辅助表Auxiliary!$E$3:$E$192)</f>
        <v>EH4000</v>
      </c>
      <c r="G245" s="22" t="s">
        <v>285</v>
      </c>
      <c r="H245" s="22" t="b">
        <f t="shared" si="51"/>
        <v>1</v>
      </c>
      <c r="I245" s="22">
        <f t="shared" si="52"/>
        <v>0</v>
      </c>
      <c r="J245" s="22"/>
      <c r="K245" s="22">
        <f>_xlfn.AGGREGATE(9,4,表1[[#This Row],[Хө]:[Б.н]])+_xlfn.AGGREGATE(9,4,表1[[#This Row],[Хө土壤]:[Б.н 脏煤]],表1[[#This Row],[Ш.х 沃土]])</f>
        <v>0</v>
      </c>
      <c r="L245" s="22">
        <f>_xlfn.AGGREGATE(9,4,表1[[#This Row],[Нү]],表1[[#This Row],[Нү 煤炭]])</f>
        <v>0</v>
      </c>
      <c r="M245" s="22">
        <f>_xlfn.AGGREGATE(9,4,表1[[#This Row],[oxid]],表1[[#This Row],[oxid 氧化]])</f>
        <v>0</v>
      </c>
      <c r="N245" s="22">
        <f>_xlfn.AGGREGATE(9,4,表1[[#This Row],[И.А]],表1[[#This Row],[И.А 
工程工作]])</f>
        <v>0</v>
      </c>
      <c r="O245" s="22">
        <f>表1[[#This Row],[产量（M3）
Production(M3)]]-表1[[#This Row],[焦煤（M3）
Coking coal
Нү]]-表1[[#This Row],[动力煤（M3）
Thermal coal
oxid]]</f>
        <v>0</v>
      </c>
      <c r="P245" s="22" t="str" cm="1">
        <f t="array" ref="P245">_xlfn.LET(
_xlpm.hCond,$H245,
_xlpm.dType,$D245,
_xlpm.res_type_1,P$1,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5" s="22" t="str" cm="1">
        <f t="array" ref="Q245">_xlfn.LET(
_xlpm.hCond,$H245,
_xlpm.dType,$D245,
_xlpm.res_type_1,Q$1,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5" s="22" t="str" cm="1">
        <f t="array" ref="R245">_xlfn.LET(
_xlpm.hCond,$H245,
_xlpm.dType,$D245,
_xlpm.res_type_1,R$1,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5" s="22" t="str" cm="1">
        <f t="array" ref="S245">_xlfn.LET(
_xlpm.hCond,$H245,
_xlpm.dType,$D245,
_xlpm.res_type_1,S$1,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5" s="22" t="str" cm="1">
        <f t="array" ref="T245">_xlfn.LET(
_xlpm.hCond,$H245,
_xlpm.dType,$D245,
_xlpm.res_type_1,T$1,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5" s="22" t="str" cm="1">
        <f t="array" ref="U245">_xlfn.LET(
_xlpm.hCond,$H245,
_xlpm.dType,$D245,
_xlpm.res_type_1,U$1,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5" s="22" t="str" cm="1">
        <f t="array" ref="V245">_xlfn.LET(
_xlpm.hCond,$H245,
_xlpm.dType,$D245,
_xlpm.res_type_1,V$1,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5" s="22" cm="1">
        <f t="array" ref="W245">_xlfn.LET(
_xlpm.hCond,$H245,
_xlpm.dType,$D245,
_xlpm.res_type_1,W$1,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45" s="22" cm="1">
        <f t="array" ref="X245">_xlfn.LET(
_xlpm.hCond,$H245,
_xlpm.dType,$D245,
_xlpm.res_type_1,X$1,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5" s="22" cm="1">
        <f t="array" ref="Y245">_xlfn.LET(
_xlpm.hCond,$H245,
_xlpm.dType,$D245,
_xlpm.res_type_1,Y$1,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5" s="22" cm="1">
        <f t="array" ref="Z245">_xlfn.LET(
_xlpm.hCond,$H245,
_xlpm.dType,$D245,
_xlpm.res_type_1,Z$1,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5" s="22" cm="1">
        <f t="array" ref="AA245">_xlfn.LET(
_xlpm.hCond,$H245,
_xlpm.dType,$D245,
_xlpm.res_type_1,AA$1,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5" s="22" cm="1">
        <f t="array" ref="AB245">_xlfn.LET(
_xlpm.hCond,$H245,
_xlpm.dType,$D245,
_xlpm.res_type_1,AB$1,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5" s="22" cm="1">
        <f t="array" ref="AC245">_xlfn.LET(
_xlpm.hCond,$H245,
_xlpm.dType,$D245,
_xlpm.res_type_1,AC$1,
_xlpm.num,--_xlfn.TEXTAFTER($C245,{"#","/","-"},-1),
_xlpm.isDay,$B245="DAY",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5" s="22" cm="1">
        <f t="array" ref="AD245">_xlfn.LET(
    _xlpm.result,
    IF(
        $H245,
        _xlfn.IFS(
            $B245 = "DAY",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$B245 = "Night",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27928.3</v>
      </c>
      <c r="AE245" s="22" cm="1">
        <f t="array" ref="AE245">_xlfn.LET(
    _xlpm.result,
    IF(
        $H245,
        _xlfn.IFS(
            $B245 = "DAY",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$B245 = "Night",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27928.3</v>
      </c>
      <c r="AF245" s="22">
        <f t="shared" si="65"/>
        <v>0</v>
      </c>
      <c r="AG245" s="22" cm="1">
        <f t="array" ref="AG245">_xlfn.LET(
    _xlpm.result,
    IF(
        $H245,
        _xlfn.IFS(
            $B245 = "DAY",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$B245 = "Night",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385777</v>
      </c>
      <c r="AH245" s="22" cm="1">
        <f t="array" ref="AH245">_xlfn.LET(
    _xlpm.result,
    IF(
        $H245,
        _xlfn.IFS(
            $B245 = "DAY",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$B245 = "Night",
            _xlfn.IFS(
                $D245 = "挖掘机/Excavator",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$D245 = "矿用卡车/Dump Truck",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$D245 = "辅助设备/Auxiliary Equipment",
                _xlfn.XLOOKUP(
                     --
                        _xlfn.TEXTAFTER(
                            $C245,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385777</v>
      </c>
      <c r="AI245" s="22">
        <f t="shared" si="66"/>
        <v>0</v>
      </c>
      <c r="AJ245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4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5" s="22">
        <f t="shared" si="53"/>
        <v>0</v>
      </c>
      <c r="AO245" s="24" t="str">
        <f t="shared" si="54"/>
        <v/>
      </c>
      <c r="AP245" s="25" cm="1">
        <f t="array" ref="AP24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B245="Night", IF(
            (F245="EX5600")+(F245="EX3600"),
            _xlfn.XLOOKUP(--_xlfn.TEXTAFTER($C245,{"#","/","-"},-1), --_xlfn.TEXTAFTER('Electrical Excavator'!$A$4:$A$23,{"#","/","-"},-1), _xlfn.XLOOKUP(A245,'Electrical Excavator'!$E$3:$AI$3,'Electrical Excavator'!$E$4:$AI$23)),
            _xlfn.XLOOKUP(--_xlfn.TEXTAFTER($C245,{"#","/","-"},-1), --_xlfn.REGEXEXTRACT(_xlpm.c_rng,"\d+"), _xlfn.XLOOKUP(A245, _xlpm.header_rng, _xlpm.data_rng))
        ),
        B245="Day", ""
    ),
    IFERROR(_xlpm.result, "")
)</f>
        <v>0</v>
      </c>
      <c r="AQ245" s="26">
        <f t="shared" si="55"/>
        <v>1</v>
      </c>
      <c r="AR245" s="26">
        <f t="shared" si="56"/>
        <v>0</v>
      </c>
      <c r="AS245" s="26" t="str">
        <f t="shared" si="57"/>
        <v/>
      </c>
      <c r="AT245" s="24" t="str">
        <f t="shared" si="58"/>
        <v/>
      </c>
      <c r="AU245" s="22">
        <v>720</v>
      </c>
      <c r="AV245" s="22">
        <f t="shared" si="59"/>
        <v>12</v>
      </c>
      <c r="AW245" s="22">
        <f>IF($B245="Day",_xlfn.XLOOKUP(CLEAN($C245),效率表!$B$4:$B$500,效率表!G$4:G$500,""),_xlfn.XLOOKUP(CLEAN($C245),效率表!$B$4:$B$500,效率表!G$4:G$500,"",,-1))</f>
        <v>0</v>
      </c>
      <c r="AX245" s="22">
        <f>IF($B245="Day",_xlfn.XLOOKUP(CLEAN($C245),效率表!$B$4:$B$500,效率表!H$4:H$500,""),_xlfn.XLOOKUP(CLEAN($C245),效率表!$B$4:$B$500,效率表!H$4:H$500,"",,-1))</f>
        <v>0</v>
      </c>
      <c r="AY245" s="22">
        <f>IF($B245="Day",_xlfn.XLOOKUP(CLEAN($C245),效率表!$B$4:$B$500,效率表!I$4:I$500,""),_xlfn.XLOOKUP(CLEAN($C245),效率表!$B$4:$B$500,效率表!I$4:I$500,"",,-1))</f>
        <v>0</v>
      </c>
      <c r="AZ245" s="22">
        <f>IF($B245="Day",_xlfn.XLOOKUP(CLEAN($C245),效率表!$B$4:$B$500,效率表!J$4:J$500,""),_xlfn.XLOOKUP(CLEAN($C245),效率表!$B$4:$B$500,效率表!J$4:J$500,"",,-1))</f>
        <v>0</v>
      </c>
      <c r="BA245" s="22">
        <f>IF($B245="Day",_xlfn.XLOOKUP(CLEAN($C245),效率表!$B$4:$B$500,效率表!K$4:K$500,""),_xlfn.XLOOKUP(CLEAN($C245),效率表!$B$4:$B$500,效率表!K$4:K$500,"",,-1))</f>
        <v>0</v>
      </c>
      <c r="BB245" s="22">
        <f>IF($B245="Day",_xlfn.XLOOKUP(CLEAN($C245),效率表!$B$4:$B$500,效率表!L$4:L$500,""),_xlfn.XLOOKUP(CLEAN($C245),效率表!$B$4:$B$500,效率表!L$4:L$500,"",,-1))</f>
        <v>0</v>
      </c>
      <c r="BC245" s="22">
        <f>IF($B245="Day",_xlfn.XLOOKUP(CLEAN($C245),效率表!$B$4:$B$500,效率表!M$4:M$500,""),_xlfn.XLOOKUP(CLEAN($C245),效率表!$B$4:$B$500,效率表!M$4:M$500,"",,-1))</f>
        <v>0</v>
      </c>
      <c r="BD245" s="22">
        <f>IF($B245="Day",_xlfn.XLOOKUP(CLEAN($C245),效率表!$B$4:$B$500,效率表!N$4:N$500,""),_xlfn.XLOOKUP(CLEAN($C245),效率表!$B$4:$B$500,效率表!N$4:N$500,"",,-1))</f>
        <v>0</v>
      </c>
      <c r="BE245" s="22">
        <f>IF($B245="Day",_xlfn.XLOOKUP(CLEAN($C245),效率表!$B$4:$B$500,效率表!O$4:O$500,""),_xlfn.XLOOKUP(CLEAN($C245),效率表!$B$4:$B$500,效率表!O$4:O$500,"",,-1))</f>
        <v>0</v>
      </c>
      <c r="BF245" s="22">
        <f>IF($B245="Day",_xlfn.XLOOKUP(CLEAN($C245),效率表!$B$4:$B$500,效率表!P$4:P$500,""),_xlfn.XLOOKUP(CLEAN($C245),效率表!$B$4:$B$500,效率表!P$4:P$500,"",,-1))</f>
        <v>720</v>
      </c>
      <c r="BG245" s="22">
        <f>IF($B245="Day",_xlfn.XLOOKUP(CLEAN($C245),效率表!$B$4:$B$500,效率表!Q$4:Q$500,""),_xlfn.XLOOKUP(CLEAN($C245),效率表!$B$4:$B$500,效率表!Q$4:Q$500,"",,-1))</f>
        <v>0</v>
      </c>
      <c r="BH245" s="22">
        <f>IF($B245="Day",_xlfn.XLOOKUP(CLEAN($C245),效率表!$B$4:$B$500,效率表!R$4:R$500,""),_xlfn.XLOOKUP(CLEAN($C245),效率表!$B$4:$B$500,效率表!R$4:R$500,"",,-1))</f>
        <v>0</v>
      </c>
      <c r="BI245" s="22">
        <f>IF($B245="Day",_xlfn.XLOOKUP(CLEAN($C245),效率表!$B$4:$B$500,效率表!S$4:S$500,""),_xlfn.XLOOKUP(CLEAN($C245),效率表!$B$4:$B$500,效率表!S$4:S$500,"",,-1))</f>
        <v>0</v>
      </c>
      <c r="BJ245" s="22">
        <f>IF($B245="Day",_xlfn.XLOOKUP(CLEAN($C245),效率表!$B$4:$B$500,效率表!U$4:U$500,""),_xlfn.XLOOKUP(CLEAN($C245),效率表!$B$4:$B$500,效率表!U$4:U$500,"",,-1))</f>
        <v>0</v>
      </c>
      <c r="BK245" s="22">
        <f>IF($B245="Day",_xlfn.XLOOKUP(CLEAN($C245),效率表!$B$4:$B$500,效率表!V$4:V$500,""),_xlfn.XLOOKUP(CLEAN($C245),效率表!$B$4:$B$500,效率表!V$4:V$500,"",,-1))</f>
        <v>0</v>
      </c>
      <c r="BL245" s="22">
        <f t="shared" si="60"/>
        <v>0</v>
      </c>
      <c r="BM245" s="22">
        <f t="shared" si="61"/>
        <v>720</v>
      </c>
      <c r="BN245" s="22">
        <f t="shared" si="62"/>
        <v>720</v>
      </c>
      <c r="BO245" s="27">
        <f t="shared" si="63"/>
        <v>0</v>
      </c>
      <c r="BP245" s="25">
        <f t="shared" si="64"/>
        <v>0</v>
      </c>
      <c r="BQ245" s="28">
        <f>IF($B245="Day",_xlfn.XLOOKUP(CLEAN($C245),效率表!$B$4:$B$500,效率表!X$4:X$500,""),_xlfn.XLOOKUP($C245,效率表!$B$4:$B$500,效率表!X$4:X$500,"",,-1))</f>
        <v>0</v>
      </c>
    </row>
    <row r="246" spans="1:69">
      <c r="A246" s="29">
        <f t="shared" si="67"/>
        <v>46244</v>
      </c>
      <c r="B246" s="22" t="s">
        <v>241</v>
      </c>
      <c r="C246" s="22" t="s">
        <v>171</v>
      </c>
      <c r="D246" s="23" t="str">
        <f>_xlfn.XLOOKUP(C246,辅助表Auxiliary!$A$3:$A$192,辅助表Auxiliary!$C$3:$C$192)</f>
        <v>矿用卡车/Dump Truck</v>
      </c>
      <c r="E246" s="22" t="str">
        <f>_xlfn.XLOOKUP(C246,辅助表Auxiliary!$A$3:$A$192,辅助表Auxiliary!$D$3:$D$192)</f>
        <v>HITACHI EH4000AC-3</v>
      </c>
      <c r="F246" s="22" t="str">
        <f>_xlfn.XLOOKUP(C246,辅助表Auxiliary!$A$3:$A$192,辅助表Auxiliary!$E$3:$E$192)</f>
        <v>EH4000</v>
      </c>
      <c r="G246" s="22" t="s">
        <v>285</v>
      </c>
      <c r="H246" s="22" t="b">
        <f t="shared" si="51"/>
        <v>1</v>
      </c>
      <c r="I246" s="22">
        <f t="shared" si="52"/>
        <v>0</v>
      </c>
      <c r="J246" s="22"/>
      <c r="K246" s="22">
        <f>_xlfn.AGGREGATE(9,4,表1[[#This Row],[Хө]:[Б.н]])+_xlfn.AGGREGATE(9,4,表1[[#This Row],[Хө土壤]:[Б.н 脏煤]],表1[[#This Row],[Ш.х 沃土]])</f>
        <v>0</v>
      </c>
      <c r="L246" s="22">
        <f>_xlfn.AGGREGATE(9,4,表1[[#This Row],[Нү]],表1[[#This Row],[Нү 煤炭]])</f>
        <v>0</v>
      </c>
      <c r="M246" s="22">
        <f>_xlfn.AGGREGATE(9,4,表1[[#This Row],[oxid]],表1[[#This Row],[oxid 氧化]])</f>
        <v>0</v>
      </c>
      <c r="N246" s="22">
        <f>_xlfn.AGGREGATE(9,4,表1[[#This Row],[И.А]],表1[[#This Row],[И.А 
工程工作]])</f>
        <v>0</v>
      </c>
      <c r="O246" s="22">
        <f>表1[[#This Row],[产量（M3）
Production(M3)]]-表1[[#This Row],[焦煤（M3）
Coking coal
Нү]]-表1[[#This Row],[动力煤（M3）
Thermal coal
oxid]]</f>
        <v>0</v>
      </c>
      <c r="P246" s="22" t="str" cm="1">
        <f t="array" ref="P246">_xlfn.LET(
_xlpm.hCond,$H246,
_xlpm.dType,$D246,
_xlpm.res_type_1,P$1,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6" s="22" t="str" cm="1">
        <f t="array" ref="Q246">_xlfn.LET(
_xlpm.hCond,$H246,
_xlpm.dType,$D246,
_xlpm.res_type_1,Q$1,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6" s="22" t="str" cm="1">
        <f t="array" ref="R246">_xlfn.LET(
_xlpm.hCond,$H246,
_xlpm.dType,$D246,
_xlpm.res_type_1,R$1,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6" s="22" t="str" cm="1">
        <f t="array" ref="S246">_xlfn.LET(
_xlpm.hCond,$H246,
_xlpm.dType,$D246,
_xlpm.res_type_1,S$1,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6" s="22" t="str" cm="1">
        <f t="array" ref="T246">_xlfn.LET(
_xlpm.hCond,$H246,
_xlpm.dType,$D246,
_xlpm.res_type_1,T$1,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6" s="22" t="str" cm="1">
        <f t="array" ref="U246">_xlfn.LET(
_xlpm.hCond,$H246,
_xlpm.dType,$D246,
_xlpm.res_type_1,U$1,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6" s="22" t="str" cm="1">
        <f t="array" ref="V246">_xlfn.LET(
_xlpm.hCond,$H246,
_xlpm.dType,$D246,
_xlpm.res_type_1,V$1,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6" s="22" cm="1">
        <f t="array" ref="W246">_xlfn.LET(
_xlpm.hCond,$H246,
_xlpm.dType,$D246,
_xlpm.res_type_1,W$1,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46" s="22" cm="1">
        <f t="array" ref="X246">_xlfn.LET(
_xlpm.hCond,$H246,
_xlpm.dType,$D246,
_xlpm.res_type_1,X$1,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6" s="22" cm="1">
        <f t="array" ref="Y246">_xlfn.LET(
_xlpm.hCond,$H246,
_xlpm.dType,$D246,
_xlpm.res_type_1,Y$1,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6" s="22" cm="1">
        <f t="array" ref="Z246">_xlfn.LET(
_xlpm.hCond,$H246,
_xlpm.dType,$D246,
_xlpm.res_type_1,Z$1,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6" s="22" cm="1">
        <f t="array" ref="AA246">_xlfn.LET(
_xlpm.hCond,$H246,
_xlpm.dType,$D246,
_xlpm.res_type_1,AA$1,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6" s="22" cm="1">
        <f t="array" ref="AB246">_xlfn.LET(
_xlpm.hCond,$H246,
_xlpm.dType,$D246,
_xlpm.res_type_1,AB$1,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6" s="22" cm="1">
        <f t="array" ref="AC246">_xlfn.LET(
_xlpm.hCond,$H246,
_xlpm.dType,$D246,
_xlpm.res_type_1,AC$1,
_xlpm.num,--_xlfn.TEXTAFTER($C246,{"#","/","-"},-1),
_xlpm.isDay,$B246="DAY",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6" s="22" cm="1">
        <f t="array" ref="AD246">_xlfn.LET(
    _xlpm.result,
    IF(
        $H246,
        _xlfn.IFS(
            $B246 = "DAY",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$B246 = "Night",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18266.5</v>
      </c>
      <c r="AE246" s="22" cm="1">
        <f t="array" ref="AE246">_xlfn.LET(
    _xlpm.result,
    IF(
        $H246,
        _xlfn.IFS(
            $B246 = "DAY",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$B246 = "Night",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18266.5</v>
      </c>
      <c r="AF246" s="22">
        <f t="shared" si="65"/>
        <v>0</v>
      </c>
      <c r="AG246" s="22" cm="1">
        <f t="array" ref="AG246">_xlfn.LET(
    _xlpm.result,
    IF(
        $H246,
        _xlfn.IFS(
            $B246 = "DAY",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$B246 = "Night",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274530</v>
      </c>
      <c r="AH246" s="22" cm="1">
        <f t="array" ref="AH246">_xlfn.LET(
    _xlpm.result,
    IF(
        $H246,
        _xlfn.IFS(
            $B246 = "DAY",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$B246 = "Night",
            _xlfn.IFS(
                $D246 = "挖掘机/Excavator",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$D246 = "矿用卡车/Dump Truck",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$D246 = "辅助设备/Auxiliary Equipment",
                _xlfn.XLOOKUP(
                     --
                        _xlfn.TEXTAFTER(
                            $C246,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274530</v>
      </c>
      <c r="AI246" s="22">
        <f t="shared" si="66"/>
        <v>0</v>
      </c>
      <c r="AJ24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4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6" s="22">
        <f t="shared" si="53"/>
        <v>0</v>
      </c>
      <c r="AO246" s="24" t="str">
        <f t="shared" si="54"/>
        <v/>
      </c>
      <c r="AP246" s="25" cm="1">
        <f t="array" ref="AP24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B246="Night", IF(
            (F246="EX5600")+(F246="EX3600"),
            _xlfn.XLOOKUP(--_xlfn.TEXTAFTER($C246,{"#","/","-"},-1), --_xlfn.TEXTAFTER('Electrical Excavator'!$A$4:$A$23,{"#","/","-"},-1), _xlfn.XLOOKUP(A246,'Electrical Excavator'!$E$3:$AI$3,'Electrical Excavator'!$E$4:$AI$23)),
            _xlfn.XLOOKUP(--_xlfn.TEXTAFTER($C246,{"#","/","-"},-1), --_xlfn.REGEXEXTRACT(_xlpm.c_rng,"\d+"), _xlfn.XLOOKUP(A246, _xlpm.header_rng, _xlpm.data_rng))
        ),
        B246="Day", ""
    ),
    IFERROR(_xlpm.result, "")
)</f>
        <v>0</v>
      </c>
      <c r="AQ246" s="26">
        <f t="shared" si="55"/>
        <v>0</v>
      </c>
      <c r="AR246" s="26">
        <f t="shared" si="56"/>
        <v>0</v>
      </c>
      <c r="AS246" s="26" t="str">
        <f t="shared" si="57"/>
        <v/>
      </c>
      <c r="AT246" s="24" t="str">
        <f t="shared" si="58"/>
        <v/>
      </c>
      <c r="AU246" s="22">
        <v>720</v>
      </c>
      <c r="AV246" s="22">
        <f t="shared" si="59"/>
        <v>12</v>
      </c>
      <c r="AW246" s="22">
        <f>IF($B246="Day",_xlfn.XLOOKUP(CLEAN($C246),效率表!$B$4:$B$500,效率表!G$4:G$500,""),_xlfn.XLOOKUP(CLEAN($C246),效率表!$B$4:$B$500,效率表!G$4:G$500,"",,-1))</f>
        <v>0</v>
      </c>
      <c r="AX246" s="22">
        <f>IF($B246="Day",_xlfn.XLOOKUP(CLEAN($C246),效率表!$B$4:$B$500,效率表!H$4:H$500,""),_xlfn.XLOOKUP(CLEAN($C246),效率表!$B$4:$B$500,效率表!H$4:H$500,"",,-1))</f>
        <v>0</v>
      </c>
      <c r="AY246" s="22">
        <f>IF($B246="Day",_xlfn.XLOOKUP(CLEAN($C246),效率表!$B$4:$B$500,效率表!I$4:I$500,""),_xlfn.XLOOKUP(CLEAN($C246),效率表!$B$4:$B$500,效率表!I$4:I$500,"",,-1))</f>
        <v>0</v>
      </c>
      <c r="AZ246" s="22">
        <f>IF($B246="Day",_xlfn.XLOOKUP(CLEAN($C246),效率表!$B$4:$B$500,效率表!J$4:J$500,""),_xlfn.XLOOKUP(CLEAN($C246),效率表!$B$4:$B$500,效率表!J$4:J$500,"",,-1))</f>
        <v>0</v>
      </c>
      <c r="BA246" s="22">
        <f>IF($B246="Day",_xlfn.XLOOKUP(CLEAN($C246),效率表!$B$4:$B$500,效率表!K$4:K$500,""),_xlfn.XLOOKUP(CLEAN($C246),效率表!$B$4:$B$500,效率表!K$4:K$500,"",,-1))</f>
        <v>0</v>
      </c>
      <c r="BB246" s="22">
        <f>IF($B246="Day",_xlfn.XLOOKUP(CLEAN($C246),效率表!$B$4:$B$500,效率表!L$4:L$500,""),_xlfn.XLOOKUP(CLEAN($C246),效率表!$B$4:$B$500,效率表!L$4:L$500,"",,-1))</f>
        <v>0</v>
      </c>
      <c r="BC246" s="22">
        <f>IF($B246="Day",_xlfn.XLOOKUP(CLEAN($C246),效率表!$B$4:$B$500,效率表!M$4:M$500,""),_xlfn.XLOOKUP(CLEAN($C246),效率表!$B$4:$B$500,效率表!M$4:M$500,"",,-1))</f>
        <v>0</v>
      </c>
      <c r="BD246" s="22">
        <f>IF($B246="Day",_xlfn.XLOOKUP(CLEAN($C246),效率表!$B$4:$B$500,效率表!N$4:N$500,""),_xlfn.XLOOKUP(CLEAN($C246),效率表!$B$4:$B$500,效率表!N$4:N$500,"",,-1))</f>
        <v>0</v>
      </c>
      <c r="BE246" s="22">
        <f>IF($B246="Day",_xlfn.XLOOKUP(CLEAN($C246),效率表!$B$4:$B$500,效率表!O$4:O$500,""),_xlfn.XLOOKUP(CLEAN($C246),效率表!$B$4:$B$500,效率表!O$4:O$500,"",,-1))</f>
        <v>720</v>
      </c>
      <c r="BF246" s="22">
        <f>IF($B246="Day",_xlfn.XLOOKUP(CLEAN($C246),效率表!$B$4:$B$500,效率表!P$4:P$500,""),_xlfn.XLOOKUP(CLEAN($C246),效率表!$B$4:$B$500,效率表!P$4:P$500,"",,-1))</f>
        <v>0</v>
      </c>
      <c r="BG246" s="22">
        <f>IF($B246="Day",_xlfn.XLOOKUP(CLEAN($C246),效率表!$B$4:$B$500,效率表!Q$4:Q$500,""),_xlfn.XLOOKUP(CLEAN($C246),效率表!$B$4:$B$500,效率表!Q$4:Q$500,"",,-1))</f>
        <v>0</v>
      </c>
      <c r="BH246" s="22">
        <f>IF($B246="Day",_xlfn.XLOOKUP(CLEAN($C246),效率表!$B$4:$B$500,效率表!R$4:R$500,""),_xlfn.XLOOKUP(CLEAN($C246),效率表!$B$4:$B$500,效率表!R$4:R$500,"",,-1))</f>
        <v>0</v>
      </c>
      <c r="BI246" s="22">
        <f>IF($B246="Day",_xlfn.XLOOKUP(CLEAN($C246),效率表!$B$4:$B$500,效率表!S$4:S$500,""),_xlfn.XLOOKUP(CLEAN($C246),效率表!$B$4:$B$500,效率表!S$4:S$500,"",,-1))</f>
        <v>0</v>
      </c>
      <c r="BJ246" s="22">
        <f>IF($B246="Day",_xlfn.XLOOKUP(CLEAN($C246),效率表!$B$4:$B$500,效率表!U$4:U$500,""),_xlfn.XLOOKUP(CLEAN($C246),效率表!$B$4:$B$500,效率表!U$4:U$500,"",,-1))</f>
        <v>0</v>
      </c>
      <c r="BK246" s="22">
        <f>IF($B246="Day",_xlfn.XLOOKUP(CLEAN($C246),效率表!$B$4:$B$500,效率表!V$4:V$500,""),_xlfn.XLOOKUP(CLEAN($C246),效率表!$B$4:$B$500,效率表!V$4:V$500,"",,-1))</f>
        <v>0</v>
      </c>
      <c r="BL246" s="22">
        <f t="shared" si="60"/>
        <v>0</v>
      </c>
      <c r="BM246" s="22">
        <f t="shared" si="61"/>
        <v>0</v>
      </c>
      <c r="BN246" s="22">
        <f t="shared" si="62"/>
        <v>0</v>
      </c>
      <c r="BO246" s="27">
        <f t="shared" si="63"/>
        <v>0</v>
      </c>
      <c r="BP246" s="25">
        <f t="shared" si="64"/>
        <v>0</v>
      </c>
      <c r="BQ246" s="28" t="str">
        <f>IF($B246="Day",_xlfn.XLOOKUP(CLEAN($C246),效率表!$B$4:$B$500,效率表!X$4:X$500,""),_xlfn.XLOOKUP($C246,效率表!$B$4:$B$500,效率表!X$4:X$500,"",,-1))</f>
        <v xml:space="preserve">Хөдөлгүүр засвартай </v>
      </c>
    </row>
    <row r="247" spans="1:69">
      <c r="A247" s="29">
        <f t="shared" si="67"/>
        <v>46244</v>
      </c>
      <c r="B247" s="22" t="s">
        <v>241</v>
      </c>
      <c r="C247" s="22" t="s">
        <v>172</v>
      </c>
      <c r="D247" s="23" t="str">
        <f>_xlfn.XLOOKUP(C247,辅助表Auxiliary!$A$3:$A$192,辅助表Auxiliary!$C$3:$C$192)</f>
        <v>矿用卡车/Dump Truck</v>
      </c>
      <c r="E247" s="22" t="str">
        <f>_xlfn.XLOOKUP(C247,辅助表Auxiliary!$A$3:$A$192,辅助表Auxiliary!$D$3:$D$192)</f>
        <v>HITACHI EH4000AC-3</v>
      </c>
      <c r="F247" s="22" t="str">
        <f>_xlfn.XLOOKUP(C247,辅助表Auxiliary!$A$3:$A$192,辅助表Auxiliary!$E$3:$E$192)</f>
        <v>EH4000</v>
      </c>
      <c r="G247" s="22" t="s">
        <v>285</v>
      </c>
      <c r="H247" s="22" t="b">
        <f t="shared" si="51"/>
        <v>1</v>
      </c>
      <c r="I247" s="22">
        <f t="shared" si="52"/>
        <v>1</v>
      </c>
      <c r="J247" s="22"/>
      <c r="K247" s="22">
        <f>_xlfn.AGGREGATE(9,4,表1[[#This Row],[Хө]:[Б.н]])+_xlfn.AGGREGATE(9,4,表1[[#This Row],[Хө土壤]:[Б.н 脏煤]],表1[[#This Row],[Ш.х 沃土]])</f>
        <v>595</v>
      </c>
      <c r="L247" s="22">
        <f>_xlfn.AGGREGATE(9,4,表1[[#This Row],[Нү]],表1[[#This Row],[Нү 煤炭]])</f>
        <v>255</v>
      </c>
      <c r="M247" s="22">
        <f>_xlfn.AGGREGATE(9,4,表1[[#This Row],[oxid]],表1[[#This Row],[oxid 氧化]])</f>
        <v>0</v>
      </c>
      <c r="N247" s="22">
        <f>_xlfn.AGGREGATE(9,4,表1[[#This Row],[И.А]],表1[[#This Row],[И.А 
工程工作]])</f>
        <v>0</v>
      </c>
      <c r="O247" s="22">
        <f>表1[[#This Row],[产量（M3）
Production(M3)]]-表1[[#This Row],[焦煤（M3）
Coking coal
Нү]]-表1[[#This Row],[动力煤（M3）
Thermal coal
oxid]]</f>
        <v>340</v>
      </c>
      <c r="P247" s="22" t="str" cm="1">
        <f t="array" ref="P247">_xlfn.LET(
_xlpm.hCond,$H247,
_xlpm.dType,$D247,
_xlpm.res_type_1,P$1,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7" s="22" t="str" cm="1">
        <f t="array" ref="Q247">_xlfn.LET(
_xlpm.hCond,$H247,
_xlpm.dType,$D247,
_xlpm.res_type_1,Q$1,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7" s="22" t="str" cm="1">
        <f t="array" ref="R247">_xlfn.LET(
_xlpm.hCond,$H247,
_xlpm.dType,$D247,
_xlpm.res_type_1,R$1,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7" s="22" t="str" cm="1">
        <f t="array" ref="S247">_xlfn.LET(
_xlpm.hCond,$H247,
_xlpm.dType,$D247,
_xlpm.res_type_1,S$1,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7" s="22" t="str" cm="1">
        <f t="array" ref="T247">_xlfn.LET(
_xlpm.hCond,$H247,
_xlpm.dType,$D247,
_xlpm.res_type_1,T$1,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7" s="22" t="str" cm="1">
        <f t="array" ref="U247">_xlfn.LET(
_xlpm.hCond,$H247,
_xlpm.dType,$D247,
_xlpm.res_type_1,U$1,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7" s="22" t="str" cm="1">
        <f t="array" ref="V247">_xlfn.LET(
_xlpm.hCond,$H247,
_xlpm.dType,$D247,
_xlpm.res_type_1,V$1,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7" s="22" cm="1">
        <f t="array" ref="W247">_xlfn.LET(
_xlpm.hCond,$H247,
_xlpm.dType,$D247,
_xlpm.res_type_1,W$1,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X247" s="22" cm="1">
        <f t="array" ref="X247">_xlfn.LET(
_xlpm.hCond,$H247,
_xlpm.dType,$D247,
_xlpm.res_type_1,X$1,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7" s="22" cm="1">
        <f t="array" ref="Y247">_xlfn.LET(
_xlpm.hCond,$H247,
_xlpm.dType,$D247,
_xlpm.res_type_1,Y$1,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Z247" s="22" cm="1">
        <f t="array" ref="Z247">_xlfn.LET(
_xlpm.hCond,$H247,
_xlpm.dType,$D247,
_xlpm.res_type_1,Z$1,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7" s="22" cm="1">
        <f t="array" ref="AA247">_xlfn.LET(
_xlpm.hCond,$H247,
_xlpm.dType,$D247,
_xlpm.res_type_1,AA$1,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7" s="22" cm="1">
        <f t="array" ref="AB247">_xlfn.LET(
_xlpm.hCond,$H247,
_xlpm.dType,$D247,
_xlpm.res_type_1,AB$1,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7" s="22" cm="1">
        <f t="array" ref="AC247">_xlfn.LET(
_xlpm.hCond,$H247,
_xlpm.dType,$D247,
_xlpm.res_type_1,AC$1,
_xlpm.num,--_xlfn.TEXTAFTER($C247,{"#","/","-"},-1),
_xlpm.isDay,$B247="DAY",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7" s="22" cm="1">
        <f t="array" ref="AD247">_xlfn.LET(
    _xlpm.result,
    IF(
        $H247,
        _xlfn.IFS(
            $B247 = "DAY",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$B247 = "Night",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19415.7</v>
      </c>
      <c r="AE247" s="22" cm="1">
        <f t="array" ref="AE247">_xlfn.LET(
    _xlpm.result,
    IF(
        $H247,
        _xlfn.IFS(
            $B247 = "DAY",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$B247 = "Night",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19425</v>
      </c>
      <c r="AF247" s="22">
        <f t="shared" si="65"/>
        <v>9.2999999999992724</v>
      </c>
      <c r="AG247" s="22" cm="1">
        <f t="array" ref="AG247">_xlfn.LET(
    _xlpm.result,
    IF(
        $H247,
        _xlfn.IFS(
            $B247 = "DAY",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$B247 = "Night",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305064</v>
      </c>
      <c r="AH247" s="22" cm="1">
        <f t="array" ref="AH247">_xlfn.LET(
    _xlpm.result,
    IF(
        $H247,
        _xlfn.IFS(
            $B247 = "DAY",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$B247 = "Night",
            _xlfn.IFS(
                $D247 = "挖掘机/Excavator",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$D247 = "矿用卡车/Dump Truck",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$D247 = "辅助设备/Auxiliary Equipment",
                _xlfn.XLOOKUP(
                     --
                        _xlfn.TEXTAFTER(
                            $C247,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305167</v>
      </c>
      <c r="AI247" s="22">
        <f t="shared" si="66"/>
        <v>103</v>
      </c>
      <c r="AJ247" s="22">
        <f>_xlfn.LET(_xlpm.v,_xlfn.XLOOKUP(表1[[#This Row],[型号类型
Model Type]],辅助表Auxiliary!$P$2:$P$6,辅助表Auxiliary!$Q$2:$Q$6),_xlpm.target,表1[[#This Row],[产量（M3）
Production(M3)]],IFERROR(_xlpm.target/_xlpm.v,""))</f>
        <v>7</v>
      </c>
      <c r="AK247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24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7" s="22">
        <f t="shared" si="53"/>
        <v>4</v>
      </c>
      <c r="AO247" s="24">
        <f t="shared" si="54"/>
        <v>7.3571428571428568</v>
      </c>
      <c r="AP247" s="25" cm="1">
        <f t="array" ref="AP24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B247="Night", IF(
            (F247="EX5600")+(F247="EX3600"),
            _xlfn.XLOOKUP(--_xlfn.TEXTAFTER($C247,{"#","/","-"},-1), --_xlfn.TEXTAFTER('Electrical Excavator'!$A$4:$A$23,{"#","/","-"},-1), _xlfn.XLOOKUP(A247,'Electrical Excavator'!$E$3:$AI$3,'Electrical Excavator'!$E$4:$AI$23)),
            _xlfn.XLOOKUP(--_xlfn.TEXTAFTER($C247,{"#","/","-"},-1), --_xlfn.REGEXEXTRACT(_xlpm.c_rng,"\d+"), _xlfn.XLOOKUP(A247, _xlpm.header_rng, _xlpm.data_rng))
        ),
        B247="Day", ""
    ),
    IFERROR(_xlpm.result, "")
)</f>
        <v>1509</v>
      </c>
      <c r="AQ247" s="26">
        <f t="shared" si="55"/>
        <v>0.97222222222222221</v>
      </c>
      <c r="AR247" s="26">
        <f t="shared" si="56"/>
        <v>0.8</v>
      </c>
      <c r="AS247" s="26">
        <f t="shared" si="57"/>
        <v>0.8</v>
      </c>
      <c r="AT247" s="24">
        <f t="shared" si="58"/>
        <v>0</v>
      </c>
      <c r="AU247" s="22">
        <v>720</v>
      </c>
      <c r="AV247" s="22">
        <f t="shared" si="59"/>
        <v>12</v>
      </c>
      <c r="AW247" s="22">
        <f>IF($B247="Day",_xlfn.XLOOKUP(CLEAN($C247),效率表!$B$4:$B$500,效率表!G$4:G$500,""),_xlfn.XLOOKUP(CLEAN($C247),效率表!$B$4:$B$500,效率表!G$4:G$500,"",,-1))</f>
        <v>50</v>
      </c>
      <c r="AX247" s="22">
        <f>IF($B247="Day",_xlfn.XLOOKUP(CLEAN($C247),效率表!$B$4:$B$500,效率表!H$4:H$500,""),_xlfn.XLOOKUP(CLEAN($C247),效率表!$B$4:$B$500,效率表!H$4:H$500,"",,-1))</f>
        <v>0</v>
      </c>
      <c r="AY247" s="22">
        <f>IF($B247="Day",_xlfn.XLOOKUP(CLEAN($C247),效率表!$B$4:$B$500,效率表!I$4:I$500,""),_xlfn.XLOOKUP(CLEAN($C247),效率表!$B$4:$B$500,效率表!I$4:I$500,"",,-1))</f>
        <v>0</v>
      </c>
      <c r="AZ247" s="22">
        <f>IF($B247="Day",_xlfn.XLOOKUP(CLEAN($C247),效率表!$B$4:$B$500,效率表!J$4:J$500,""),_xlfn.XLOOKUP(CLEAN($C247),效率表!$B$4:$B$500,效率表!J$4:J$500,"",,-1))</f>
        <v>0</v>
      </c>
      <c r="BA247" s="22">
        <f>IF($B247="Day",_xlfn.XLOOKUP(CLEAN($C247),效率表!$B$4:$B$500,效率表!K$4:K$500,""),_xlfn.XLOOKUP(CLEAN($C247),效率表!$B$4:$B$500,效率表!K$4:K$500,"",,-1))</f>
        <v>0</v>
      </c>
      <c r="BB247" s="22">
        <f>IF($B247="Day",_xlfn.XLOOKUP(CLEAN($C247),效率表!$B$4:$B$500,效率表!L$4:L$500,""),_xlfn.XLOOKUP(CLEAN($C247),效率表!$B$4:$B$500,效率表!L$4:L$500,"",,-1))</f>
        <v>90</v>
      </c>
      <c r="BC247" s="22">
        <f>IF($B247="Day",_xlfn.XLOOKUP(CLEAN($C247),效率表!$B$4:$B$500,效率表!M$4:M$500,""),_xlfn.XLOOKUP(CLEAN($C247),效率表!$B$4:$B$500,效率表!M$4:M$500,"",,-1))</f>
        <v>0</v>
      </c>
      <c r="BD247" s="22">
        <f>IF($B247="Day",_xlfn.XLOOKUP(CLEAN($C247),效率表!$B$4:$B$500,效率表!N$4:N$500,""),_xlfn.XLOOKUP(CLEAN($C247),效率表!$B$4:$B$500,效率表!N$4:N$500,"",,-1))</f>
        <v>0</v>
      </c>
      <c r="BE247" s="22">
        <f>IF($B247="Day",_xlfn.XLOOKUP(CLEAN($C247),效率表!$B$4:$B$500,效率表!O$4:O$500,""),_xlfn.XLOOKUP(CLEAN($C247),效率表!$B$4:$B$500,效率表!O$4:O$500,"",,-1))</f>
        <v>20</v>
      </c>
      <c r="BF247" s="22">
        <f>IF($B247="Day",_xlfn.XLOOKUP(CLEAN($C247),效率表!$B$4:$B$500,效率表!P$4:P$500,""),_xlfn.XLOOKUP(CLEAN($C247),效率表!$B$4:$B$500,效率表!P$4:P$500,"",,-1))</f>
        <v>0</v>
      </c>
      <c r="BG247" s="22">
        <f>IF($B247="Day",_xlfn.XLOOKUP(CLEAN($C247),效率表!$B$4:$B$500,效率表!Q$4:Q$500,""),_xlfn.XLOOKUP(CLEAN($C247),效率表!$B$4:$B$500,效率表!Q$4:Q$500,"",,-1))</f>
        <v>0</v>
      </c>
      <c r="BH247" s="22">
        <f>IF($B247="Day",_xlfn.XLOOKUP(CLEAN($C247),效率表!$B$4:$B$500,效率表!R$4:R$500,""),_xlfn.XLOOKUP(CLEAN($C247),效率表!$B$4:$B$500,效率表!R$4:R$500,"",,-1))</f>
        <v>0</v>
      </c>
      <c r="BI247" s="22">
        <f>IF($B247="Day",_xlfn.XLOOKUP(CLEAN($C247),效率表!$B$4:$B$500,效率表!S$4:S$500,""),_xlfn.XLOOKUP(CLEAN($C247),效率表!$B$4:$B$500,效率表!S$4:S$500,"",,-1))</f>
        <v>0</v>
      </c>
      <c r="BJ247" s="22">
        <f>IF($B247="Day",_xlfn.XLOOKUP(CLEAN($C247),效率表!$B$4:$B$500,效率表!U$4:U$500,""),_xlfn.XLOOKUP(CLEAN($C247),效率表!$B$4:$B$500,效率表!U$4:U$500,"",,-1))</f>
        <v>0</v>
      </c>
      <c r="BK247" s="22">
        <f>IF($B247="Day",_xlfn.XLOOKUP(CLEAN($C247),效率表!$B$4:$B$500,效率表!V$4:V$500,""),_xlfn.XLOOKUP(CLEAN($C247),效率表!$B$4:$B$500,效率表!V$4:V$500,"",,-1))</f>
        <v>0</v>
      </c>
      <c r="BL247" s="22">
        <f t="shared" si="60"/>
        <v>0</v>
      </c>
      <c r="BM247" s="22">
        <f t="shared" si="61"/>
        <v>140</v>
      </c>
      <c r="BN247" s="22">
        <f t="shared" si="62"/>
        <v>0</v>
      </c>
      <c r="BO247" s="27">
        <f t="shared" si="63"/>
        <v>560</v>
      </c>
      <c r="BP247" s="25">
        <f t="shared" si="64"/>
        <v>9.3333333333333339</v>
      </c>
      <c r="BQ247" s="28" t="str">
        <f>IF($B247="Day",_xlfn.XLOOKUP(CLEAN($C247),效率表!$B$4:$B$500,效率表!X$4:X$500,""),_xlfn.XLOOKUP($C247,效率表!$B$4:$B$500,效率表!X$4:X$500,"",,-1))</f>
        <v xml:space="preserve">Body шланг шалгуулах </v>
      </c>
    </row>
    <row r="248" spans="1:69">
      <c r="A248" s="29">
        <f t="shared" si="67"/>
        <v>46244</v>
      </c>
      <c r="B248" s="22" t="s">
        <v>241</v>
      </c>
      <c r="C248" s="22" t="s">
        <v>173</v>
      </c>
      <c r="D248" s="23" t="str">
        <f>_xlfn.XLOOKUP(C248,辅助表Auxiliary!$A$3:$A$192,辅助表Auxiliary!$C$3:$C$192)</f>
        <v>矿用卡车/Dump Truck</v>
      </c>
      <c r="E248" s="22" t="str">
        <f>_xlfn.XLOOKUP(C248,辅助表Auxiliary!$A$3:$A$192,辅助表Auxiliary!$D$3:$D$192)</f>
        <v>HITACHI EH4000AC-3</v>
      </c>
      <c r="F248" s="22" t="str">
        <f>_xlfn.XLOOKUP(C248,辅助表Auxiliary!$A$3:$A$192,辅助表Auxiliary!$E$3:$E$192)</f>
        <v>EH4000</v>
      </c>
      <c r="G248" s="22" t="s">
        <v>285</v>
      </c>
      <c r="H248" s="22" t="b">
        <f t="shared" si="51"/>
        <v>1</v>
      </c>
      <c r="I248" s="22">
        <f t="shared" si="52"/>
        <v>1</v>
      </c>
      <c r="J248" s="22"/>
      <c r="K248" s="22">
        <f>_xlfn.AGGREGATE(9,4,表1[[#This Row],[Хө]:[Б.н]])+_xlfn.AGGREGATE(9,4,表1[[#This Row],[Хө土壤]:[Б.н 脏煤]],表1[[#This Row],[Ш.х 沃土]])</f>
        <v>935</v>
      </c>
      <c r="L248" s="22">
        <f>_xlfn.AGGREGATE(9,4,表1[[#This Row],[Нү]],表1[[#This Row],[Нү 煤炭]])</f>
        <v>0</v>
      </c>
      <c r="M248" s="22">
        <f>_xlfn.AGGREGATE(9,4,表1[[#This Row],[oxid]],表1[[#This Row],[oxid 氧化]])</f>
        <v>0</v>
      </c>
      <c r="N248" s="22">
        <f>_xlfn.AGGREGATE(9,4,表1[[#This Row],[И.А]],表1[[#This Row],[И.А 
工程工作]])</f>
        <v>0</v>
      </c>
      <c r="O248" s="22">
        <f>表1[[#This Row],[产量（M3）
Production(M3)]]-表1[[#This Row],[焦煤（M3）
Coking coal
Нү]]-表1[[#This Row],[动力煤（M3）
Thermal coal
oxid]]</f>
        <v>935</v>
      </c>
      <c r="P248" s="22" t="str" cm="1">
        <f t="array" ref="P248">_xlfn.LET(
_xlpm.hCond,$H248,
_xlpm.dType,$D248,
_xlpm.res_type_1,P$1,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8" s="22" t="str" cm="1">
        <f t="array" ref="Q248">_xlfn.LET(
_xlpm.hCond,$H248,
_xlpm.dType,$D248,
_xlpm.res_type_1,Q$1,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8" s="22" t="str" cm="1">
        <f t="array" ref="R248">_xlfn.LET(
_xlpm.hCond,$H248,
_xlpm.dType,$D248,
_xlpm.res_type_1,R$1,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8" s="22" t="str" cm="1">
        <f t="array" ref="S248">_xlfn.LET(
_xlpm.hCond,$H248,
_xlpm.dType,$D248,
_xlpm.res_type_1,S$1,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8" s="22" t="str" cm="1">
        <f t="array" ref="T248">_xlfn.LET(
_xlpm.hCond,$H248,
_xlpm.dType,$D248,
_xlpm.res_type_1,T$1,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8" s="22" t="str" cm="1">
        <f t="array" ref="U248">_xlfn.LET(
_xlpm.hCond,$H248,
_xlpm.dType,$D248,
_xlpm.res_type_1,U$1,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8" s="22" t="str" cm="1">
        <f t="array" ref="V248">_xlfn.LET(
_xlpm.hCond,$H248,
_xlpm.dType,$D248,
_xlpm.res_type_1,V$1,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8" s="22" cm="1">
        <f t="array" ref="W248">_xlfn.LET(
_xlpm.hCond,$H248,
_xlpm.dType,$D248,
_xlpm.res_type_1,W$1,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48" s="22" cm="1">
        <f t="array" ref="X248">_xlfn.LET(
_xlpm.hCond,$H248,
_xlpm.dType,$D248,
_xlpm.res_type_1,X$1,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8" s="22" cm="1">
        <f t="array" ref="Y248">_xlfn.LET(
_xlpm.hCond,$H248,
_xlpm.dType,$D248,
_xlpm.res_type_1,Y$1,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8" s="22" cm="1">
        <f t="array" ref="Z248">_xlfn.LET(
_xlpm.hCond,$H248,
_xlpm.dType,$D248,
_xlpm.res_type_1,Z$1,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8" s="22" cm="1">
        <f t="array" ref="AA248">_xlfn.LET(
_xlpm.hCond,$H248,
_xlpm.dType,$D248,
_xlpm.res_type_1,AA$1,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8" s="22" cm="1">
        <f t="array" ref="AB248">_xlfn.LET(
_xlpm.hCond,$H248,
_xlpm.dType,$D248,
_xlpm.res_type_1,AB$1,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8" s="22" cm="1">
        <f t="array" ref="AC248">_xlfn.LET(
_xlpm.hCond,$H248,
_xlpm.dType,$D248,
_xlpm.res_type_1,AC$1,
_xlpm.num,--_xlfn.TEXTAFTER($C248,{"#","/","-"},-1),
_xlpm.isDay,$B248="DAY",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8" s="22" cm="1">
        <f t="array" ref="AD248">_xlfn.LET(
    _xlpm.result,
    IF(
        $H248,
        _xlfn.IFS(
            $B248 = "DAY",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$B248 = "Night",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18905</v>
      </c>
      <c r="AE248" s="22" cm="1">
        <f t="array" ref="AE248">_xlfn.LET(
    _xlpm.result,
    IF(
        $H248,
        _xlfn.IFS(
            $B248 = "DAY",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$B248 = "Night",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18914.8</v>
      </c>
      <c r="AF248" s="22">
        <f t="shared" si="65"/>
        <v>9.7999999999992724</v>
      </c>
      <c r="AG248" s="22" cm="1">
        <f t="array" ref="AG248">_xlfn.LET(
    _xlpm.result,
    IF(
        $H248,
        _xlfn.IFS(
            $B248 = "DAY",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$B248 = "Night",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292099</v>
      </c>
      <c r="AH248" s="22" cm="1">
        <f t="array" ref="AH248">_xlfn.LET(
    _xlpm.result,
    IF(
        $H248,
        _xlfn.IFS(
            $B248 = "DAY",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$B248 = "Night",
            _xlfn.IFS(
                $D248 = "挖掘机/Excavator",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$D248 = "矿用卡车/Dump Truck",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$D248 = "辅助设备/Auxiliary Equipment",
                _xlfn.XLOOKUP(
                     --
                        _xlfn.TEXTAFTER(
                            $C248,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292261.59999999998</v>
      </c>
      <c r="AI248" s="22">
        <f t="shared" si="66"/>
        <v>162.59999999997672</v>
      </c>
      <c r="AJ248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4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8" s="22">
        <f t="shared" si="53"/>
        <v>11</v>
      </c>
      <c r="AO248" s="24">
        <f t="shared" si="54"/>
        <v>7.3909090909080328</v>
      </c>
      <c r="AP248" s="25" cm="1">
        <f t="array" ref="AP24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B248="Night", IF(
            (F248="EX5600")+(F248="EX3600"),
            _xlfn.XLOOKUP(--_xlfn.TEXTAFTER($C248,{"#","/","-"},-1), --_xlfn.TEXTAFTER('Electrical Excavator'!$A$4:$A$23,{"#","/","-"},-1), _xlfn.XLOOKUP(A248,'Electrical Excavator'!$E$3:$AI$3,'Electrical Excavator'!$E$4:$AI$23)),
            _xlfn.XLOOKUP(--_xlfn.TEXTAFTER($C248,{"#","/","-"},-1), --_xlfn.REGEXEXTRACT(_xlpm.c_rng,"\d+"), _xlfn.XLOOKUP(A248, _xlpm.header_rng, _xlpm.data_rng))
        ),
        B248="Day", ""
    ),
    IFERROR(_xlpm.result, "")
)</f>
        <v>1635</v>
      </c>
      <c r="AQ248" s="26">
        <f t="shared" si="55"/>
        <v>1</v>
      </c>
      <c r="AR248" s="26">
        <f t="shared" si="56"/>
        <v>0.72222222222222221</v>
      </c>
      <c r="AS248" s="26">
        <f t="shared" si="57"/>
        <v>0.69444444444444442</v>
      </c>
      <c r="AT248" s="24">
        <f t="shared" si="58"/>
        <v>87.999999999956316</v>
      </c>
      <c r="AU248" s="22">
        <v>720</v>
      </c>
      <c r="AV248" s="22">
        <f t="shared" si="59"/>
        <v>12</v>
      </c>
      <c r="AW248" s="22">
        <f>IF($B248="Day",_xlfn.XLOOKUP(CLEAN($C248),效率表!$B$4:$B$500,效率表!G$4:G$500,""),_xlfn.XLOOKUP(CLEAN($C248),效率表!$B$4:$B$500,效率表!G$4:G$500,"",,-1))</f>
        <v>60</v>
      </c>
      <c r="AX248" s="22">
        <f>IF($B248="Day",_xlfn.XLOOKUP(CLEAN($C248),效率表!$B$4:$B$500,效率表!H$4:H$500,""),_xlfn.XLOOKUP(CLEAN($C248),效率表!$B$4:$B$500,效率表!H$4:H$500,"",,-1))</f>
        <v>0</v>
      </c>
      <c r="AY248" s="22">
        <f>IF($B248="Day",_xlfn.XLOOKUP(CLEAN($C248),效率表!$B$4:$B$500,效率表!I$4:I$500,""),_xlfn.XLOOKUP(CLEAN($C248),效率表!$B$4:$B$500,效率表!I$4:I$500,"",,-1))</f>
        <v>0</v>
      </c>
      <c r="AZ248" s="22">
        <f>IF($B248="Day",_xlfn.XLOOKUP(CLEAN($C248),效率表!$B$4:$B$500,效率表!J$4:J$500,""),_xlfn.XLOOKUP(CLEAN($C248),效率表!$B$4:$B$500,效率表!J$4:J$500,"",,-1))</f>
        <v>20</v>
      </c>
      <c r="BA248" s="22">
        <f>IF($B248="Day",_xlfn.XLOOKUP(CLEAN($C248),效率表!$B$4:$B$500,效率表!K$4:K$500,""),_xlfn.XLOOKUP(CLEAN($C248),效率表!$B$4:$B$500,效率表!K$4:K$500,"",,-1))</f>
        <v>0</v>
      </c>
      <c r="BB248" s="22">
        <f>IF($B248="Day",_xlfn.XLOOKUP(CLEAN($C248),效率表!$B$4:$B$500,效率表!L$4:L$500,""),_xlfn.XLOOKUP(CLEAN($C248),效率表!$B$4:$B$500,效率表!L$4:L$500,"",,-1))</f>
        <v>90</v>
      </c>
      <c r="BC248" s="22">
        <f>IF($B248="Day",_xlfn.XLOOKUP(CLEAN($C248),效率表!$B$4:$B$500,效率表!M$4:M$500,""),_xlfn.XLOOKUP(CLEAN($C248),效率表!$B$4:$B$500,效率表!M$4:M$500,"",,-1))</f>
        <v>0</v>
      </c>
      <c r="BD248" s="22">
        <f>IF($B248="Day",_xlfn.XLOOKUP(CLEAN($C248),效率表!$B$4:$B$500,效率表!N$4:N$500,""),_xlfn.XLOOKUP(CLEAN($C248),效率表!$B$4:$B$500,效率表!N$4:N$500,"",,-1))</f>
        <v>0</v>
      </c>
      <c r="BE248" s="22">
        <f>IF($B248="Day",_xlfn.XLOOKUP(CLEAN($C248),效率表!$B$4:$B$500,效率表!O$4:O$500,""),_xlfn.XLOOKUP(CLEAN($C248),效率表!$B$4:$B$500,效率表!O$4:O$500,"",,-1))</f>
        <v>0</v>
      </c>
      <c r="BF248" s="22">
        <f>IF($B248="Day",_xlfn.XLOOKUP(CLEAN($C248),效率表!$B$4:$B$500,效率表!P$4:P$500,""),_xlfn.XLOOKUP(CLEAN($C248),效率表!$B$4:$B$500,效率表!P$4:P$500,"",,-1))</f>
        <v>50</v>
      </c>
      <c r="BG248" s="22">
        <f>IF($B248="Day",_xlfn.XLOOKUP(CLEAN($C248),效率表!$B$4:$B$500,效率表!Q$4:Q$500,""),_xlfn.XLOOKUP(CLEAN($C248),效率表!$B$4:$B$500,效率表!Q$4:Q$500,"",,-1))</f>
        <v>0</v>
      </c>
      <c r="BH248" s="22">
        <f>IF($B248="Day",_xlfn.XLOOKUP(CLEAN($C248),效率表!$B$4:$B$500,效率表!R$4:R$500,""),_xlfn.XLOOKUP(CLEAN($C248),效率表!$B$4:$B$500,效率表!R$4:R$500,"",,-1))</f>
        <v>0</v>
      </c>
      <c r="BI248" s="22">
        <f>IF($B248="Day",_xlfn.XLOOKUP(CLEAN($C248),效率表!$B$4:$B$500,效率表!S$4:S$500,""),_xlfn.XLOOKUP(CLEAN($C248),效率表!$B$4:$B$500,效率表!S$4:S$500,"",,-1))</f>
        <v>0</v>
      </c>
      <c r="BJ248" s="22">
        <f>IF($B248="Day",_xlfn.XLOOKUP(CLEAN($C248),效率表!$B$4:$B$500,效率表!U$4:U$500,""),_xlfn.XLOOKUP(CLEAN($C248),效率表!$B$4:$B$500,效率表!U$4:U$500,"",,-1))</f>
        <v>0</v>
      </c>
      <c r="BK248" s="22">
        <f>IF($B248="Day",_xlfn.XLOOKUP(CLEAN($C248),效率表!$B$4:$B$500,效率表!V$4:V$500,""),_xlfn.XLOOKUP(CLEAN($C248),效率表!$B$4:$B$500,效率表!V$4:V$500,"",,-1))</f>
        <v>0</v>
      </c>
      <c r="BL248" s="22">
        <f t="shared" si="60"/>
        <v>20</v>
      </c>
      <c r="BM248" s="22">
        <f t="shared" si="61"/>
        <v>200</v>
      </c>
      <c r="BN248" s="22">
        <f t="shared" si="62"/>
        <v>50</v>
      </c>
      <c r="BO248" s="27">
        <f t="shared" si="63"/>
        <v>500</v>
      </c>
      <c r="BP248" s="25">
        <f t="shared" si="64"/>
        <v>8.3333333333333339</v>
      </c>
      <c r="BQ248" s="28">
        <f>IF($B248="Day",_xlfn.XLOOKUP(CLEAN($C248),效率表!$B$4:$B$500,效率表!X$4:X$500,""),_xlfn.XLOOKUP($C248,效率表!$B$4:$B$500,效率表!X$4:X$500,"",,-1))</f>
        <v>0</v>
      </c>
    </row>
    <row r="249" spans="1:69">
      <c r="A249" s="29">
        <f t="shared" si="67"/>
        <v>46244</v>
      </c>
      <c r="B249" s="22" t="s">
        <v>241</v>
      </c>
      <c r="C249" s="22" t="s">
        <v>174</v>
      </c>
      <c r="D249" s="23" t="str">
        <f>_xlfn.XLOOKUP(C249,辅助表Auxiliary!$A$3:$A$192,辅助表Auxiliary!$C$3:$C$192)</f>
        <v>矿用卡车/Dump Truck</v>
      </c>
      <c r="E249" s="22" t="str">
        <f>_xlfn.XLOOKUP(C249,辅助表Auxiliary!$A$3:$A$192,辅助表Auxiliary!$D$3:$D$192)</f>
        <v>HITACHI EH4000AC-3</v>
      </c>
      <c r="F249" s="22" t="str">
        <f>_xlfn.XLOOKUP(C249,辅助表Auxiliary!$A$3:$A$192,辅助表Auxiliary!$E$3:$E$192)</f>
        <v>EH4000</v>
      </c>
      <c r="G249" s="22" t="s">
        <v>285</v>
      </c>
      <c r="H249" s="22" t="b">
        <f t="shared" si="51"/>
        <v>1</v>
      </c>
      <c r="I249" s="22">
        <f t="shared" si="52"/>
        <v>0</v>
      </c>
      <c r="J249" s="22"/>
      <c r="K249" s="22">
        <f>_xlfn.AGGREGATE(9,4,表1[[#This Row],[Хө]:[Б.н]])+_xlfn.AGGREGATE(9,4,表1[[#This Row],[Хө土壤]:[Б.н 脏煤]],表1[[#This Row],[Ш.х 沃土]])</f>
        <v>0</v>
      </c>
      <c r="L249" s="22">
        <f>_xlfn.AGGREGATE(9,4,表1[[#This Row],[Нү]],表1[[#This Row],[Нү 煤炭]])</f>
        <v>0</v>
      </c>
      <c r="M249" s="22">
        <f>_xlfn.AGGREGATE(9,4,表1[[#This Row],[oxid]],表1[[#This Row],[oxid 氧化]])</f>
        <v>0</v>
      </c>
      <c r="N249" s="22">
        <f>_xlfn.AGGREGATE(9,4,表1[[#This Row],[И.А]],表1[[#This Row],[И.А 
工程工作]])</f>
        <v>0</v>
      </c>
      <c r="O249" s="22">
        <f>表1[[#This Row],[产量（M3）
Production(M3)]]-表1[[#This Row],[焦煤（M3）
Coking coal
Нү]]-表1[[#This Row],[动力煤（M3）
Thermal coal
oxid]]</f>
        <v>0</v>
      </c>
      <c r="P249" s="22" t="str" cm="1">
        <f t="array" ref="P249">_xlfn.LET(
_xlpm.hCond,$H249,
_xlpm.dType,$D249,
_xlpm.res_type_1,P$1,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49" s="22" t="str" cm="1">
        <f t="array" ref="Q249">_xlfn.LET(
_xlpm.hCond,$H249,
_xlpm.dType,$D249,
_xlpm.res_type_1,Q$1,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49" s="22" t="str" cm="1">
        <f t="array" ref="R249">_xlfn.LET(
_xlpm.hCond,$H249,
_xlpm.dType,$D249,
_xlpm.res_type_1,R$1,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49" s="22" t="str" cm="1">
        <f t="array" ref="S249">_xlfn.LET(
_xlpm.hCond,$H249,
_xlpm.dType,$D249,
_xlpm.res_type_1,S$1,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49" s="22" t="str" cm="1">
        <f t="array" ref="T249">_xlfn.LET(
_xlpm.hCond,$H249,
_xlpm.dType,$D249,
_xlpm.res_type_1,T$1,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49" s="22" t="str" cm="1">
        <f t="array" ref="U249">_xlfn.LET(
_xlpm.hCond,$H249,
_xlpm.dType,$D249,
_xlpm.res_type_1,U$1,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49" s="22" t="str" cm="1">
        <f t="array" ref="V249">_xlfn.LET(
_xlpm.hCond,$H249,
_xlpm.dType,$D249,
_xlpm.res_type_1,V$1,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49" s="22" cm="1">
        <f t="array" ref="W249">_xlfn.LET(
_xlpm.hCond,$H249,
_xlpm.dType,$D249,
_xlpm.res_type_1,W$1,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49" s="22" cm="1">
        <f t="array" ref="X249">_xlfn.LET(
_xlpm.hCond,$H249,
_xlpm.dType,$D249,
_xlpm.res_type_1,X$1,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49" s="22" cm="1">
        <f t="array" ref="Y249">_xlfn.LET(
_xlpm.hCond,$H249,
_xlpm.dType,$D249,
_xlpm.res_type_1,Y$1,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49" s="22" cm="1">
        <f t="array" ref="Z249">_xlfn.LET(
_xlpm.hCond,$H249,
_xlpm.dType,$D249,
_xlpm.res_type_1,Z$1,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49" s="22" cm="1">
        <f t="array" ref="AA249">_xlfn.LET(
_xlpm.hCond,$H249,
_xlpm.dType,$D249,
_xlpm.res_type_1,AA$1,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49" s="22" cm="1">
        <f t="array" ref="AB249">_xlfn.LET(
_xlpm.hCond,$H249,
_xlpm.dType,$D249,
_xlpm.res_type_1,AB$1,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49" s="22" cm="1">
        <f t="array" ref="AC249">_xlfn.LET(
_xlpm.hCond,$H249,
_xlpm.dType,$D249,
_xlpm.res_type_1,AC$1,
_xlpm.num,--_xlfn.TEXTAFTER($C249,{"#","/","-"},-1),
_xlpm.isDay,$B249="DAY",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49" s="22" cm="1">
        <f t="array" ref="AD249">_xlfn.LET(
    _xlpm.result,
    IF(
        $H249,
        _xlfn.IFS(
            $B249 = "DAY",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$B249 = "Night",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18683.3</v>
      </c>
      <c r="AE249" s="22" cm="1">
        <f t="array" ref="AE249">_xlfn.LET(
    _xlpm.result,
    IF(
        $H249,
        _xlfn.IFS(
            $B249 = "DAY",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$B249 = "Night",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18683.3</v>
      </c>
      <c r="AF249" s="22">
        <f t="shared" si="65"/>
        <v>0</v>
      </c>
      <c r="AG249" s="22" cm="1">
        <f t="array" ref="AG249">_xlfn.LET(
    _xlpm.result,
    IF(
        $H249,
        _xlfn.IFS(
            $B249 = "DAY",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$B249 = "Night",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292824.09999999998</v>
      </c>
      <c r="AH249" s="22" cm="1">
        <f t="array" ref="AH249">_xlfn.LET(
    _xlpm.result,
    IF(
        $H249,
        _xlfn.IFS(
            $B249 = "DAY",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$B249 = "Night",
            _xlfn.IFS(
                $D249 = "挖掘机/Excavator",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$D249 = "矿用卡车/Dump Truck",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$D249 = "辅助设备/Auxiliary Equipment",
                _xlfn.XLOOKUP(
                     --
                        _xlfn.TEXTAFTER(
                            $C249,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292824.09999999998</v>
      </c>
      <c r="AI249" s="22">
        <f t="shared" si="66"/>
        <v>0</v>
      </c>
      <c r="AJ249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4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4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4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49" s="22">
        <f t="shared" si="53"/>
        <v>0</v>
      </c>
      <c r="AO249" s="24" t="str">
        <f t="shared" si="54"/>
        <v/>
      </c>
      <c r="AP249" s="25" cm="1">
        <f t="array" ref="AP24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B249="Night", IF(
            (F249="EX5600")+(F249="EX3600"),
            _xlfn.XLOOKUP(--_xlfn.TEXTAFTER($C249,{"#","/","-"},-1), --_xlfn.TEXTAFTER('Electrical Excavator'!$A$4:$A$23,{"#","/","-"},-1), _xlfn.XLOOKUP(A249,'Electrical Excavator'!$E$3:$AI$3,'Electrical Excavator'!$E$4:$AI$23)),
            _xlfn.XLOOKUP(--_xlfn.TEXTAFTER($C249,{"#","/","-"},-1), --_xlfn.REGEXEXTRACT(_xlpm.c_rng,"\d+"), _xlfn.XLOOKUP(A249, _xlpm.header_rng, _xlpm.data_rng))
        ),
        B249="Day", ""
    ),
    IFERROR(_xlpm.result, "")
)</f>
        <v>0</v>
      </c>
      <c r="AQ249" s="26">
        <f t="shared" si="55"/>
        <v>0</v>
      </c>
      <c r="AR249" s="26">
        <f t="shared" si="56"/>
        <v>0</v>
      </c>
      <c r="AS249" s="26" t="str">
        <f t="shared" si="57"/>
        <v/>
      </c>
      <c r="AT249" s="24" t="str">
        <f t="shared" si="58"/>
        <v/>
      </c>
      <c r="AU249" s="22">
        <v>720</v>
      </c>
      <c r="AV249" s="22">
        <f t="shared" si="59"/>
        <v>12</v>
      </c>
      <c r="AW249" s="22">
        <f>IF($B249="Day",_xlfn.XLOOKUP(CLEAN($C249),效率表!$B$4:$B$500,效率表!G$4:G$500,""),_xlfn.XLOOKUP(CLEAN($C249),效率表!$B$4:$B$500,效率表!G$4:G$500,"",,-1))</f>
        <v>0</v>
      </c>
      <c r="AX249" s="22">
        <f>IF($B249="Day",_xlfn.XLOOKUP(CLEAN($C249),效率表!$B$4:$B$500,效率表!H$4:H$500,""),_xlfn.XLOOKUP(CLEAN($C249),效率表!$B$4:$B$500,效率表!H$4:H$500,"",,-1))</f>
        <v>0</v>
      </c>
      <c r="AY249" s="22">
        <f>IF($B249="Day",_xlfn.XLOOKUP(CLEAN($C249),效率表!$B$4:$B$500,效率表!I$4:I$500,""),_xlfn.XLOOKUP(CLEAN($C249),效率表!$B$4:$B$500,效率表!I$4:I$500,"",,-1))</f>
        <v>0</v>
      </c>
      <c r="AZ249" s="22">
        <f>IF($B249="Day",_xlfn.XLOOKUP(CLEAN($C249),效率表!$B$4:$B$500,效率表!J$4:J$500,""),_xlfn.XLOOKUP(CLEAN($C249),效率表!$B$4:$B$500,效率表!J$4:J$500,"",,-1))</f>
        <v>0</v>
      </c>
      <c r="BA249" s="22">
        <f>IF($B249="Day",_xlfn.XLOOKUP(CLEAN($C249),效率表!$B$4:$B$500,效率表!K$4:K$500,""),_xlfn.XLOOKUP(CLEAN($C249),效率表!$B$4:$B$500,效率表!K$4:K$500,"",,-1))</f>
        <v>0</v>
      </c>
      <c r="BB249" s="22">
        <f>IF($B249="Day",_xlfn.XLOOKUP(CLEAN($C249),效率表!$B$4:$B$500,效率表!L$4:L$500,""),_xlfn.XLOOKUP(CLEAN($C249),效率表!$B$4:$B$500,效率表!L$4:L$500,"",,-1))</f>
        <v>0</v>
      </c>
      <c r="BC249" s="22">
        <f>IF($B249="Day",_xlfn.XLOOKUP(CLEAN($C249),效率表!$B$4:$B$500,效率表!M$4:M$500,""),_xlfn.XLOOKUP(CLEAN($C249),效率表!$B$4:$B$500,效率表!M$4:M$500,"",,-1))</f>
        <v>0</v>
      </c>
      <c r="BD249" s="22">
        <f>IF($B249="Day",_xlfn.XLOOKUP(CLEAN($C249),效率表!$B$4:$B$500,效率表!N$4:N$500,""),_xlfn.XLOOKUP(CLEAN($C249),效率表!$B$4:$B$500,效率表!N$4:N$500,"",,-1))</f>
        <v>0</v>
      </c>
      <c r="BE249" s="22">
        <f>IF($B249="Day",_xlfn.XLOOKUP(CLEAN($C249),效率表!$B$4:$B$500,效率表!O$4:O$500,""),_xlfn.XLOOKUP(CLEAN($C249),效率表!$B$4:$B$500,效率表!O$4:O$500,"",,-1))</f>
        <v>720</v>
      </c>
      <c r="BF249" s="22">
        <f>IF($B249="Day",_xlfn.XLOOKUP(CLEAN($C249),效率表!$B$4:$B$500,效率表!P$4:P$500,""),_xlfn.XLOOKUP(CLEAN($C249),效率表!$B$4:$B$500,效率表!P$4:P$500,"",,-1))</f>
        <v>0</v>
      </c>
      <c r="BG249" s="22">
        <f>IF($B249="Day",_xlfn.XLOOKUP(CLEAN($C249),效率表!$B$4:$B$500,效率表!Q$4:Q$500,""),_xlfn.XLOOKUP(CLEAN($C249),效率表!$B$4:$B$500,效率表!Q$4:Q$500,"",,-1))</f>
        <v>0</v>
      </c>
      <c r="BH249" s="22">
        <f>IF($B249="Day",_xlfn.XLOOKUP(CLEAN($C249),效率表!$B$4:$B$500,效率表!R$4:R$500,""),_xlfn.XLOOKUP(CLEAN($C249),效率表!$B$4:$B$500,效率表!R$4:R$500,"",,-1))</f>
        <v>0</v>
      </c>
      <c r="BI249" s="22">
        <f>IF($B249="Day",_xlfn.XLOOKUP(CLEAN($C249),效率表!$B$4:$B$500,效率表!S$4:S$500,""),_xlfn.XLOOKUP(CLEAN($C249),效率表!$B$4:$B$500,效率表!S$4:S$500,"",,-1))</f>
        <v>0</v>
      </c>
      <c r="BJ249" s="22">
        <f>IF($B249="Day",_xlfn.XLOOKUP(CLEAN($C249),效率表!$B$4:$B$500,效率表!U$4:U$500,""),_xlfn.XLOOKUP(CLEAN($C249),效率表!$B$4:$B$500,效率表!U$4:U$500,"",,-1))</f>
        <v>0</v>
      </c>
      <c r="BK249" s="22">
        <f>IF($B249="Day",_xlfn.XLOOKUP(CLEAN($C249),效率表!$B$4:$B$500,效率表!V$4:V$500,""),_xlfn.XLOOKUP(CLEAN($C249),效率表!$B$4:$B$500,效率表!V$4:V$500,"",,-1))</f>
        <v>0</v>
      </c>
      <c r="BL249" s="22">
        <f t="shared" si="60"/>
        <v>0</v>
      </c>
      <c r="BM249" s="22">
        <f t="shared" si="61"/>
        <v>0</v>
      </c>
      <c r="BN249" s="22">
        <f t="shared" si="62"/>
        <v>0</v>
      </c>
      <c r="BO249" s="27">
        <f t="shared" si="63"/>
        <v>0</v>
      </c>
      <c r="BP249" s="25">
        <f t="shared" si="64"/>
        <v>0</v>
      </c>
      <c r="BQ249" s="28" t="str">
        <f>IF($B249="Day",_xlfn.XLOOKUP(CLEAN($C249),效率表!$B$4:$B$500,效率表!X$4:X$500,""),_xlfn.XLOOKUP($C249,效率表!$B$4:$B$500,效率表!X$4:X$500,"",,-1))</f>
        <v xml:space="preserve">хөдөлгүүр болон генератор засварт </v>
      </c>
    </row>
    <row r="250" spans="1:69">
      <c r="A250" s="29">
        <f t="shared" si="67"/>
        <v>46244</v>
      </c>
      <c r="B250" s="22" t="s">
        <v>241</v>
      </c>
      <c r="C250" s="22" t="s">
        <v>175</v>
      </c>
      <c r="D250" s="23" t="str">
        <f>_xlfn.XLOOKUP(C250,辅助表Auxiliary!$A$3:$A$192,辅助表Auxiliary!$C$3:$C$192)</f>
        <v>矿用卡车/Dump Truck</v>
      </c>
      <c r="E250" s="22" t="str">
        <f>_xlfn.XLOOKUP(C250,辅助表Auxiliary!$A$3:$A$192,辅助表Auxiliary!$D$3:$D$192)</f>
        <v>HITACHI EH4000AC-3</v>
      </c>
      <c r="F250" s="22" t="str">
        <f>_xlfn.XLOOKUP(C250,辅助表Auxiliary!$A$3:$A$192,辅助表Auxiliary!$E$3:$E$192)</f>
        <v>EH4000</v>
      </c>
      <c r="G250" s="22" t="s">
        <v>285</v>
      </c>
      <c r="H250" s="22" t="b">
        <f t="shared" si="51"/>
        <v>1</v>
      </c>
      <c r="I250" s="22">
        <f t="shared" si="52"/>
        <v>1</v>
      </c>
      <c r="J250" s="22"/>
      <c r="K250" s="22">
        <f>_xlfn.AGGREGATE(9,4,表1[[#This Row],[Хө]:[Б.н]])+_xlfn.AGGREGATE(9,4,表1[[#This Row],[Хө土壤]:[Б.н 脏煤]],表1[[#This Row],[Ш.х 沃土]])</f>
        <v>680</v>
      </c>
      <c r="L250" s="22">
        <f>_xlfn.AGGREGATE(9,4,表1[[#This Row],[Нү]],表1[[#This Row],[Нү 煤炭]])</f>
        <v>255</v>
      </c>
      <c r="M250" s="22">
        <f>_xlfn.AGGREGATE(9,4,表1[[#This Row],[oxid]],表1[[#This Row],[oxid 氧化]])</f>
        <v>0</v>
      </c>
      <c r="N250" s="22">
        <f>_xlfn.AGGREGATE(9,4,表1[[#This Row],[И.А]],表1[[#This Row],[И.А 
工程工作]])</f>
        <v>0</v>
      </c>
      <c r="O250" s="22">
        <f>表1[[#This Row],[产量（M3）
Production(M3)]]-表1[[#This Row],[焦煤（M3）
Coking coal
Нү]]-表1[[#This Row],[动力煤（M3）
Thermal coal
oxid]]</f>
        <v>425</v>
      </c>
      <c r="P250" s="22" t="str" cm="1">
        <f t="array" ref="P250">_xlfn.LET(
_xlpm.hCond,$H250,
_xlpm.dType,$D250,
_xlpm.res_type_1,P$1,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0" s="22" t="str" cm="1">
        <f t="array" ref="Q250">_xlfn.LET(
_xlpm.hCond,$H250,
_xlpm.dType,$D250,
_xlpm.res_type_1,Q$1,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0" s="22" t="str" cm="1">
        <f t="array" ref="R250">_xlfn.LET(
_xlpm.hCond,$H250,
_xlpm.dType,$D250,
_xlpm.res_type_1,R$1,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0" s="22" t="str" cm="1">
        <f t="array" ref="S250">_xlfn.LET(
_xlpm.hCond,$H250,
_xlpm.dType,$D250,
_xlpm.res_type_1,S$1,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0" s="22" t="str" cm="1">
        <f t="array" ref="T250">_xlfn.LET(
_xlpm.hCond,$H250,
_xlpm.dType,$D250,
_xlpm.res_type_1,T$1,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0" s="22" t="str" cm="1">
        <f t="array" ref="U250">_xlfn.LET(
_xlpm.hCond,$H250,
_xlpm.dType,$D250,
_xlpm.res_type_1,U$1,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0" s="22" t="str" cm="1">
        <f t="array" ref="V250">_xlfn.LET(
_xlpm.hCond,$H250,
_xlpm.dType,$D250,
_xlpm.res_type_1,V$1,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0" s="22" cm="1">
        <f t="array" ref="W250">_xlfn.LET(
_xlpm.hCond,$H250,
_xlpm.dType,$D250,
_xlpm.res_type_1,W$1,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425</v>
      </c>
      <c r="X250" s="22" cm="1">
        <f t="array" ref="X250">_xlfn.LET(
_xlpm.hCond,$H250,
_xlpm.dType,$D250,
_xlpm.res_type_1,X$1,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0" s="22" cm="1">
        <f t="array" ref="Y250">_xlfn.LET(
_xlpm.hCond,$H250,
_xlpm.dType,$D250,
_xlpm.res_type_1,Y$1,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255</v>
      </c>
      <c r="Z250" s="22" cm="1">
        <f t="array" ref="Z250">_xlfn.LET(
_xlpm.hCond,$H250,
_xlpm.dType,$D250,
_xlpm.res_type_1,Z$1,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0" s="22" cm="1">
        <f t="array" ref="AA250">_xlfn.LET(
_xlpm.hCond,$H250,
_xlpm.dType,$D250,
_xlpm.res_type_1,AA$1,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0" s="22" cm="1">
        <f t="array" ref="AB250">_xlfn.LET(
_xlpm.hCond,$H250,
_xlpm.dType,$D250,
_xlpm.res_type_1,AB$1,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0" s="22" cm="1">
        <f t="array" ref="AC250">_xlfn.LET(
_xlpm.hCond,$H250,
_xlpm.dType,$D250,
_xlpm.res_type_1,AC$1,
_xlpm.num,--_xlfn.TEXTAFTER($C250,{"#","/","-"},-1),
_xlpm.isDay,$B250="DAY",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0" s="22" cm="1">
        <f t="array" ref="AD250">_xlfn.LET(
    _xlpm.result,
    IF(
        $H250,
        _xlfn.IFS(
            $B250 = "DAY",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$B250 = "Night",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19132.3</v>
      </c>
      <c r="AE250" s="22" cm="1">
        <f t="array" ref="AE250">_xlfn.LET(
    _xlpm.result,
    IF(
        $H250,
        _xlfn.IFS(
            $B250 = "DAY",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$B250 = "Night",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19142.099999999999</v>
      </c>
      <c r="AF250" s="22">
        <f t="shared" si="65"/>
        <v>9.7999999999992724</v>
      </c>
      <c r="AG250" s="22" cm="1">
        <f t="array" ref="AG250">_xlfn.LET(
    _xlpm.result,
    IF(
        $H250,
        _xlfn.IFS(
            $B250 = "DAY",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$B250 = "Night",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299008</v>
      </c>
      <c r="AH250" s="22" cm="1">
        <f t="array" ref="AH250">_xlfn.LET(
    _xlpm.result,
    IF(
        $H250,
        _xlfn.IFS(
            $B250 = "DAY",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$B250 = "Night",
            _xlfn.IFS(
                $D250 = "挖掘机/Excavator",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$D250 = "矿用卡车/Dump Truck",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$D250 = "辅助设备/Auxiliary Equipment",
                _xlfn.XLOOKUP(
                     --
                        _xlfn.TEXTAFTER(
                            $C250,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299128</v>
      </c>
      <c r="AI250" s="22">
        <f t="shared" si="66"/>
        <v>120</v>
      </c>
      <c r="AJ250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50" s="22">
        <f>_xlfn.LET(_xlpm.v,_xlfn.XLOOKUP(表1[[#This Row],[型号类型
Model Type]],辅助表Auxiliary!$P$2:$P$6,辅助表Auxiliary!$Q$2:$Q$6),_xlpm.target,_xlfn.AGGREGATE(9,4,表1[[#This Row],[Нү 煤炭]]),IFERROR(_xlpm.target/_xlpm.v,""))</f>
        <v>3</v>
      </c>
      <c r="AL25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0" s="22">
        <f t="shared" si="53"/>
        <v>5</v>
      </c>
      <c r="AO250" s="24">
        <f t="shared" si="54"/>
        <v>7.5</v>
      </c>
      <c r="AP250" s="25" cm="1">
        <f t="array" ref="AP25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B250="Night", IF(
            (F250="EX5600")+(F250="EX3600"),
            _xlfn.XLOOKUP(--_xlfn.TEXTAFTER($C250,{"#","/","-"},-1), --_xlfn.TEXTAFTER('Electrical Excavator'!$A$4:$A$23,{"#","/","-"},-1), _xlfn.XLOOKUP(A250,'Electrical Excavator'!$E$3:$AI$3,'Electrical Excavator'!$E$4:$AI$23)),
            _xlfn.XLOOKUP(--_xlfn.TEXTAFTER($C250,{"#","/","-"},-1), --_xlfn.REGEXEXTRACT(_xlpm.c_rng,"\d+"), _xlfn.XLOOKUP(A250, _xlpm.header_rng, _xlpm.data_rng))
        ),
        B250="Day", ""
    ),
    IFERROR(_xlpm.result, "")
)</f>
        <v>1196</v>
      </c>
      <c r="AQ250" s="26">
        <f t="shared" si="55"/>
        <v>1</v>
      </c>
      <c r="AR250" s="26">
        <f t="shared" si="56"/>
        <v>0.80555555555555558</v>
      </c>
      <c r="AS250" s="26">
        <f t="shared" si="57"/>
        <v>0.80555555555555558</v>
      </c>
      <c r="AT250" s="24">
        <f t="shared" si="58"/>
        <v>7.9999999999563798</v>
      </c>
      <c r="AU250" s="22">
        <v>720</v>
      </c>
      <c r="AV250" s="22">
        <f t="shared" si="59"/>
        <v>12</v>
      </c>
      <c r="AW250" s="22">
        <f>IF($B250="Day",_xlfn.XLOOKUP(CLEAN($C250),效率表!$B$4:$B$500,效率表!G$4:G$500,""),_xlfn.XLOOKUP(CLEAN($C250),效率表!$B$4:$B$500,效率表!G$4:G$500,"",,-1))</f>
        <v>20</v>
      </c>
      <c r="AX250" s="22">
        <f>IF($B250="Day",_xlfn.XLOOKUP(CLEAN($C250),效率表!$B$4:$B$500,效率表!H$4:H$500,""),_xlfn.XLOOKUP(CLEAN($C250),效率表!$B$4:$B$500,效率表!H$4:H$500,"",,-1))</f>
        <v>0</v>
      </c>
      <c r="AY250" s="22">
        <f>IF($B250="Day",_xlfn.XLOOKUP(CLEAN($C250),效率表!$B$4:$B$500,效率表!I$4:I$500,""),_xlfn.XLOOKUP(CLEAN($C250),效率表!$B$4:$B$500,效率表!I$4:I$500,"",,-1))</f>
        <v>0</v>
      </c>
      <c r="AZ250" s="22">
        <f>IF($B250="Day",_xlfn.XLOOKUP(CLEAN($C250),效率表!$B$4:$B$500,效率表!J$4:J$500,""),_xlfn.XLOOKUP(CLEAN($C250),效率表!$B$4:$B$500,效率表!J$4:J$500,"",,-1))</f>
        <v>0</v>
      </c>
      <c r="BA250" s="22">
        <f>IF($B250="Day",_xlfn.XLOOKUP(CLEAN($C250),效率表!$B$4:$B$500,效率表!K$4:K$500,""),_xlfn.XLOOKUP(CLEAN($C250),效率表!$B$4:$B$500,效率表!K$4:K$500,"",,-1))</f>
        <v>0</v>
      </c>
      <c r="BB250" s="22">
        <f>IF($B250="Day",_xlfn.XLOOKUP(CLEAN($C250),效率表!$B$4:$B$500,效率表!L$4:L$500,""),_xlfn.XLOOKUP(CLEAN($C250),效率表!$B$4:$B$500,效率表!L$4:L$500,"",,-1))</f>
        <v>90</v>
      </c>
      <c r="BC250" s="22">
        <f>IF($B250="Day",_xlfn.XLOOKUP(CLEAN($C250),效率表!$B$4:$B$500,效率表!M$4:M$500,""),_xlfn.XLOOKUP(CLEAN($C250),效率表!$B$4:$B$500,效率表!M$4:M$500,"",,-1))</f>
        <v>0</v>
      </c>
      <c r="BD250" s="22">
        <f>IF($B250="Day",_xlfn.XLOOKUP(CLEAN($C250),效率表!$B$4:$B$500,效率表!N$4:N$500,""),_xlfn.XLOOKUP(CLEAN($C250),效率表!$B$4:$B$500,效率表!N$4:N$500,"",,-1))</f>
        <v>0</v>
      </c>
      <c r="BE250" s="22">
        <f>IF($B250="Day",_xlfn.XLOOKUP(CLEAN($C250),效率表!$B$4:$B$500,效率表!O$4:O$500,""),_xlfn.XLOOKUP(CLEAN($C250),效率表!$B$4:$B$500,效率表!O$4:O$500,"",,-1))</f>
        <v>0</v>
      </c>
      <c r="BF250" s="22">
        <f>IF($B250="Day",_xlfn.XLOOKUP(CLEAN($C250),效率表!$B$4:$B$500,效率表!P$4:P$500,""),_xlfn.XLOOKUP(CLEAN($C250),效率表!$B$4:$B$500,效率表!P$4:P$500,"",,-1))</f>
        <v>30</v>
      </c>
      <c r="BG250" s="22">
        <f>IF($B250="Day",_xlfn.XLOOKUP(CLEAN($C250),效率表!$B$4:$B$500,效率表!Q$4:Q$500,""),_xlfn.XLOOKUP(CLEAN($C250),效率表!$B$4:$B$500,效率表!Q$4:Q$500,"",,-1))</f>
        <v>0</v>
      </c>
      <c r="BH250" s="22">
        <f>IF($B250="Day",_xlfn.XLOOKUP(CLEAN($C250),效率表!$B$4:$B$500,效率表!R$4:R$500,""),_xlfn.XLOOKUP(CLEAN($C250),效率表!$B$4:$B$500,效率表!R$4:R$500,"",,-1))</f>
        <v>0</v>
      </c>
      <c r="BI250" s="22">
        <f>IF($B250="Day",_xlfn.XLOOKUP(CLEAN($C250),效率表!$B$4:$B$500,效率表!S$4:S$500,""),_xlfn.XLOOKUP(CLEAN($C250),效率表!$B$4:$B$500,效率表!S$4:S$500,"",,-1))</f>
        <v>0</v>
      </c>
      <c r="BJ250" s="22">
        <f>IF($B250="Day",_xlfn.XLOOKUP(CLEAN($C250),效率表!$B$4:$B$500,效率表!U$4:U$500,""),_xlfn.XLOOKUP(CLEAN($C250),效率表!$B$4:$B$500,效率表!U$4:U$500,"",,-1))</f>
        <v>0</v>
      </c>
      <c r="BK250" s="22">
        <f>IF($B250="Day",_xlfn.XLOOKUP(CLEAN($C250),效率表!$B$4:$B$500,效率表!V$4:V$500,""),_xlfn.XLOOKUP(CLEAN($C250),效率表!$B$4:$B$500,效率表!V$4:V$500,"",,-1))</f>
        <v>0</v>
      </c>
      <c r="BL250" s="22">
        <f t="shared" si="60"/>
        <v>0</v>
      </c>
      <c r="BM250" s="22">
        <f t="shared" si="61"/>
        <v>140</v>
      </c>
      <c r="BN250" s="22">
        <f t="shared" si="62"/>
        <v>30</v>
      </c>
      <c r="BO250" s="27">
        <f t="shared" si="63"/>
        <v>580</v>
      </c>
      <c r="BP250" s="25">
        <f t="shared" si="64"/>
        <v>9.6666666666666661</v>
      </c>
      <c r="BQ250" s="28">
        <f>IF($B250="Day",_xlfn.XLOOKUP(CLEAN($C250),效率表!$B$4:$B$500,效率表!X$4:X$500,""),_xlfn.XLOOKUP($C250,效率表!$B$4:$B$500,效率表!X$4:X$500,"",,-1))</f>
        <v>0</v>
      </c>
    </row>
    <row r="251" spans="1:69">
      <c r="A251" s="29">
        <f t="shared" si="67"/>
        <v>46244</v>
      </c>
      <c r="B251" s="22" t="s">
        <v>241</v>
      </c>
      <c r="C251" s="22" t="s">
        <v>176</v>
      </c>
      <c r="D251" s="23" t="str">
        <f>_xlfn.XLOOKUP(C251,辅助表Auxiliary!$A$3:$A$192,辅助表Auxiliary!$C$3:$C$192)</f>
        <v>矿用卡车/Dump Truck</v>
      </c>
      <c r="E251" s="22" t="str">
        <f>_xlfn.XLOOKUP(C251,辅助表Auxiliary!$A$3:$A$192,辅助表Auxiliary!$D$3:$D$192)</f>
        <v>HITACHI EH4000AC-3</v>
      </c>
      <c r="F251" s="22" t="str">
        <f>_xlfn.XLOOKUP(C251,辅助表Auxiliary!$A$3:$A$192,辅助表Auxiliary!$E$3:$E$192)</f>
        <v>EH4000</v>
      </c>
      <c r="G251" s="22" t="s">
        <v>285</v>
      </c>
      <c r="H251" s="22" t="b">
        <f t="shared" si="51"/>
        <v>1</v>
      </c>
      <c r="I251" s="22">
        <f t="shared" si="52"/>
        <v>0</v>
      </c>
      <c r="J251" s="22"/>
      <c r="K251" s="22">
        <f>_xlfn.AGGREGATE(9,4,表1[[#This Row],[Хө]:[Б.н]])+_xlfn.AGGREGATE(9,4,表1[[#This Row],[Хө土壤]:[Б.н 脏煤]],表1[[#This Row],[Ш.х 沃土]])</f>
        <v>0</v>
      </c>
      <c r="L251" s="22">
        <f>_xlfn.AGGREGATE(9,4,表1[[#This Row],[Нү]],表1[[#This Row],[Нү 煤炭]])</f>
        <v>0</v>
      </c>
      <c r="M251" s="22">
        <f>_xlfn.AGGREGATE(9,4,表1[[#This Row],[oxid]],表1[[#This Row],[oxid 氧化]])</f>
        <v>0</v>
      </c>
      <c r="N251" s="22">
        <f>_xlfn.AGGREGATE(9,4,表1[[#This Row],[И.А]],表1[[#This Row],[И.А 
工程工作]])</f>
        <v>0</v>
      </c>
      <c r="O251" s="22">
        <f>表1[[#This Row],[产量（M3）
Production(M3)]]-表1[[#This Row],[焦煤（M3）
Coking coal
Нү]]-表1[[#This Row],[动力煤（M3）
Thermal coal
oxid]]</f>
        <v>0</v>
      </c>
      <c r="P251" s="22" t="str" cm="1">
        <f t="array" ref="P251">_xlfn.LET(
_xlpm.hCond,$H251,
_xlpm.dType,$D251,
_xlpm.res_type_1,P$1,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1" s="22" t="str" cm="1">
        <f t="array" ref="Q251">_xlfn.LET(
_xlpm.hCond,$H251,
_xlpm.dType,$D251,
_xlpm.res_type_1,Q$1,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1" s="22" t="str" cm="1">
        <f t="array" ref="R251">_xlfn.LET(
_xlpm.hCond,$H251,
_xlpm.dType,$D251,
_xlpm.res_type_1,R$1,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1" s="22" t="str" cm="1">
        <f t="array" ref="S251">_xlfn.LET(
_xlpm.hCond,$H251,
_xlpm.dType,$D251,
_xlpm.res_type_1,S$1,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1" s="22" t="str" cm="1">
        <f t="array" ref="T251">_xlfn.LET(
_xlpm.hCond,$H251,
_xlpm.dType,$D251,
_xlpm.res_type_1,T$1,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1" s="22" t="str" cm="1">
        <f t="array" ref="U251">_xlfn.LET(
_xlpm.hCond,$H251,
_xlpm.dType,$D251,
_xlpm.res_type_1,U$1,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1" s="22" t="str" cm="1">
        <f t="array" ref="V251">_xlfn.LET(
_xlpm.hCond,$H251,
_xlpm.dType,$D251,
_xlpm.res_type_1,V$1,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1" s="22" cm="1">
        <f t="array" ref="W251">_xlfn.LET(
_xlpm.hCond,$H251,
_xlpm.dType,$D251,
_xlpm.res_type_1,W$1,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51" s="22" cm="1">
        <f t="array" ref="X251">_xlfn.LET(
_xlpm.hCond,$H251,
_xlpm.dType,$D251,
_xlpm.res_type_1,X$1,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1" s="22" cm="1">
        <f t="array" ref="Y251">_xlfn.LET(
_xlpm.hCond,$H251,
_xlpm.dType,$D251,
_xlpm.res_type_1,Y$1,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51" s="22" cm="1">
        <f t="array" ref="Z251">_xlfn.LET(
_xlpm.hCond,$H251,
_xlpm.dType,$D251,
_xlpm.res_type_1,Z$1,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1" s="22" cm="1">
        <f t="array" ref="AA251">_xlfn.LET(
_xlpm.hCond,$H251,
_xlpm.dType,$D251,
_xlpm.res_type_1,AA$1,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1" s="22" cm="1">
        <f t="array" ref="AB251">_xlfn.LET(
_xlpm.hCond,$H251,
_xlpm.dType,$D251,
_xlpm.res_type_1,AB$1,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1" s="22" cm="1">
        <f t="array" ref="AC251">_xlfn.LET(
_xlpm.hCond,$H251,
_xlpm.dType,$D251,
_xlpm.res_type_1,AC$1,
_xlpm.num,--_xlfn.TEXTAFTER($C251,{"#","/","-"},-1),
_xlpm.isDay,$B251="DAY",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1" s="22" cm="1">
        <f t="array" ref="AD251">_xlfn.LET(
    _xlpm.result,
    IF(
        $H251,
        _xlfn.IFS(
            $B251 = "DAY",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$B251 = "Night",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18551</v>
      </c>
      <c r="AE251" s="22" cm="1">
        <f t="array" ref="AE251">_xlfn.LET(
    _xlpm.result,
    IF(
        $H251,
        _xlfn.IFS(
            $B251 = "DAY",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$B251 = "Night",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18551</v>
      </c>
      <c r="AF251" s="22">
        <f t="shared" si="65"/>
        <v>0</v>
      </c>
      <c r="AG251" s="22" cm="1">
        <f t="array" ref="AG251">_xlfn.LET(
    _xlpm.result,
    IF(
        $H251,
        _xlfn.IFS(
            $B251 = "DAY",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$B251 = "Night",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284285</v>
      </c>
      <c r="AH251" s="22" cm="1">
        <f t="array" ref="AH251">_xlfn.LET(
    _xlpm.result,
    IF(
        $H251,
        _xlfn.IFS(
            $B251 = "DAY",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$B251 = "Night",
            _xlfn.IFS(
                $D251 = "挖掘机/Excavator",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$D251 = "矿用卡车/Dump Truck",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$D251 = "辅助设备/Auxiliary Equipment",
                _xlfn.XLOOKUP(
                     --
                        _xlfn.TEXTAFTER(
                            $C251,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284285</v>
      </c>
      <c r="AI251" s="22">
        <f t="shared" si="66"/>
        <v>0</v>
      </c>
      <c r="AJ251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5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5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1" s="22">
        <f t="shared" si="53"/>
        <v>0</v>
      </c>
      <c r="AO251" s="24" t="str">
        <f t="shared" si="54"/>
        <v/>
      </c>
      <c r="AP251" s="25" cm="1">
        <f t="array" ref="AP25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B251="Night", IF(
            (F251="EX5600")+(F251="EX3600"),
            _xlfn.XLOOKUP(--_xlfn.TEXTAFTER($C251,{"#","/","-"},-1), --_xlfn.TEXTAFTER('Electrical Excavator'!$A$4:$A$23,{"#","/","-"},-1), _xlfn.XLOOKUP(A251,'Electrical Excavator'!$E$3:$AI$3,'Electrical Excavator'!$E$4:$AI$23)),
            _xlfn.XLOOKUP(--_xlfn.TEXTAFTER($C251,{"#","/","-"},-1), --_xlfn.REGEXEXTRACT(_xlpm.c_rng,"\d+"), _xlfn.XLOOKUP(A251, _xlpm.header_rng, _xlpm.data_rng))
        ),
        B251="Day", ""
    ),
    IFERROR(_xlpm.result, "")
)</f>
        <v>0</v>
      </c>
      <c r="AQ251" s="26">
        <f t="shared" si="55"/>
        <v>0</v>
      </c>
      <c r="AR251" s="26">
        <f t="shared" si="56"/>
        <v>0</v>
      </c>
      <c r="AS251" s="26" t="str">
        <f t="shared" si="57"/>
        <v/>
      </c>
      <c r="AT251" s="24" t="str">
        <f t="shared" si="58"/>
        <v/>
      </c>
      <c r="AU251" s="22">
        <v>720</v>
      </c>
      <c r="AV251" s="22">
        <f t="shared" si="59"/>
        <v>12</v>
      </c>
      <c r="AW251" s="22">
        <f>IF($B251="Day",_xlfn.XLOOKUP(CLEAN($C251),效率表!$B$4:$B$500,效率表!G$4:G$500,""),_xlfn.XLOOKUP(CLEAN($C251),效率表!$B$4:$B$500,效率表!G$4:G$500,"",,-1))</f>
        <v>0</v>
      </c>
      <c r="AX251" s="22">
        <f>IF($B251="Day",_xlfn.XLOOKUP(CLEAN($C251),效率表!$B$4:$B$500,效率表!H$4:H$500,""),_xlfn.XLOOKUP(CLEAN($C251),效率表!$B$4:$B$500,效率表!H$4:H$500,"",,-1))</f>
        <v>0</v>
      </c>
      <c r="AY251" s="22">
        <f>IF($B251="Day",_xlfn.XLOOKUP(CLEAN($C251),效率表!$B$4:$B$500,效率表!I$4:I$500,""),_xlfn.XLOOKUP(CLEAN($C251),效率表!$B$4:$B$500,效率表!I$4:I$500,"",,-1))</f>
        <v>0</v>
      </c>
      <c r="AZ251" s="22">
        <f>IF($B251="Day",_xlfn.XLOOKUP(CLEAN($C251),效率表!$B$4:$B$500,效率表!J$4:J$500,""),_xlfn.XLOOKUP(CLEAN($C251),效率表!$B$4:$B$500,效率表!J$4:J$500,"",,-1))</f>
        <v>0</v>
      </c>
      <c r="BA251" s="22">
        <f>IF($B251="Day",_xlfn.XLOOKUP(CLEAN($C251),效率表!$B$4:$B$500,效率表!K$4:K$500,""),_xlfn.XLOOKUP(CLEAN($C251),效率表!$B$4:$B$500,效率表!K$4:K$500,"",,-1))</f>
        <v>0</v>
      </c>
      <c r="BB251" s="22">
        <f>IF($B251="Day",_xlfn.XLOOKUP(CLEAN($C251),效率表!$B$4:$B$500,效率表!L$4:L$500,""),_xlfn.XLOOKUP(CLEAN($C251),效率表!$B$4:$B$500,效率表!L$4:L$500,"",,-1))</f>
        <v>0</v>
      </c>
      <c r="BC251" s="22">
        <f>IF($B251="Day",_xlfn.XLOOKUP(CLEAN($C251),效率表!$B$4:$B$500,效率表!M$4:M$500,""),_xlfn.XLOOKUP(CLEAN($C251),效率表!$B$4:$B$500,效率表!M$4:M$500,"",,-1))</f>
        <v>0</v>
      </c>
      <c r="BD251" s="22">
        <f>IF($B251="Day",_xlfn.XLOOKUP(CLEAN($C251),效率表!$B$4:$B$500,效率表!N$4:N$500,""),_xlfn.XLOOKUP(CLEAN($C251),效率表!$B$4:$B$500,效率表!N$4:N$500,"",,-1))</f>
        <v>0</v>
      </c>
      <c r="BE251" s="22">
        <f>IF($B251="Day",_xlfn.XLOOKUP(CLEAN($C251),效率表!$B$4:$B$500,效率表!O$4:O$500,""),_xlfn.XLOOKUP(CLEAN($C251),效率表!$B$4:$B$500,效率表!O$4:O$500,"",,-1))</f>
        <v>720</v>
      </c>
      <c r="BF251" s="22">
        <f>IF($B251="Day",_xlfn.XLOOKUP(CLEAN($C251),效率表!$B$4:$B$500,效率表!P$4:P$500,""),_xlfn.XLOOKUP(CLEAN($C251),效率表!$B$4:$B$500,效率表!P$4:P$500,"",,-1))</f>
        <v>0</v>
      </c>
      <c r="BG251" s="22">
        <f>IF($B251="Day",_xlfn.XLOOKUP(CLEAN($C251),效率表!$B$4:$B$500,效率表!Q$4:Q$500,""),_xlfn.XLOOKUP(CLEAN($C251),效率表!$B$4:$B$500,效率表!Q$4:Q$500,"",,-1))</f>
        <v>0</v>
      </c>
      <c r="BH251" s="22">
        <f>IF($B251="Day",_xlfn.XLOOKUP(CLEAN($C251),效率表!$B$4:$B$500,效率表!R$4:R$500,""),_xlfn.XLOOKUP(CLEAN($C251),效率表!$B$4:$B$500,效率表!R$4:R$500,"",,-1))</f>
        <v>0</v>
      </c>
      <c r="BI251" s="22">
        <f>IF($B251="Day",_xlfn.XLOOKUP(CLEAN($C251),效率表!$B$4:$B$500,效率表!S$4:S$500,""),_xlfn.XLOOKUP(CLEAN($C251),效率表!$B$4:$B$500,效率表!S$4:S$500,"",,-1))</f>
        <v>0</v>
      </c>
      <c r="BJ251" s="22">
        <f>IF($B251="Day",_xlfn.XLOOKUP(CLEAN($C251),效率表!$B$4:$B$500,效率表!U$4:U$500,""),_xlfn.XLOOKUP(CLEAN($C251),效率表!$B$4:$B$500,效率表!U$4:U$500,"",,-1))</f>
        <v>0</v>
      </c>
      <c r="BK251" s="22">
        <f>IF($B251="Day",_xlfn.XLOOKUP(CLEAN($C251),效率表!$B$4:$B$500,效率表!V$4:V$500,""),_xlfn.XLOOKUP(CLEAN($C251),效率表!$B$4:$B$500,效率表!V$4:V$500,"",,-1))</f>
        <v>0</v>
      </c>
      <c r="BL251" s="22">
        <f t="shared" si="60"/>
        <v>0</v>
      </c>
      <c r="BM251" s="22">
        <f t="shared" si="61"/>
        <v>0</v>
      </c>
      <c r="BN251" s="22">
        <f t="shared" si="62"/>
        <v>0</v>
      </c>
      <c r="BO251" s="27">
        <f t="shared" si="63"/>
        <v>0</v>
      </c>
      <c r="BP251" s="25">
        <f t="shared" si="64"/>
        <v>0</v>
      </c>
      <c r="BQ251" s="28" t="str">
        <f>IF($B251="Day",_xlfn.XLOOKUP(CLEAN($C251),效率表!$B$4:$B$500,效率表!X$4:X$500,""),_xlfn.XLOOKUP($C251,效率表!$B$4:$B$500,效率表!X$4:X$500,"",,-1))</f>
        <v xml:space="preserve">Хөдөлгүүр засвар </v>
      </c>
    </row>
    <row r="252" spans="1:69">
      <c r="A252" s="29">
        <f t="shared" si="67"/>
        <v>46244</v>
      </c>
      <c r="B252" s="22" t="s">
        <v>241</v>
      </c>
      <c r="C252" s="22" t="s">
        <v>177</v>
      </c>
      <c r="D252" s="23" t="str">
        <f>_xlfn.XLOOKUP(C252,辅助表Auxiliary!$A$3:$A$192,辅助表Auxiliary!$C$3:$C$192)</f>
        <v>矿用卡车/Dump Truck</v>
      </c>
      <c r="E252" s="22" t="str">
        <f>_xlfn.XLOOKUP(C252,辅助表Auxiliary!$A$3:$A$192,辅助表Auxiliary!$D$3:$D$192)</f>
        <v>HITACHI EH4000AC-3</v>
      </c>
      <c r="F252" s="22" t="str">
        <f>_xlfn.XLOOKUP(C252,辅助表Auxiliary!$A$3:$A$192,辅助表Auxiliary!$E$3:$E$192)</f>
        <v>EH4000</v>
      </c>
      <c r="G252" s="22" t="s">
        <v>285</v>
      </c>
      <c r="H252" s="22" t="b">
        <f t="shared" si="51"/>
        <v>1</v>
      </c>
      <c r="I252" s="22">
        <f t="shared" si="52"/>
        <v>0</v>
      </c>
      <c r="J252" s="22"/>
      <c r="K252" s="22">
        <f>_xlfn.AGGREGATE(9,4,表1[[#This Row],[Хө]:[Б.н]])+_xlfn.AGGREGATE(9,4,表1[[#This Row],[Хө土壤]:[Б.н 脏煤]],表1[[#This Row],[Ш.х 沃土]])</f>
        <v>0</v>
      </c>
      <c r="L252" s="22">
        <f>_xlfn.AGGREGATE(9,4,表1[[#This Row],[Нү]],表1[[#This Row],[Нү 煤炭]])</f>
        <v>0</v>
      </c>
      <c r="M252" s="22">
        <f>_xlfn.AGGREGATE(9,4,表1[[#This Row],[oxid]],表1[[#This Row],[oxid 氧化]])</f>
        <v>0</v>
      </c>
      <c r="N252" s="22">
        <f>_xlfn.AGGREGATE(9,4,表1[[#This Row],[И.А]],表1[[#This Row],[И.А 
工程工作]])</f>
        <v>0</v>
      </c>
      <c r="O252" s="22">
        <f>表1[[#This Row],[产量（M3）
Production(M3)]]-表1[[#This Row],[焦煤（M3）
Coking coal
Нү]]-表1[[#This Row],[动力煤（M3）
Thermal coal
oxid]]</f>
        <v>0</v>
      </c>
      <c r="P252" s="22" t="str" cm="1">
        <f t="array" ref="P252">_xlfn.LET(
_xlpm.hCond,$H252,
_xlpm.dType,$D252,
_xlpm.res_type_1,P$1,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2" s="22" t="str" cm="1">
        <f t="array" ref="Q252">_xlfn.LET(
_xlpm.hCond,$H252,
_xlpm.dType,$D252,
_xlpm.res_type_1,Q$1,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2" s="22" t="str" cm="1">
        <f t="array" ref="R252">_xlfn.LET(
_xlpm.hCond,$H252,
_xlpm.dType,$D252,
_xlpm.res_type_1,R$1,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2" s="22" t="str" cm="1">
        <f t="array" ref="S252">_xlfn.LET(
_xlpm.hCond,$H252,
_xlpm.dType,$D252,
_xlpm.res_type_1,S$1,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2" s="22" t="str" cm="1">
        <f t="array" ref="T252">_xlfn.LET(
_xlpm.hCond,$H252,
_xlpm.dType,$D252,
_xlpm.res_type_1,T$1,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2" s="22" t="str" cm="1">
        <f t="array" ref="U252">_xlfn.LET(
_xlpm.hCond,$H252,
_xlpm.dType,$D252,
_xlpm.res_type_1,U$1,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2" s="22" t="str" cm="1">
        <f t="array" ref="V252">_xlfn.LET(
_xlpm.hCond,$H252,
_xlpm.dType,$D252,
_xlpm.res_type_1,V$1,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2" s="22" cm="1">
        <f t="array" ref="W252">_xlfn.LET(
_xlpm.hCond,$H252,
_xlpm.dType,$D252,
_xlpm.res_type_1,W$1,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52" s="22" cm="1">
        <f t="array" ref="X252">_xlfn.LET(
_xlpm.hCond,$H252,
_xlpm.dType,$D252,
_xlpm.res_type_1,X$1,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2" s="22" cm="1">
        <f t="array" ref="Y252">_xlfn.LET(
_xlpm.hCond,$H252,
_xlpm.dType,$D252,
_xlpm.res_type_1,Y$1,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52" s="22" cm="1">
        <f t="array" ref="Z252">_xlfn.LET(
_xlpm.hCond,$H252,
_xlpm.dType,$D252,
_xlpm.res_type_1,Z$1,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2" s="22" cm="1">
        <f t="array" ref="AA252">_xlfn.LET(
_xlpm.hCond,$H252,
_xlpm.dType,$D252,
_xlpm.res_type_1,AA$1,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2" s="22" cm="1">
        <f t="array" ref="AB252">_xlfn.LET(
_xlpm.hCond,$H252,
_xlpm.dType,$D252,
_xlpm.res_type_1,AB$1,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2" s="22" cm="1">
        <f t="array" ref="AC252">_xlfn.LET(
_xlpm.hCond,$H252,
_xlpm.dType,$D252,
_xlpm.res_type_1,AC$1,
_xlpm.num,--_xlfn.TEXTAFTER($C252,{"#","/","-"},-1),
_xlpm.isDay,$B252="DAY",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2" s="22" cm="1">
        <f t="array" ref="AD252">_xlfn.LET(
    _xlpm.result,
    IF(
        $H252,
        _xlfn.IFS(
            $B252 = "DAY",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$B252 = "Night",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20553</v>
      </c>
      <c r="AE252" s="22" cm="1">
        <f t="array" ref="AE252">_xlfn.LET(
    _xlpm.result,
    IF(
        $H252,
        _xlfn.IFS(
            $B252 = "DAY",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$B252 = "Night",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20553</v>
      </c>
      <c r="AF252" s="22">
        <f t="shared" si="65"/>
        <v>0</v>
      </c>
      <c r="AG252" s="22" cm="1">
        <f t="array" ref="AG252">_xlfn.LET(
    _xlpm.result,
    IF(
        $H252,
        _xlfn.IFS(
            $B252 = "DAY",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$B252 = "Night",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314984</v>
      </c>
      <c r="AH252" s="22" cm="1">
        <f t="array" ref="AH252">_xlfn.LET(
    _xlpm.result,
    IF(
        $H252,
        _xlfn.IFS(
            $B252 = "DAY",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$B252 = "Night",
            _xlfn.IFS(
                $D252 = "挖掘机/Excavator",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$D252 = "矿用卡车/Dump Truck",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$D252 = "辅助设备/Auxiliary Equipment",
                _xlfn.XLOOKUP(
                     --
                        _xlfn.TEXTAFTER(
                            $C252,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314984</v>
      </c>
      <c r="AI252" s="22">
        <f t="shared" si="66"/>
        <v>0</v>
      </c>
      <c r="AJ252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5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5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2" s="22">
        <f t="shared" si="53"/>
        <v>0</v>
      </c>
      <c r="AO252" s="24" t="str">
        <f t="shared" si="54"/>
        <v/>
      </c>
      <c r="AP252" s="25" cm="1">
        <f t="array" ref="AP25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B252="Night", IF(
            (F252="EX5600")+(F252="EX3600"),
            _xlfn.XLOOKUP(--_xlfn.TEXTAFTER($C252,{"#","/","-"},-1), --_xlfn.TEXTAFTER('Electrical Excavator'!$A$4:$A$23,{"#","/","-"},-1), _xlfn.XLOOKUP(A252,'Electrical Excavator'!$E$3:$AI$3,'Electrical Excavator'!$E$4:$AI$23)),
            _xlfn.XLOOKUP(--_xlfn.TEXTAFTER($C252,{"#","/","-"},-1), --_xlfn.REGEXEXTRACT(_xlpm.c_rng,"\d+"), _xlfn.XLOOKUP(A252, _xlpm.header_rng, _xlpm.data_rng))
        ),
        B252="Day", ""
    ),
    IFERROR(_xlpm.result, "")
)</f>
        <v>0</v>
      </c>
      <c r="AQ252" s="26">
        <f t="shared" si="55"/>
        <v>0</v>
      </c>
      <c r="AR252" s="26">
        <f t="shared" si="56"/>
        <v>0</v>
      </c>
      <c r="AS252" s="26" t="str">
        <f t="shared" si="57"/>
        <v/>
      </c>
      <c r="AT252" s="24" t="str">
        <f t="shared" si="58"/>
        <v/>
      </c>
      <c r="AU252" s="22">
        <v>720</v>
      </c>
      <c r="AV252" s="22">
        <f t="shared" si="59"/>
        <v>12</v>
      </c>
      <c r="AW252" s="22">
        <f>IF($B252="Day",_xlfn.XLOOKUP(CLEAN($C252),效率表!$B$4:$B$500,效率表!G$4:G$500,""),_xlfn.XLOOKUP(CLEAN($C252),效率表!$B$4:$B$500,效率表!G$4:G$500,"",,-1))</f>
        <v>0</v>
      </c>
      <c r="AX252" s="22">
        <f>IF($B252="Day",_xlfn.XLOOKUP(CLEAN($C252),效率表!$B$4:$B$500,效率表!H$4:H$500,""),_xlfn.XLOOKUP(CLEAN($C252),效率表!$B$4:$B$500,效率表!H$4:H$500,"",,-1))</f>
        <v>0</v>
      </c>
      <c r="AY252" s="22">
        <f>IF($B252="Day",_xlfn.XLOOKUP(CLEAN($C252),效率表!$B$4:$B$500,效率表!I$4:I$500,""),_xlfn.XLOOKUP(CLEAN($C252),效率表!$B$4:$B$500,效率表!I$4:I$500,"",,-1))</f>
        <v>0</v>
      </c>
      <c r="AZ252" s="22">
        <f>IF($B252="Day",_xlfn.XLOOKUP(CLEAN($C252),效率表!$B$4:$B$500,效率表!J$4:J$500,""),_xlfn.XLOOKUP(CLEAN($C252),效率表!$B$4:$B$500,效率表!J$4:J$500,"",,-1))</f>
        <v>0</v>
      </c>
      <c r="BA252" s="22">
        <f>IF($B252="Day",_xlfn.XLOOKUP(CLEAN($C252),效率表!$B$4:$B$500,效率表!K$4:K$500,""),_xlfn.XLOOKUP(CLEAN($C252),效率表!$B$4:$B$500,效率表!K$4:K$500,"",,-1))</f>
        <v>0</v>
      </c>
      <c r="BB252" s="22">
        <f>IF($B252="Day",_xlfn.XLOOKUP(CLEAN($C252),效率表!$B$4:$B$500,效率表!L$4:L$500,""),_xlfn.XLOOKUP(CLEAN($C252),效率表!$B$4:$B$500,效率表!L$4:L$500,"",,-1))</f>
        <v>0</v>
      </c>
      <c r="BC252" s="22">
        <f>IF($B252="Day",_xlfn.XLOOKUP(CLEAN($C252),效率表!$B$4:$B$500,效率表!M$4:M$500,""),_xlfn.XLOOKUP(CLEAN($C252),效率表!$B$4:$B$500,效率表!M$4:M$500,"",,-1))</f>
        <v>0</v>
      </c>
      <c r="BD252" s="22">
        <f>IF($B252="Day",_xlfn.XLOOKUP(CLEAN($C252),效率表!$B$4:$B$500,效率表!N$4:N$500,""),_xlfn.XLOOKUP(CLEAN($C252),效率表!$B$4:$B$500,效率表!N$4:N$500,"",,-1))</f>
        <v>0</v>
      </c>
      <c r="BE252" s="22">
        <f>IF($B252="Day",_xlfn.XLOOKUP(CLEAN($C252),效率表!$B$4:$B$500,效率表!O$4:O$500,""),_xlfn.XLOOKUP(CLEAN($C252),效率表!$B$4:$B$500,效率表!O$4:O$500,"",,-1))</f>
        <v>720</v>
      </c>
      <c r="BF252" s="22">
        <f>IF($B252="Day",_xlfn.XLOOKUP(CLEAN($C252),效率表!$B$4:$B$500,效率表!P$4:P$500,""),_xlfn.XLOOKUP(CLEAN($C252),效率表!$B$4:$B$500,效率表!P$4:P$500,"",,-1))</f>
        <v>0</v>
      </c>
      <c r="BG252" s="22">
        <f>IF($B252="Day",_xlfn.XLOOKUP(CLEAN($C252),效率表!$B$4:$B$500,效率表!Q$4:Q$500,""),_xlfn.XLOOKUP(CLEAN($C252),效率表!$B$4:$B$500,效率表!Q$4:Q$500,"",,-1))</f>
        <v>0</v>
      </c>
      <c r="BH252" s="22">
        <f>IF($B252="Day",_xlfn.XLOOKUP(CLEAN($C252),效率表!$B$4:$B$500,效率表!R$4:R$500,""),_xlfn.XLOOKUP(CLEAN($C252),效率表!$B$4:$B$500,效率表!R$4:R$500,"",,-1))</f>
        <v>0</v>
      </c>
      <c r="BI252" s="22">
        <f>IF($B252="Day",_xlfn.XLOOKUP(CLEAN($C252),效率表!$B$4:$B$500,效率表!S$4:S$500,""),_xlfn.XLOOKUP(CLEAN($C252),效率表!$B$4:$B$500,效率表!S$4:S$500,"",,-1))</f>
        <v>0</v>
      </c>
      <c r="BJ252" s="22">
        <f>IF($B252="Day",_xlfn.XLOOKUP(CLEAN($C252),效率表!$B$4:$B$500,效率表!U$4:U$500,""),_xlfn.XLOOKUP(CLEAN($C252),效率表!$B$4:$B$500,效率表!U$4:U$500,"",,-1))</f>
        <v>0</v>
      </c>
      <c r="BK252" s="22">
        <f>IF($B252="Day",_xlfn.XLOOKUP(CLEAN($C252),效率表!$B$4:$B$500,效率表!V$4:V$500,""),_xlfn.XLOOKUP(CLEAN($C252),效率表!$B$4:$B$500,效率表!V$4:V$500,"",,-1))</f>
        <v>0</v>
      </c>
      <c r="BL252" s="22">
        <f t="shared" si="60"/>
        <v>0</v>
      </c>
      <c r="BM252" s="22">
        <f t="shared" si="61"/>
        <v>0</v>
      </c>
      <c r="BN252" s="22">
        <f t="shared" si="62"/>
        <v>0</v>
      </c>
      <c r="BO252" s="27">
        <f t="shared" si="63"/>
        <v>0</v>
      </c>
      <c r="BP252" s="25">
        <f t="shared" si="64"/>
        <v>0</v>
      </c>
      <c r="BQ252" s="28" t="str">
        <f>IF($B252="Day",_xlfn.XLOOKUP(CLEAN($C252),效率表!$B$4:$B$500,效率表!X$4:X$500,""),_xlfn.XLOOKUP($C252,效率表!$B$4:$B$500,效率表!X$4:X$500,"",,-1))</f>
        <v>Гидро памп солих</v>
      </c>
    </row>
    <row r="253" spans="1:69">
      <c r="A253" s="29">
        <f t="shared" si="67"/>
        <v>46244</v>
      </c>
      <c r="B253" s="22" t="s">
        <v>241</v>
      </c>
      <c r="C253" s="22" t="s">
        <v>178</v>
      </c>
      <c r="D253" s="23" t="str">
        <f>_xlfn.XLOOKUP(C253,辅助表Auxiliary!$A$3:$A$192,辅助表Auxiliary!$C$3:$C$192)</f>
        <v>矿用卡车/Dump Truck</v>
      </c>
      <c r="E253" s="22" t="str">
        <f>_xlfn.XLOOKUP(C253,辅助表Auxiliary!$A$3:$A$192,辅助表Auxiliary!$D$3:$D$192)</f>
        <v>HITACHI EH4000AC-3</v>
      </c>
      <c r="F253" s="22" t="str">
        <f>_xlfn.XLOOKUP(C253,辅助表Auxiliary!$A$3:$A$192,辅助表Auxiliary!$E$3:$E$192)</f>
        <v>EH4000</v>
      </c>
      <c r="G253" s="22" t="s">
        <v>285</v>
      </c>
      <c r="H253" s="22" t="b">
        <f t="shared" si="51"/>
        <v>1</v>
      </c>
      <c r="I253" s="22">
        <f t="shared" si="52"/>
        <v>1</v>
      </c>
      <c r="J253" s="22"/>
      <c r="K253" s="22">
        <f>_xlfn.AGGREGATE(9,4,表1[[#This Row],[Хө]:[Б.н]])+_xlfn.AGGREGATE(9,4,表1[[#This Row],[Хө土壤]:[Б.н 脏煤]],表1[[#This Row],[Ш.х 沃土]])</f>
        <v>680</v>
      </c>
      <c r="L253" s="22">
        <f>_xlfn.AGGREGATE(9,4,表1[[#This Row],[Нү]],表1[[#This Row],[Нү 煤炭]])</f>
        <v>85</v>
      </c>
      <c r="M253" s="22">
        <f>_xlfn.AGGREGATE(9,4,表1[[#This Row],[oxid]],表1[[#This Row],[oxid 氧化]])</f>
        <v>0</v>
      </c>
      <c r="N253" s="22">
        <f>_xlfn.AGGREGATE(9,4,表1[[#This Row],[И.А]],表1[[#This Row],[И.А 
工程工作]])</f>
        <v>0</v>
      </c>
      <c r="O253" s="22">
        <f>表1[[#This Row],[产量（M3）
Production(M3)]]-表1[[#This Row],[焦煤（M3）
Coking coal
Нү]]-表1[[#This Row],[动力煤（M3）
Thermal coal
oxid]]</f>
        <v>595</v>
      </c>
      <c r="P253" s="22" t="str" cm="1">
        <f t="array" ref="P253">_xlfn.LET(
_xlpm.hCond,$H253,
_xlpm.dType,$D253,
_xlpm.res_type_1,P$1,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3" s="22" t="str" cm="1">
        <f t="array" ref="Q253">_xlfn.LET(
_xlpm.hCond,$H253,
_xlpm.dType,$D253,
_xlpm.res_type_1,Q$1,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3" s="22" t="str" cm="1">
        <f t="array" ref="R253">_xlfn.LET(
_xlpm.hCond,$H253,
_xlpm.dType,$D253,
_xlpm.res_type_1,R$1,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3" s="22" t="str" cm="1">
        <f t="array" ref="S253">_xlfn.LET(
_xlpm.hCond,$H253,
_xlpm.dType,$D253,
_xlpm.res_type_1,S$1,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3" s="22" t="str" cm="1">
        <f t="array" ref="T253">_xlfn.LET(
_xlpm.hCond,$H253,
_xlpm.dType,$D253,
_xlpm.res_type_1,T$1,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3" s="22" t="str" cm="1">
        <f t="array" ref="U253">_xlfn.LET(
_xlpm.hCond,$H253,
_xlpm.dType,$D253,
_xlpm.res_type_1,U$1,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3" s="22" t="str" cm="1">
        <f t="array" ref="V253">_xlfn.LET(
_xlpm.hCond,$H253,
_xlpm.dType,$D253,
_xlpm.res_type_1,V$1,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3" s="22" cm="1">
        <f t="array" ref="W253">_xlfn.LET(
_xlpm.hCond,$H253,
_xlpm.dType,$D253,
_xlpm.res_type_1,W$1,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595</v>
      </c>
      <c r="X253" s="22" cm="1">
        <f t="array" ref="X253">_xlfn.LET(
_xlpm.hCond,$H253,
_xlpm.dType,$D253,
_xlpm.res_type_1,X$1,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3" s="22" cm="1">
        <f t="array" ref="Y253">_xlfn.LET(
_xlpm.hCond,$H253,
_xlpm.dType,$D253,
_xlpm.res_type_1,Y$1,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253" s="22" cm="1">
        <f t="array" ref="Z253">_xlfn.LET(
_xlpm.hCond,$H253,
_xlpm.dType,$D253,
_xlpm.res_type_1,Z$1,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3" s="22" cm="1">
        <f t="array" ref="AA253">_xlfn.LET(
_xlpm.hCond,$H253,
_xlpm.dType,$D253,
_xlpm.res_type_1,AA$1,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3" s="22" cm="1">
        <f t="array" ref="AB253">_xlfn.LET(
_xlpm.hCond,$H253,
_xlpm.dType,$D253,
_xlpm.res_type_1,AB$1,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3" s="22" cm="1">
        <f t="array" ref="AC253">_xlfn.LET(
_xlpm.hCond,$H253,
_xlpm.dType,$D253,
_xlpm.res_type_1,AC$1,
_xlpm.num,--_xlfn.TEXTAFTER($C253,{"#","/","-"},-1),
_xlpm.isDay,$B253="DAY",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3" s="22" cm="1">
        <f t="array" ref="AD253">_xlfn.LET(
    _xlpm.result,
    IF(
        $H253,
        _xlfn.IFS(
            $B253 = "DAY",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$B253 = "Night",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20021.599999999999</v>
      </c>
      <c r="AE253" s="22" cm="1">
        <f t="array" ref="AE253">_xlfn.LET(
    _xlpm.result,
    IF(
        $H253,
        _xlfn.IFS(
            $B253 = "DAY",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$B253 = "Night",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20031</v>
      </c>
      <c r="AF253" s="22">
        <f t="shared" si="65"/>
        <v>9.4000000000014552</v>
      </c>
      <c r="AG253" s="22" cm="1">
        <f t="array" ref="AG253">_xlfn.LET(
    _xlpm.result,
    IF(
        $H253,
        _xlfn.IFS(
            $B253 = "DAY",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$B253 = "Night",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305006</v>
      </c>
      <c r="AH253" s="22" cm="1">
        <f t="array" ref="AH253">_xlfn.LET(
    _xlpm.result,
    IF(
        $H253,
        _xlfn.IFS(
            $B253 = "DAY",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$B253 = "Night",
            _xlfn.IFS(
                $D253 = "挖掘机/Excavator",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$D253 = "矿用卡车/Dump Truck",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$D253 = "辅助设备/Auxiliary Equipment",
                _xlfn.XLOOKUP(
                     --
                        _xlfn.TEXTAFTER(
                            $C253,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305119.90000000002</v>
      </c>
      <c r="AI253" s="22">
        <f t="shared" si="66"/>
        <v>113.90000000002328</v>
      </c>
      <c r="AJ253" s="22">
        <f>_xlfn.LET(_xlpm.v,_xlfn.XLOOKUP(表1[[#This Row],[型号类型
Model Type]],辅助表Auxiliary!$P$2:$P$6,辅助表Auxiliary!$Q$2:$Q$6),_xlpm.target,表1[[#This Row],[产量（M3）
Production(M3)]],IFERROR(_xlpm.target/_xlpm.v,""))</f>
        <v>8</v>
      </c>
      <c r="AK253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25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3" s="22">
        <f t="shared" si="53"/>
        <v>7</v>
      </c>
      <c r="AO253" s="24">
        <f t="shared" si="54"/>
        <v>7.1187500000014552</v>
      </c>
      <c r="AP253" s="25" cm="1">
        <f t="array" ref="AP25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B253="Night", IF(
            (F253="EX5600")+(F253="EX3600"),
            _xlfn.XLOOKUP(--_xlfn.TEXTAFTER($C253,{"#","/","-"},-1), --_xlfn.TEXTAFTER('Electrical Excavator'!$A$4:$A$23,{"#","/","-"},-1), _xlfn.XLOOKUP(A253,'Electrical Excavator'!$E$3:$AI$3,'Electrical Excavator'!$E$4:$AI$23)),
            _xlfn.XLOOKUP(--_xlfn.TEXTAFTER($C253,{"#","/","-"},-1), --_xlfn.REGEXEXTRACT(_xlpm.c_rng,"\d+"), _xlfn.XLOOKUP(A253, _xlpm.header_rng, _xlpm.data_rng))
        ),
        B253="Day", ""
    ),
    IFERROR(_xlpm.result, "")
)</f>
        <v>2443</v>
      </c>
      <c r="AQ253" s="26">
        <f t="shared" si="55"/>
        <v>0.93055555555555558</v>
      </c>
      <c r="AR253" s="26">
        <f t="shared" si="56"/>
        <v>0.82089552238805974</v>
      </c>
      <c r="AS253" s="26">
        <f t="shared" si="57"/>
        <v>0.59701492537313428</v>
      </c>
      <c r="AT253" s="24">
        <f t="shared" si="58"/>
        <v>164.00000000008728</v>
      </c>
      <c r="AU253" s="22">
        <v>720</v>
      </c>
      <c r="AV253" s="22">
        <f t="shared" si="59"/>
        <v>12</v>
      </c>
      <c r="AW253" s="22">
        <f>IF($B253="Day",_xlfn.XLOOKUP(CLEAN($C253),效率表!$B$4:$B$500,效率表!G$4:G$500,""),_xlfn.XLOOKUP(CLEAN($C253),效率表!$B$4:$B$500,效率表!G$4:G$500,"",,-1))</f>
        <v>30</v>
      </c>
      <c r="AX253" s="22">
        <f>IF($B253="Day",_xlfn.XLOOKUP(CLEAN($C253),效率表!$B$4:$B$500,效率表!H$4:H$500,""),_xlfn.XLOOKUP(CLEAN($C253),效率表!$B$4:$B$500,效率表!H$4:H$500,"",,-1))</f>
        <v>0</v>
      </c>
      <c r="AY253" s="22">
        <f>IF($B253="Day",_xlfn.XLOOKUP(CLEAN($C253),效率表!$B$4:$B$500,效率表!I$4:I$500,""),_xlfn.XLOOKUP(CLEAN($C253),效率表!$B$4:$B$500,效率表!I$4:I$500,"",,-1))</f>
        <v>0</v>
      </c>
      <c r="AZ253" s="22">
        <f>IF($B253="Day",_xlfn.XLOOKUP(CLEAN($C253),效率表!$B$4:$B$500,效率表!J$4:J$500,""),_xlfn.XLOOKUP(CLEAN($C253),效率表!$B$4:$B$500,效率表!J$4:J$500,"",,-1))</f>
        <v>150</v>
      </c>
      <c r="BA253" s="22">
        <f>IF($B253="Day",_xlfn.XLOOKUP(CLEAN($C253),效率表!$B$4:$B$500,效率表!K$4:K$500,""),_xlfn.XLOOKUP(CLEAN($C253),效率表!$B$4:$B$500,效率表!K$4:K$500,"",,-1))</f>
        <v>0</v>
      </c>
      <c r="BB253" s="22">
        <f>IF($B253="Day",_xlfn.XLOOKUP(CLEAN($C253),效率表!$B$4:$B$500,效率表!L$4:L$500,""),_xlfn.XLOOKUP(CLEAN($C253),效率表!$B$4:$B$500,效率表!L$4:L$500,"",,-1))</f>
        <v>90</v>
      </c>
      <c r="BC253" s="22">
        <f>IF($B253="Day",_xlfn.XLOOKUP(CLEAN($C253),效率表!$B$4:$B$500,效率表!M$4:M$500,""),_xlfn.XLOOKUP(CLEAN($C253),效率表!$B$4:$B$500,效率表!M$4:M$500,"",,-1))</f>
        <v>0</v>
      </c>
      <c r="BD253" s="22">
        <f>IF($B253="Day",_xlfn.XLOOKUP(CLEAN($C253),效率表!$B$4:$B$500,效率表!N$4:N$500,""),_xlfn.XLOOKUP(CLEAN($C253),效率表!$B$4:$B$500,效率表!N$4:N$500,"",,-1))</f>
        <v>0</v>
      </c>
      <c r="BE253" s="22">
        <f>IF($B253="Day",_xlfn.XLOOKUP(CLEAN($C253),效率表!$B$4:$B$500,效率表!O$4:O$500,""),_xlfn.XLOOKUP(CLEAN($C253),效率表!$B$4:$B$500,效率表!O$4:O$500,"",,-1))</f>
        <v>50</v>
      </c>
      <c r="BF253" s="22">
        <f>IF($B253="Day",_xlfn.XLOOKUP(CLEAN($C253),效率表!$B$4:$B$500,效率表!P$4:P$500,""),_xlfn.XLOOKUP(CLEAN($C253),效率表!$B$4:$B$500,效率表!P$4:P$500,"",,-1))</f>
        <v>0</v>
      </c>
      <c r="BG253" s="22">
        <f>IF($B253="Day",_xlfn.XLOOKUP(CLEAN($C253),效率表!$B$4:$B$500,效率表!Q$4:Q$500,""),_xlfn.XLOOKUP(CLEAN($C253),效率表!$B$4:$B$500,效率表!Q$4:Q$500,"",,-1))</f>
        <v>0</v>
      </c>
      <c r="BH253" s="22">
        <f>IF($B253="Day",_xlfn.XLOOKUP(CLEAN($C253),效率表!$B$4:$B$500,效率表!R$4:R$500,""),_xlfn.XLOOKUP(CLEAN($C253),效率表!$B$4:$B$500,效率表!R$4:R$500,"",,-1))</f>
        <v>0</v>
      </c>
      <c r="BI253" s="22">
        <f>IF($B253="Day",_xlfn.XLOOKUP(CLEAN($C253),效率表!$B$4:$B$500,效率表!S$4:S$500,""),_xlfn.XLOOKUP(CLEAN($C253),效率表!$B$4:$B$500,效率表!S$4:S$500,"",,-1))</f>
        <v>0</v>
      </c>
      <c r="BJ253" s="22">
        <f>IF($B253="Day",_xlfn.XLOOKUP(CLEAN($C253),效率表!$B$4:$B$500,效率表!U$4:U$500,""),_xlfn.XLOOKUP(CLEAN($C253),效率表!$B$4:$B$500,效率表!U$4:U$500,"",,-1))</f>
        <v>0</v>
      </c>
      <c r="BK253" s="22">
        <f>IF($B253="Day",_xlfn.XLOOKUP(CLEAN($C253),效率表!$B$4:$B$500,效率表!V$4:V$500,""),_xlfn.XLOOKUP(CLEAN($C253),效率表!$B$4:$B$500,效率表!V$4:V$500,"",,-1))</f>
        <v>0</v>
      </c>
      <c r="BL253" s="22">
        <f t="shared" si="60"/>
        <v>150</v>
      </c>
      <c r="BM253" s="22">
        <f t="shared" si="61"/>
        <v>120</v>
      </c>
      <c r="BN253" s="22">
        <f t="shared" si="62"/>
        <v>0</v>
      </c>
      <c r="BO253" s="27">
        <f t="shared" si="63"/>
        <v>400</v>
      </c>
      <c r="BP253" s="25">
        <f t="shared" si="64"/>
        <v>6.666666666666667</v>
      </c>
      <c r="BQ253" s="28">
        <f>IF($B253="Day",_xlfn.XLOOKUP(CLEAN($C253),效率表!$B$4:$B$500,效率表!X$4:X$500,""),_xlfn.XLOOKUP($C253,效率表!$B$4:$B$500,效率表!X$4:X$500,"",,-1))</f>
        <v>0</v>
      </c>
    </row>
    <row r="254" spans="1:69">
      <c r="A254" s="29">
        <f t="shared" si="67"/>
        <v>46244</v>
      </c>
      <c r="B254" s="22" t="s">
        <v>241</v>
      </c>
      <c r="C254" s="22" t="s">
        <v>179</v>
      </c>
      <c r="D254" s="23" t="str">
        <f>_xlfn.XLOOKUP(C254,辅助表Auxiliary!$A$3:$A$192,辅助表Auxiliary!$C$3:$C$192)</f>
        <v>矿用卡车/Dump Truck</v>
      </c>
      <c r="E254" s="22" t="str">
        <f>_xlfn.XLOOKUP(C254,辅助表Auxiliary!$A$3:$A$192,辅助表Auxiliary!$D$3:$D$192)</f>
        <v>HITACHI EH4000AC-3</v>
      </c>
      <c r="F254" s="22" t="str">
        <f>_xlfn.XLOOKUP(C254,辅助表Auxiliary!$A$3:$A$192,辅助表Auxiliary!$E$3:$E$192)</f>
        <v>EH4000</v>
      </c>
      <c r="G254" s="22" t="s">
        <v>285</v>
      </c>
      <c r="H254" s="22" t="b">
        <f t="shared" si="51"/>
        <v>1</v>
      </c>
      <c r="I254" s="22">
        <f t="shared" si="52"/>
        <v>1</v>
      </c>
      <c r="J254" s="22"/>
      <c r="K254" s="22">
        <f>_xlfn.AGGREGATE(9,4,表1[[#This Row],[Хө]:[Б.н]])+_xlfn.AGGREGATE(9,4,表1[[#This Row],[Хө土壤]:[Б.н 脏煤]],表1[[#This Row],[Ш.х 沃土]])</f>
        <v>510</v>
      </c>
      <c r="L254" s="22">
        <f>_xlfn.AGGREGATE(9,4,表1[[#This Row],[Нү]],表1[[#This Row],[Нү 煤炭]])</f>
        <v>85</v>
      </c>
      <c r="M254" s="22">
        <f>_xlfn.AGGREGATE(9,4,表1[[#This Row],[oxid]],表1[[#This Row],[oxid 氧化]])</f>
        <v>0</v>
      </c>
      <c r="N254" s="22">
        <f>_xlfn.AGGREGATE(9,4,表1[[#This Row],[И.А]],表1[[#This Row],[И.А 
工程工作]])</f>
        <v>0</v>
      </c>
      <c r="O254" s="22">
        <f>表1[[#This Row],[产量（M3）
Production(M3)]]-表1[[#This Row],[焦煤（M3）
Coking coal
Нү]]-表1[[#This Row],[动力煤（M3）
Thermal coal
oxid]]</f>
        <v>425</v>
      </c>
      <c r="P254" s="22" t="str" cm="1">
        <f t="array" ref="P254">_xlfn.LET(
_xlpm.hCond,$H254,
_xlpm.dType,$D254,
_xlpm.res_type_1,P$1,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4" s="22" t="str" cm="1">
        <f t="array" ref="Q254">_xlfn.LET(
_xlpm.hCond,$H254,
_xlpm.dType,$D254,
_xlpm.res_type_1,Q$1,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4" s="22" t="str" cm="1">
        <f t="array" ref="R254">_xlfn.LET(
_xlpm.hCond,$H254,
_xlpm.dType,$D254,
_xlpm.res_type_1,R$1,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4" s="22" t="str" cm="1">
        <f t="array" ref="S254">_xlfn.LET(
_xlpm.hCond,$H254,
_xlpm.dType,$D254,
_xlpm.res_type_1,S$1,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4" s="22" t="str" cm="1">
        <f t="array" ref="T254">_xlfn.LET(
_xlpm.hCond,$H254,
_xlpm.dType,$D254,
_xlpm.res_type_1,T$1,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4" s="22" t="str" cm="1">
        <f t="array" ref="U254">_xlfn.LET(
_xlpm.hCond,$H254,
_xlpm.dType,$D254,
_xlpm.res_type_1,U$1,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4" s="22" t="str" cm="1">
        <f t="array" ref="V254">_xlfn.LET(
_xlpm.hCond,$H254,
_xlpm.dType,$D254,
_xlpm.res_type_1,V$1,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4" s="22" cm="1">
        <f t="array" ref="W254">_xlfn.LET(
_xlpm.hCond,$H254,
_xlpm.dType,$D254,
_xlpm.res_type_1,W$1,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425</v>
      </c>
      <c r="X254" s="22" cm="1">
        <f t="array" ref="X254">_xlfn.LET(
_xlpm.hCond,$H254,
_xlpm.dType,$D254,
_xlpm.res_type_1,X$1,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4" s="22" cm="1">
        <f t="array" ref="Y254">_xlfn.LET(
_xlpm.hCond,$H254,
_xlpm.dType,$D254,
_xlpm.res_type_1,Y$1,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254" s="22" cm="1">
        <f t="array" ref="Z254">_xlfn.LET(
_xlpm.hCond,$H254,
_xlpm.dType,$D254,
_xlpm.res_type_1,Z$1,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4" s="22" cm="1">
        <f t="array" ref="AA254">_xlfn.LET(
_xlpm.hCond,$H254,
_xlpm.dType,$D254,
_xlpm.res_type_1,AA$1,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4" s="22" cm="1">
        <f t="array" ref="AB254">_xlfn.LET(
_xlpm.hCond,$H254,
_xlpm.dType,$D254,
_xlpm.res_type_1,AB$1,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4" s="22" cm="1">
        <f t="array" ref="AC254">_xlfn.LET(
_xlpm.hCond,$H254,
_xlpm.dType,$D254,
_xlpm.res_type_1,AC$1,
_xlpm.num,--_xlfn.TEXTAFTER($C254,{"#","/","-"},-1),
_xlpm.isDay,$B254="DAY",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4" s="22" cm="1">
        <f t="array" ref="AD254">_xlfn.LET(
    _xlpm.result,
    IF(
        $H254,
        _xlfn.IFS(
            $B254 = "DAY",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$B254 = "Night",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18798</v>
      </c>
      <c r="AE254" s="22" cm="1">
        <f t="array" ref="AE254">_xlfn.LET(
    _xlpm.result,
    IF(
        $H254,
        _xlfn.IFS(
            $B254 = "DAY",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$B254 = "Night",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18806</v>
      </c>
      <c r="AF254" s="22">
        <f t="shared" si="65"/>
        <v>8</v>
      </c>
      <c r="AG254" s="22" cm="1">
        <f t="array" ref="AG254">_xlfn.LET(
    _xlpm.result,
    IF(
        $H254,
        _xlfn.IFS(
            $B254 = "DAY",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$B254 = "Night",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291235</v>
      </c>
      <c r="AH254" s="22" cm="1">
        <f t="array" ref="AH254">_xlfn.LET(
    _xlpm.result,
    IF(
        $H254,
        _xlfn.IFS(
            $B254 = "DAY",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$B254 = "Night",
            _xlfn.IFS(
                $D254 = "挖掘机/Excavator",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$D254 = "矿用卡车/Dump Truck",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$D254 = "辅助设备/Auxiliary Equipment",
                _xlfn.XLOOKUP(
                     --
                        _xlfn.TEXTAFTER(
                            $C254,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291338</v>
      </c>
      <c r="AI254" s="22">
        <f t="shared" si="66"/>
        <v>103</v>
      </c>
      <c r="AJ254" s="22">
        <f>_xlfn.LET(_xlpm.v,_xlfn.XLOOKUP(表1[[#This Row],[型号类型
Model Type]],辅助表Auxiliary!$P$2:$P$6,辅助表Auxiliary!$Q$2:$Q$6),_xlpm.target,表1[[#This Row],[产量（M3）
Production(M3)]],IFERROR(_xlpm.target/_xlpm.v,""))</f>
        <v>6</v>
      </c>
      <c r="AK254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25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4" s="22">
        <f t="shared" si="53"/>
        <v>5</v>
      </c>
      <c r="AO254" s="24">
        <f t="shared" si="54"/>
        <v>8.5833333333333339</v>
      </c>
      <c r="AP254" s="25" cm="1">
        <f t="array" ref="AP25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B254="Night", IF(
            (F254="EX5600")+(F254="EX3600"),
            _xlfn.XLOOKUP(--_xlfn.TEXTAFTER($C254,{"#","/","-"},-1), --_xlfn.TEXTAFTER('Electrical Excavator'!$A$4:$A$23,{"#","/","-"},-1), _xlfn.XLOOKUP(A254,'Electrical Excavator'!$E$3:$AI$3,'Electrical Excavator'!$E$4:$AI$23)),
            _xlfn.XLOOKUP(--_xlfn.TEXTAFTER($C254,{"#","/","-"},-1), --_xlfn.REGEXEXTRACT(_xlpm.c_rng,"\d+"), _xlfn.XLOOKUP(A254, _xlpm.header_rng, _xlpm.data_rng))
        ),
        B254="Day", ""
    ),
    IFERROR(_xlpm.result, "")
)</f>
        <v>1840</v>
      </c>
      <c r="AQ254" s="26">
        <f t="shared" si="55"/>
        <v>1</v>
      </c>
      <c r="AR254" s="26">
        <f t="shared" si="56"/>
        <v>0.4861111111111111</v>
      </c>
      <c r="AS254" s="26">
        <f t="shared" si="57"/>
        <v>0.4861111111111111</v>
      </c>
      <c r="AT254" s="24">
        <f t="shared" si="58"/>
        <v>130.00000000000003</v>
      </c>
      <c r="AU254" s="22">
        <v>720</v>
      </c>
      <c r="AV254" s="22">
        <f t="shared" si="59"/>
        <v>12</v>
      </c>
      <c r="AW254" s="22">
        <f>IF($B254="Day",_xlfn.XLOOKUP(CLEAN($C254),效率表!$B$4:$B$500,效率表!G$4:G$500,""),_xlfn.XLOOKUP(CLEAN($C254),效率表!$B$4:$B$500,效率表!G$4:G$500,"",,-1))</f>
        <v>30</v>
      </c>
      <c r="AX254" s="22">
        <f>IF($B254="Day",_xlfn.XLOOKUP(CLEAN($C254),效率表!$B$4:$B$500,效率表!H$4:H$500,""),_xlfn.XLOOKUP(CLEAN($C254),效率表!$B$4:$B$500,效率表!H$4:H$500,"",,-1))</f>
        <v>0</v>
      </c>
      <c r="AY254" s="22">
        <f>IF($B254="Day",_xlfn.XLOOKUP(CLEAN($C254),效率表!$B$4:$B$500,效率表!I$4:I$500,""),_xlfn.XLOOKUP(CLEAN($C254),效率表!$B$4:$B$500,效率表!I$4:I$500,"",,-1))</f>
        <v>0</v>
      </c>
      <c r="AZ254" s="22">
        <f>IF($B254="Day",_xlfn.XLOOKUP(CLEAN($C254),效率表!$B$4:$B$500,效率表!J$4:J$500,""),_xlfn.XLOOKUP(CLEAN($C254),效率表!$B$4:$B$500,效率表!J$4:J$500,"",,-1))</f>
        <v>0</v>
      </c>
      <c r="BA254" s="22">
        <f>IF($B254="Day",_xlfn.XLOOKUP(CLEAN($C254),效率表!$B$4:$B$500,效率表!K$4:K$500,""),_xlfn.XLOOKUP(CLEAN($C254),效率表!$B$4:$B$500,效率表!K$4:K$500,"",,-1))</f>
        <v>0</v>
      </c>
      <c r="BB254" s="22">
        <f>IF($B254="Day",_xlfn.XLOOKUP(CLEAN($C254),效率表!$B$4:$B$500,效率表!L$4:L$500,""),_xlfn.XLOOKUP(CLEAN($C254),效率表!$B$4:$B$500,效率表!L$4:L$500,"",,-1))</f>
        <v>100</v>
      </c>
      <c r="BC254" s="22">
        <f>IF($B254="Day",_xlfn.XLOOKUP(CLEAN($C254),效率表!$B$4:$B$500,效率表!M$4:M$500,""),_xlfn.XLOOKUP(CLEAN($C254),效率表!$B$4:$B$500,效率表!M$4:M$500,"",,-1))</f>
        <v>0</v>
      </c>
      <c r="BD254" s="22">
        <f>IF($B254="Day",_xlfn.XLOOKUP(CLEAN($C254),效率表!$B$4:$B$500,效率表!N$4:N$500,""),_xlfn.XLOOKUP(CLEAN($C254),效率表!$B$4:$B$500,效率表!N$4:N$500,"",,-1))</f>
        <v>0</v>
      </c>
      <c r="BE254" s="22">
        <f>IF($B254="Day",_xlfn.XLOOKUP(CLEAN($C254),效率表!$B$4:$B$500,效率表!O$4:O$500,""),_xlfn.XLOOKUP(CLEAN($C254),效率表!$B$4:$B$500,效率表!O$4:O$500,"",,-1))</f>
        <v>0</v>
      </c>
      <c r="BF254" s="22">
        <f>IF($B254="Day",_xlfn.XLOOKUP(CLEAN($C254),效率表!$B$4:$B$500,效率表!P$4:P$500,""),_xlfn.XLOOKUP(CLEAN($C254),效率表!$B$4:$B$500,效率表!P$4:P$500,"",,-1))</f>
        <v>240</v>
      </c>
      <c r="BG254" s="22">
        <f>IF($B254="Day",_xlfn.XLOOKUP(CLEAN($C254),效率表!$B$4:$B$500,效率表!Q$4:Q$500,""),_xlfn.XLOOKUP(CLEAN($C254),效率表!$B$4:$B$500,效率表!Q$4:Q$500,"",,-1))</f>
        <v>0</v>
      </c>
      <c r="BH254" s="22">
        <f>IF($B254="Day",_xlfn.XLOOKUP(CLEAN($C254),效率表!$B$4:$B$500,效率表!R$4:R$500,""),_xlfn.XLOOKUP(CLEAN($C254),效率表!$B$4:$B$500,效率表!R$4:R$500,"",,-1))</f>
        <v>0</v>
      </c>
      <c r="BI254" s="22">
        <f>IF($B254="Day",_xlfn.XLOOKUP(CLEAN($C254),效率表!$B$4:$B$500,效率表!S$4:S$500,""),_xlfn.XLOOKUP(CLEAN($C254),效率表!$B$4:$B$500,效率表!S$4:S$500,"",,-1))</f>
        <v>0</v>
      </c>
      <c r="BJ254" s="22">
        <f>IF($B254="Day",_xlfn.XLOOKUP(CLEAN($C254),效率表!$B$4:$B$500,效率表!U$4:U$500,""),_xlfn.XLOOKUP(CLEAN($C254),效率表!$B$4:$B$500,效率表!U$4:U$500,"",,-1))</f>
        <v>0</v>
      </c>
      <c r="BK254" s="22">
        <f>IF($B254="Day",_xlfn.XLOOKUP(CLEAN($C254),效率表!$B$4:$B$500,效率表!V$4:V$500,""),_xlfn.XLOOKUP(CLEAN($C254),效率表!$B$4:$B$500,效率表!V$4:V$500,"",,-1))</f>
        <v>0</v>
      </c>
      <c r="BL254" s="22">
        <f t="shared" si="60"/>
        <v>0</v>
      </c>
      <c r="BM254" s="22">
        <f t="shared" si="61"/>
        <v>370</v>
      </c>
      <c r="BN254" s="22">
        <f t="shared" si="62"/>
        <v>240</v>
      </c>
      <c r="BO254" s="27">
        <f t="shared" si="63"/>
        <v>350</v>
      </c>
      <c r="BP254" s="25">
        <f t="shared" si="64"/>
        <v>5.833333333333333</v>
      </c>
      <c r="BQ254" s="28">
        <f>IF($B254="Day",_xlfn.XLOOKUP(CLEAN($C254),效率表!$B$4:$B$500,效率表!X$4:X$500,""),_xlfn.XLOOKUP($C254,效率表!$B$4:$B$500,效率表!X$4:X$500,"",,-1))</f>
        <v>0</v>
      </c>
    </row>
    <row r="255" spans="1:69">
      <c r="A255" s="29">
        <f t="shared" si="67"/>
        <v>46244</v>
      </c>
      <c r="B255" s="22" t="s">
        <v>241</v>
      </c>
      <c r="C255" s="22" t="s">
        <v>180</v>
      </c>
      <c r="D255" s="23" t="str">
        <f>_xlfn.XLOOKUP(C255,辅助表Auxiliary!$A$3:$A$192,辅助表Auxiliary!$C$3:$C$192)</f>
        <v>矿用卡车/Dump Truck</v>
      </c>
      <c r="E255" s="22" t="str">
        <f>_xlfn.XLOOKUP(C255,辅助表Auxiliary!$A$3:$A$192,辅助表Auxiliary!$D$3:$D$192)</f>
        <v>HITACHI EH4000AC-3</v>
      </c>
      <c r="F255" s="22" t="str">
        <f>_xlfn.XLOOKUP(C255,辅助表Auxiliary!$A$3:$A$192,辅助表Auxiliary!$E$3:$E$192)</f>
        <v>EH4000</v>
      </c>
      <c r="G255" s="22" t="s">
        <v>285</v>
      </c>
      <c r="H255" s="22" t="b">
        <f t="shared" si="51"/>
        <v>1</v>
      </c>
      <c r="I255" s="22">
        <f t="shared" si="52"/>
        <v>1</v>
      </c>
      <c r="J255" s="22"/>
      <c r="K255" s="22">
        <f>_xlfn.AGGREGATE(9,4,表1[[#This Row],[Хө]:[Б.н]])+_xlfn.AGGREGATE(9,4,表1[[#This Row],[Хө土壤]:[Б.н 脏煤]],表1[[#This Row],[Ш.х 沃土]])</f>
        <v>510</v>
      </c>
      <c r="L255" s="22">
        <f>_xlfn.AGGREGATE(9,4,表1[[#This Row],[Нү]],表1[[#This Row],[Нү 煤炭]])</f>
        <v>170</v>
      </c>
      <c r="M255" s="22">
        <f>_xlfn.AGGREGATE(9,4,表1[[#This Row],[oxid]],表1[[#This Row],[oxid 氧化]])</f>
        <v>0</v>
      </c>
      <c r="N255" s="22">
        <f>_xlfn.AGGREGATE(9,4,表1[[#This Row],[И.А]],表1[[#This Row],[И.А 
工程工作]])</f>
        <v>0</v>
      </c>
      <c r="O255" s="22">
        <f>表1[[#This Row],[产量（M3）
Production(M3)]]-表1[[#This Row],[焦煤（M3）
Coking coal
Нү]]-表1[[#This Row],[动力煤（M3）
Thermal coal
oxid]]</f>
        <v>340</v>
      </c>
      <c r="P255" s="22" t="str" cm="1">
        <f t="array" ref="P255">_xlfn.LET(
_xlpm.hCond,$H255,
_xlpm.dType,$D255,
_xlpm.res_type_1,P$1,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5" s="22" t="str" cm="1">
        <f t="array" ref="Q255">_xlfn.LET(
_xlpm.hCond,$H255,
_xlpm.dType,$D255,
_xlpm.res_type_1,Q$1,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5" s="22" t="str" cm="1">
        <f t="array" ref="R255">_xlfn.LET(
_xlpm.hCond,$H255,
_xlpm.dType,$D255,
_xlpm.res_type_1,R$1,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5" s="22" t="str" cm="1">
        <f t="array" ref="S255">_xlfn.LET(
_xlpm.hCond,$H255,
_xlpm.dType,$D255,
_xlpm.res_type_1,S$1,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5" s="22" t="str" cm="1">
        <f t="array" ref="T255">_xlfn.LET(
_xlpm.hCond,$H255,
_xlpm.dType,$D255,
_xlpm.res_type_1,T$1,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5" s="22" t="str" cm="1">
        <f t="array" ref="U255">_xlfn.LET(
_xlpm.hCond,$H255,
_xlpm.dType,$D255,
_xlpm.res_type_1,U$1,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5" s="22" t="str" cm="1">
        <f t="array" ref="V255">_xlfn.LET(
_xlpm.hCond,$H255,
_xlpm.dType,$D255,
_xlpm.res_type_1,V$1,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5" s="22" cm="1">
        <f t="array" ref="W255">_xlfn.LET(
_xlpm.hCond,$H255,
_xlpm.dType,$D255,
_xlpm.res_type_1,W$1,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340</v>
      </c>
      <c r="X255" s="22" cm="1">
        <f t="array" ref="X255">_xlfn.LET(
_xlpm.hCond,$H255,
_xlpm.dType,$D255,
_xlpm.res_type_1,X$1,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5" s="22" cm="1">
        <f t="array" ref="Y255">_xlfn.LET(
_xlpm.hCond,$H255,
_xlpm.dType,$D255,
_xlpm.res_type_1,Y$1,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255" s="22" cm="1">
        <f t="array" ref="Z255">_xlfn.LET(
_xlpm.hCond,$H255,
_xlpm.dType,$D255,
_xlpm.res_type_1,Z$1,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5" s="22" cm="1">
        <f t="array" ref="AA255">_xlfn.LET(
_xlpm.hCond,$H255,
_xlpm.dType,$D255,
_xlpm.res_type_1,AA$1,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5" s="22" cm="1">
        <f t="array" ref="AB255">_xlfn.LET(
_xlpm.hCond,$H255,
_xlpm.dType,$D255,
_xlpm.res_type_1,AB$1,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5" s="22" cm="1">
        <f t="array" ref="AC255">_xlfn.LET(
_xlpm.hCond,$H255,
_xlpm.dType,$D255,
_xlpm.res_type_1,AC$1,
_xlpm.num,--_xlfn.TEXTAFTER($C255,{"#","/","-"},-1),
_xlpm.isDay,$B255="DAY",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5" s="22" cm="1">
        <f t="array" ref="AD255">_xlfn.LET(
    _xlpm.result,
    IF(
        $H255,
        _xlfn.IFS(
            $B255 = "DAY",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$B255 = "Night",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20483.5</v>
      </c>
      <c r="AE255" s="22" cm="1">
        <f t="array" ref="AE255">_xlfn.LET(
    _xlpm.result,
    IF(
        $H255,
        _xlfn.IFS(
            $B255 = "DAY",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$B255 = "Night",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20493</v>
      </c>
      <c r="AF255" s="22">
        <f t="shared" si="65"/>
        <v>9.5</v>
      </c>
      <c r="AG255" s="22" cm="1">
        <f t="array" ref="AG255">_xlfn.LET(
    _xlpm.result,
    IF(
        $H255,
        _xlfn.IFS(
            $B255 = "DAY",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$B255 = "Night",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309165</v>
      </c>
      <c r="AH255" s="22" cm="1">
        <f t="array" ref="AH255">_xlfn.LET(
    _xlpm.result,
    IF(
        $H255,
        _xlfn.IFS(
            $B255 = "DAY",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$B255 = "Night",
            _xlfn.IFS(
                $D255 = "挖掘机/Excavator",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$D255 = "矿用卡车/Dump Truck",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$D255 = "辅助设备/Auxiliary Equipment",
                _xlfn.XLOOKUP(
                     --
                        _xlfn.TEXTAFTER(
                            $C255,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309268</v>
      </c>
      <c r="AI255" s="22">
        <f t="shared" si="66"/>
        <v>103</v>
      </c>
      <c r="AJ255" s="22">
        <f>_xlfn.LET(_xlpm.v,_xlfn.XLOOKUP(表1[[#This Row],[型号类型
Model Type]],辅助表Auxiliary!$P$2:$P$6,辅助表Auxiliary!$Q$2:$Q$6),_xlpm.target,表1[[#This Row],[产量（M3）
Production(M3)]],IFERROR(_xlpm.target/_xlpm.v,""))</f>
        <v>6</v>
      </c>
      <c r="AK255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25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5" s="22">
        <f t="shared" si="53"/>
        <v>4</v>
      </c>
      <c r="AO255" s="24">
        <f t="shared" si="54"/>
        <v>8.5833333333333339</v>
      </c>
      <c r="AP255" s="25" cm="1">
        <f t="array" ref="AP25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B255="Night", IF(
            (F255="EX5600")+(F255="EX3600"),
            _xlfn.XLOOKUP(--_xlfn.TEXTAFTER($C255,{"#","/","-"},-1), --_xlfn.TEXTAFTER('Electrical Excavator'!$A$4:$A$23,{"#","/","-"},-1), _xlfn.XLOOKUP(A255,'Electrical Excavator'!$E$3:$AI$3,'Electrical Excavator'!$E$4:$AI$23)),
            _xlfn.XLOOKUP(--_xlfn.TEXTAFTER($C255,{"#","/","-"},-1), --_xlfn.REGEXEXTRACT(_xlpm.c_rng,"\d+"), _xlfn.XLOOKUP(A255, _xlpm.header_rng, _xlpm.data_rng))
        ),
        B255="Day", ""
    ),
    IFERROR(_xlpm.result, "")
)</f>
        <v>1910</v>
      </c>
      <c r="AQ255" s="26">
        <f t="shared" si="55"/>
        <v>1</v>
      </c>
      <c r="AR255" s="26">
        <f t="shared" si="56"/>
        <v>0.72222222222222221</v>
      </c>
      <c r="AS255" s="26">
        <f t="shared" si="57"/>
        <v>0.72222222222222221</v>
      </c>
      <c r="AT255" s="24">
        <f t="shared" si="58"/>
        <v>50.000000000000036</v>
      </c>
      <c r="AU255" s="22">
        <v>720</v>
      </c>
      <c r="AV255" s="22">
        <f t="shared" si="59"/>
        <v>12</v>
      </c>
      <c r="AW255" s="22">
        <f>IF($B255="Day",_xlfn.XLOOKUP(CLEAN($C255),效率表!$B$4:$B$500,效率表!G$4:G$500,""),_xlfn.XLOOKUP(CLEAN($C255),效率表!$B$4:$B$500,效率表!G$4:G$500,"",,-1))</f>
        <v>20</v>
      </c>
      <c r="AX255" s="22">
        <f>IF($B255="Day",_xlfn.XLOOKUP(CLEAN($C255),效率表!$B$4:$B$500,效率表!H$4:H$500,""),_xlfn.XLOOKUP(CLEAN($C255),效率表!$B$4:$B$500,效率表!H$4:H$500,"",,-1))</f>
        <v>0</v>
      </c>
      <c r="AY255" s="22">
        <f>IF($B255="Day",_xlfn.XLOOKUP(CLEAN($C255),效率表!$B$4:$B$500,效率表!I$4:I$500,""),_xlfn.XLOOKUP(CLEAN($C255),效率表!$B$4:$B$500,效率表!I$4:I$500,"",,-1))</f>
        <v>0</v>
      </c>
      <c r="AZ255" s="22">
        <f>IF($B255="Day",_xlfn.XLOOKUP(CLEAN($C255),效率表!$B$4:$B$500,效率表!J$4:J$500,""),_xlfn.XLOOKUP(CLEAN($C255),效率表!$B$4:$B$500,效率表!J$4:J$500,"",,-1))</f>
        <v>0</v>
      </c>
      <c r="BA255" s="22">
        <f>IF($B255="Day",_xlfn.XLOOKUP(CLEAN($C255),效率表!$B$4:$B$500,效率表!K$4:K$500,""),_xlfn.XLOOKUP(CLEAN($C255),效率表!$B$4:$B$500,效率表!K$4:K$500,"",,-1))</f>
        <v>0</v>
      </c>
      <c r="BB255" s="22">
        <f>IF($B255="Day",_xlfn.XLOOKUP(CLEAN($C255),效率表!$B$4:$B$500,效率表!L$4:L$500,""),_xlfn.XLOOKUP(CLEAN($C255),效率表!$B$4:$B$500,效率表!L$4:L$500,"",,-1))</f>
        <v>120</v>
      </c>
      <c r="BC255" s="22">
        <f>IF($B255="Day",_xlfn.XLOOKUP(CLEAN($C255),效率表!$B$4:$B$500,效率表!M$4:M$500,""),_xlfn.XLOOKUP(CLEAN($C255),效率表!$B$4:$B$500,效率表!M$4:M$500,"",,-1))</f>
        <v>10</v>
      </c>
      <c r="BD255" s="22">
        <f>IF($B255="Day",_xlfn.XLOOKUP(CLEAN($C255),效率表!$B$4:$B$500,效率表!N$4:N$500,""),_xlfn.XLOOKUP(CLEAN($C255),效率表!$B$4:$B$500,效率表!N$4:N$500,"",,-1))</f>
        <v>0</v>
      </c>
      <c r="BE255" s="22">
        <f>IF($B255="Day",_xlfn.XLOOKUP(CLEAN($C255),效率表!$B$4:$B$500,效率表!O$4:O$500,""),_xlfn.XLOOKUP(CLEAN($C255),效率表!$B$4:$B$500,效率表!O$4:O$500,"",,-1))</f>
        <v>0</v>
      </c>
      <c r="BF255" s="22">
        <f>IF($B255="Day",_xlfn.XLOOKUP(CLEAN($C255),效率表!$B$4:$B$500,效率表!P$4:P$500,""),_xlfn.XLOOKUP(CLEAN($C255),效率表!$B$4:$B$500,效率表!P$4:P$500,"",,-1))</f>
        <v>50</v>
      </c>
      <c r="BG255" s="22">
        <f>IF($B255="Day",_xlfn.XLOOKUP(CLEAN($C255),效率表!$B$4:$B$500,效率表!Q$4:Q$500,""),_xlfn.XLOOKUP(CLEAN($C255),效率表!$B$4:$B$500,效率表!Q$4:Q$500,"",,-1))</f>
        <v>0</v>
      </c>
      <c r="BH255" s="22">
        <f>IF($B255="Day",_xlfn.XLOOKUP(CLEAN($C255),效率表!$B$4:$B$500,效率表!R$4:R$500,""),_xlfn.XLOOKUP(CLEAN($C255),效率表!$B$4:$B$500,效率表!R$4:R$500,"",,-1))</f>
        <v>0</v>
      </c>
      <c r="BI255" s="22">
        <f>IF($B255="Day",_xlfn.XLOOKUP(CLEAN($C255),效率表!$B$4:$B$500,效率表!S$4:S$500,""),_xlfn.XLOOKUP(CLEAN($C255),效率表!$B$4:$B$500,效率表!S$4:S$500,"",,-1))</f>
        <v>0</v>
      </c>
      <c r="BJ255" s="22">
        <f>IF($B255="Day",_xlfn.XLOOKUP(CLEAN($C255),效率表!$B$4:$B$500,效率表!U$4:U$500,""),_xlfn.XLOOKUP(CLEAN($C255),效率表!$B$4:$B$500,效率表!U$4:U$500,"",,-1))</f>
        <v>0</v>
      </c>
      <c r="BK255" s="22">
        <f>IF($B255="Day",_xlfn.XLOOKUP(CLEAN($C255),效率表!$B$4:$B$500,效率表!V$4:V$500,""),_xlfn.XLOOKUP(CLEAN($C255),效率表!$B$4:$B$500,效率表!V$4:V$500,"",,-1))</f>
        <v>0</v>
      </c>
      <c r="BL255" s="22">
        <f t="shared" si="60"/>
        <v>0</v>
      </c>
      <c r="BM255" s="22">
        <f t="shared" si="61"/>
        <v>200</v>
      </c>
      <c r="BN255" s="22">
        <f t="shared" si="62"/>
        <v>60</v>
      </c>
      <c r="BO255" s="27">
        <f t="shared" si="63"/>
        <v>520</v>
      </c>
      <c r="BP255" s="25">
        <f t="shared" si="64"/>
        <v>8.6666666666666661</v>
      </c>
      <c r="BQ255" s="28">
        <f>IF($B255="Day",_xlfn.XLOOKUP(CLEAN($C255),效率表!$B$4:$B$500,效率表!X$4:X$500,""),_xlfn.XLOOKUP($C255,效率表!$B$4:$B$500,效率表!X$4:X$500,"",,-1))</f>
        <v>0</v>
      </c>
    </row>
    <row r="256" spans="1:69">
      <c r="A256" s="29">
        <f t="shared" si="67"/>
        <v>46244</v>
      </c>
      <c r="B256" s="22" t="s">
        <v>241</v>
      </c>
      <c r="C256" s="22" t="s">
        <v>181</v>
      </c>
      <c r="D256" s="23" t="str">
        <f>_xlfn.XLOOKUP(C256,辅助表Auxiliary!$A$3:$A$192,辅助表Auxiliary!$C$3:$C$192)</f>
        <v>矿用卡车/Dump Truck</v>
      </c>
      <c r="E256" s="22" t="str">
        <f>_xlfn.XLOOKUP(C256,辅助表Auxiliary!$A$3:$A$192,辅助表Auxiliary!$D$3:$D$192)</f>
        <v>HITACHI EH4000AC-3</v>
      </c>
      <c r="F256" s="22" t="str">
        <f>_xlfn.XLOOKUP(C256,辅助表Auxiliary!$A$3:$A$192,辅助表Auxiliary!$E$3:$E$192)</f>
        <v>EH4000</v>
      </c>
      <c r="G256" s="22" t="s">
        <v>285</v>
      </c>
      <c r="H256" s="22" t="b">
        <f t="shared" si="51"/>
        <v>1</v>
      </c>
      <c r="I256" s="22">
        <f t="shared" si="52"/>
        <v>1</v>
      </c>
      <c r="J256" s="22"/>
      <c r="K256" s="22">
        <f>_xlfn.AGGREGATE(9,4,表1[[#This Row],[Хө]:[Б.н]])+_xlfn.AGGREGATE(9,4,表1[[#This Row],[Хө土壤]:[Б.н 脏煤]],表1[[#This Row],[Ш.х 沃土]])</f>
        <v>850</v>
      </c>
      <c r="L256" s="22">
        <f>_xlfn.AGGREGATE(9,4,表1[[#This Row],[Нү]],表1[[#This Row],[Нү 煤炭]])</f>
        <v>170</v>
      </c>
      <c r="M256" s="22">
        <f>_xlfn.AGGREGATE(9,4,表1[[#This Row],[oxid]],表1[[#This Row],[oxid 氧化]])</f>
        <v>0</v>
      </c>
      <c r="N256" s="22">
        <f>_xlfn.AGGREGATE(9,4,表1[[#This Row],[И.А]],表1[[#This Row],[И.А 
工程工作]])</f>
        <v>0</v>
      </c>
      <c r="O256" s="22">
        <f>表1[[#This Row],[产量（M3）
Production(M3)]]-表1[[#This Row],[焦煤（M3）
Coking coal
Нү]]-表1[[#This Row],[动力煤（M3）
Thermal coal
oxid]]</f>
        <v>680</v>
      </c>
      <c r="P256" s="22" t="str" cm="1">
        <f t="array" ref="P256">_xlfn.LET(
_xlpm.hCond,$H256,
_xlpm.dType,$D256,
_xlpm.res_type_1,P$1,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6" s="22" t="str" cm="1">
        <f t="array" ref="Q256">_xlfn.LET(
_xlpm.hCond,$H256,
_xlpm.dType,$D256,
_xlpm.res_type_1,Q$1,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6" s="22" t="str" cm="1">
        <f t="array" ref="R256">_xlfn.LET(
_xlpm.hCond,$H256,
_xlpm.dType,$D256,
_xlpm.res_type_1,R$1,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6" s="22" t="str" cm="1">
        <f t="array" ref="S256">_xlfn.LET(
_xlpm.hCond,$H256,
_xlpm.dType,$D256,
_xlpm.res_type_1,S$1,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6" s="22" t="str" cm="1">
        <f t="array" ref="T256">_xlfn.LET(
_xlpm.hCond,$H256,
_xlpm.dType,$D256,
_xlpm.res_type_1,T$1,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6" s="22" t="str" cm="1">
        <f t="array" ref="U256">_xlfn.LET(
_xlpm.hCond,$H256,
_xlpm.dType,$D256,
_xlpm.res_type_1,U$1,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6" s="22" t="str" cm="1">
        <f t="array" ref="V256">_xlfn.LET(
_xlpm.hCond,$H256,
_xlpm.dType,$D256,
_xlpm.res_type_1,V$1,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6" s="22" cm="1">
        <f t="array" ref="W256">_xlfn.LET(
_xlpm.hCond,$H256,
_xlpm.dType,$D256,
_xlpm.res_type_1,W$1,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680</v>
      </c>
      <c r="X256" s="22" cm="1">
        <f t="array" ref="X256">_xlfn.LET(
_xlpm.hCond,$H256,
_xlpm.dType,$D256,
_xlpm.res_type_1,X$1,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6" s="22" cm="1">
        <f t="array" ref="Y256">_xlfn.LET(
_xlpm.hCond,$H256,
_xlpm.dType,$D256,
_xlpm.res_type_1,Y$1,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Z256" s="22" cm="1">
        <f t="array" ref="Z256">_xlfn.LET(
_xlpm.hCond,$H256,
_xlpm.dType,$D256,
_xlpm.res_type_1,Z$1,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6" s="22" cm="1">
        <f t="array" ref="AA256">_xlfn.LET(
_xlpm.hCond,$H256,
_xlpm.dType,$D256,
_xlpm.res_type_1,AA$1,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6" s="22" cm="1">
        <f t="array" ref="AB256">_xlfn.LET(
_xlpm.hCond,$H256,
_xlpm.dType,$D256,
_xlpm.res_type_1,AB$1,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6" s="22" cm="1">
        <f t="array" ref="AC256">_xlfn.LET(
_xlpm.hCond,$H256,
_xlpm.dType,$D256,
_xlpm.res_type_1,AC$1,
_xlpm.num,--_xlfn.TEXTAFTER($C256,{"#","/","-"},-1),
_xlpm.isDay,$B256="DAY",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6" s="22" cm="1">
        <f t="array" ref="AD256">_xlfn.LET(
    _xlpm.result,
    IF(
        $H256,
        _xlfn.IFS(
            $B256 = "DAY",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$B256 = "Night",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19433</v>
      </c>
      <c r="AE256" s="22" cm="1">
        <f t="array" ref="AE256">_xlfn.LET(
    _xlpm.result,
    IF(
        $H256,
        _xlfn.IFS(
            $B256 = "DAY",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$B256 = "Night",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19442</v>
      </c>
      <c r="AF256" s="22">
        <f t="shared" si="65"/>
        <v>9</v>
      </c>
      <c r="AG256" s="22" cm="1">
        <f t="array" ref="AG256">_xlfn.LET(
    _xlpm.result,
    IF(
        $H256,
        _xlfn.IFS(
            $B256 = "DAY",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$B256 = "Night",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301146</v>
      </c>
      <c r="AH256" s="22" cm="1">
        <f t="array" ref="AH256">_xlfn.LET(
    _xlpm.result,
    IF(
        $H256,
        _xlfn.IFS(
            $B256 = "DAY",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$B256 = "Night",
            _xlfn.IFS(
                $D256 = "挖掘机/Excavator",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$D256 = "矿用卡车/Dump Truck",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$D256 = "辅助设备/Auxiliary Equipment",
                _xlfn.XLOOKUP(
                     --
                        _xlfn.TEXTAFTER(
                            $C256,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301240</v>
      </c>
      <c r="AI256" s="22">
        <f t="shared" si="66"/>
        <v>94</v>
      </c>
      <c r="AJ256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56" s="22">
        <f>_xlfn.LET(_xlpm.v,_xlfn.XLOOKUP(表1[[#This Row],[型号类型
Model Type]],辅助表Auxiliary!$P$2:$P$6,辅助表Auxiliary!$Q$2:$Q$6),_xlpm.target,_xlfn.AGGREGATE(9,4,表1[[#This Row],[Нү 煤炭]]),IFERROR(_xlpm.target/_xlpm.v,""))</f>
        <v>2</v>
      </c>
      <c r="AL25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6" s="22">
        <f t="shared" si="53"/>
        <v>8</v>
      </c>
      <c r="AO256" s="24">
        <f t="shared" si="54"/>
        <v>4.7</v>
      </c>
      <c r="AP256" s="25" cm="1">
        <f t="array" ref="AP25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B256="Night", IF(
            (F256="EX5600")+(F256="EX3600"),
            _xlfn.XLOOKUP(--_xlfn.TEXTAFTER($C256,{"#","/","-"},-1), --_xlfn.TEXTAFTER('Electrical Excavator'!$A$4:$A$23,{"#","/","-"},-1), _xlfn.XLOOKUP(A256,'Electrical Excavator'!$E$3:$AI$3,'Electrical Excavator'!$E$4:$AI$23)),
            _xlfn.XLOOKUP(--_xlfn.TEXTAFTER($C256,{"#","/","-"},-1), --_xlfn.REGEXEXTRACT(_xlpm.c_rng,"\d+"), _xlfn.XLOOKUP(A256, _xlpm.header_rng, _xlpm.data_rng))
        ),
        B256="Day", ""
    ),
    IFERROR(_xlpm.result, "")
)</f>
        <v>1915</v>
      </c>
      <c r="AQ256" s="26">
        <f t="shared" si="55"/>
        <v>0.88472222222222219</v>
      </c>
      <c r="AR256" s="26">
        <f t="shared" si="56"/>
        <v>0.78021978021978022</v>
      </c>
      <c r="AS256" s="26">
        <f t="shared" si="57"/>
        <v>0.71742543171114603</v>
      </c>
      <c r="AT256" s="24">
        <f t="shared" si="58"/>
        <v>83.000000000000028</v>
      </c>
      <c r="AU256" s="22">
        <v>720</v>
      </c>
      <c r="AV256" s="22">
        <f t="shared" si="59"/>
        <v>12</v>
      </c>
      <c r="AW256" s="22">
        <f>IF($B256="Day",_xlfn.XLOOKUP(CLEAN($C256),效率表!$B$4:$B$500,效率表!G$4:G$500,""),_xlfn.XLOOKUP(CLEAN($C256),效率表!$B$4:$B$500,效率表!G$4:G$500,"",,-1))</f>
        <v>50</v>
      </c>
      <c r="AX256" s="22">
        <f>IF($B256="Day",_xlfn.XLOOKUP(CLEAN($C256),效率表!$B$4:$B$500,效率表!H$4:H$500,""),_xlfn.XLOOKUP(CLEAN($C256),效率表!$B$4:$B$500,效率表!H$4:H$500,"",,-1))</f>
        <v>0</v>
      </c>
      <c r="AY256" s="22">
        <f>IF($B256="Day",_xlfn.XLOOKUP(CLEAN($C256),效率表!$B$4:$B$500,效率表!I$4:I$500,""),_xlfn.XLOOKUP(CLEAN($C256),效率表!$B$4:$B$500,效率表!I$4:I$500,"",,-1))</f>
        <v>0</v>
      </c>
      <c r="AZ256" s="22">
        <f>IF($B256="Day",_xlfn.XLOOKUP(CLEAN($C256),效率表!$B$4:$B$500,效率表!J$4:J$500,""),_xlfn.XLOOKUP(CLEAN($C256),效率表!$B$4:$B$500,效率表!J$4:J$500,"",,-1))</f>
        <v>40</v>
      </c>
      <c r="BA256" s="22">
        <f>IF($B256="Day",_xlfn.XLOOKUP(CLEAN($C256),效率表!$B$4:$B$500,效率表!K$4:K$500,""),_xlfn.XLOOKUP(CLEAN($C256),效率表!$B$4:$B$500,效率表!K$4:K$500,"",,-1))</f>
        <v>0</v>
      </c>
      <c r="BB256" s="22">
        <f>IF($B256="Day",_xlfn.XLOOKUP(CLEAN($C256),效率表!$B$4:$B$500,效率表!L$4:L$500,""),_xlfn.XLOOKUP(CLEAN($C256),效率表!$B$4:$B$500,效率表!L$4:L$500,"",,-1))</f>
        <v>90</v>
      </c>
      <c r="BC256" s="22">
        <f>IF($B256="Day",_xlfn.XLOOKUP(CLEAN($C256),效率表!$B$4:$B$500,效率表!M$4:M$500,""),_xlfn.XLOOKUP(CLEAN($C256),效率表!$B$4:$B$500,效率表!M$4:M$500,"",,-1))</f>
        <v>0</v>
      </c>
      <c r="BD256" s="22">
        <f>IF($B256="Day",_xlfn.XLOOKUP(CLEAN($C256),效率表!$B$4:$B$500,效率表!N$4:N$500,""),_xlfn.XLOOKUP(CLEAN($C256),效率表!$B$4:$B$500,效率表!N$4:N$500,"",,-1))</f>
        <v>0</v>
      </c>
      <c r="BE256" s="22">
        <f>IF($B256="Day",_xlfn.XLOOKUP(CLEAN($C256),效率表!$B$4:$B$500,效率表!O$4:O$500,""),_xlfn.XLOOKUP(CLEAN($C256),效率表!$B$4:$B$500,效率表!O$4:O$500,"",,-1))</f>
        <v>83</v>
      </c>
      <c r="BF256" s="22">
        <f>IF($B256="Day",_xlfn.XLOOKUP(CLEAN($C256),效率表!$B$4:$B$500,效率表!P$4:P$500,""),_xlfn.XLOOKUP(CLEAN($C256),效率表!$B$4:$B$500,效率表!P$4:P$500,"",,-1))</f>
        <v>0</v>
      </c>
      <c r="BG256" s="22">
        <f>IF($B256="Day",_xlfn.XLOOKUP(CLEAN($C256),效率表!$B$4:$B$500,效率表!Q$4:Q$500,""),_xlfn.XLOOKUP(CLEAN($C256),效率表!$B$4:$B$500,效率表!Q$4:Q$500,"",,-1))</f>
        <v>0</v>
      </c>
      <c r="BH256" s="22">
        <f>IF($B256="Day",_xlfn.XLOOKUP(CLEAN($C256),效率表!$B$4:$B$500,效率表!R$4:R$500,""),_xlfn.XLOOKUP(CLEAN($C256),效率表!$B$4:$B$500,效率表!R$4:R$500,"",,-1))</f>
        <v>0</v>
      </c>
      <c r="BI256" s="22">
        <f>IF($B256="Day",_xlfn.XLOOKUP(CLEAN($C256),效率表!$B$4:$B$500,效率表!S$4:S$500,""),_xlfn.XLOOKUP(CLEAN($C256),效率表!$B$4:$B$500,效率表!S$4:S$500,"",,-1))</f>
        <v>0</v>
      </c>
      <c r="BJ256" s="22">
        <f>IF($B256="Day",_xlfn.XLOOKUP(CLEAN($C256),效率表!$B$4:$B$500,效率表!U$4:U$500,""),_xlfn.XLOOKUP(CLEAN($C256),效率表!$B$4:$B$500,效率表!U$4:U$500,"",,-1))</f>
        <v>0</v>
      </c>
      <c r="BK256" s="22">
        <f>IF($B256="Day",_xlfn.XLOOKUP(CLEAN($C256),效率表!$B$4:$B$500,效率表!V$4:V$500,""),_xlfn.XLOOKUP(CLEAN($C256),效率表!$B$4:$B$500,效率表!V$4:V$500,"",,-1))</f>
        <v>0</v>
      </c>
      <c r="BL256" s="22">
        <f t="shared" si="60"/>
        <v>40</v>
      </c>
      <c r="BM256" s="22">
        <f t="shared" si="61"/>
        <v>140</v>
      </c>
      <c r="BN256" s="22">
        <f t="shared" si="62"/>
        <v>0</v>
      </c>
      <c r="BO256" s="27">
        <f t="shared" si="63"/>
        <v>457</v>
      </c>
      <c r="BP256" s="25">
        <f t="shared" si="64"/>
        <v>7.6166666666666663</v>
      </c>
      <c r="BQ256" s="28" t="str">
        <f>IF($B256="Day",_xlfn.XLOOKUP(CLEAN($C256),效率表!$B$4:$B$500,效率表!X$4:X$500,""),_xlfn.XLOOKUP($C256,效率表!$B$4:$B$500,效率表!X$4:X$500,"",,-1))</f>
        <v xml:space="preserve">Хэвийн бус дуутай шалгуулах </v>
      </c>
    </row>
    <row r="257" spans="1:69">
      <c r="A257" s="29">
        <f t="shared" si="67"/>
        <v>46244</v>
      </c>
      <c r="B257" s="22" t="s">
        <v>241</v>
      </c>
      <c r="C257" s="22" t="s">
        <v>182</v>
      </c>
      <c r="D257" s="23" t="str">
        <f>_xlfn.XLOOKUP(C257,辅助表Auxiliary!$A$3:$A$192,辅助表Auxiliary!$C$3:$C$192)</f>
        <v>矿用卡车/Dump Truck</v>
      </c>
      <c r="E257" s="22" t="str">
        <f>_xlfn.XLOOKUP(C257,辅助表Auxiliary!$A$3:$A$192,辅助表Auxiliary!$D$3:$D$192)</f>
        <v>NHL NTE240AC</v>
      </c>
      <c r="F257" s="22" t="str">
        <f>_xlfn.XLOOKUP(C257,辅助表Auxiliary!$A$3:$A$192,辅助表Auxiliary!$E$3:$E$192)</f>
        <v>NTE240</v>
      </c>
      <c r="G257" s="22" t="s">
        <v>285</v>
      </c>
      <c r="H257" s="22" t="b">
        <f t="shared" si="51"/>
        <v>1</v>
      </c>
      <c r="I257" s="22">
        <f t="shared" si="52"/>
        <v>1</v>
      </c>
      <c r="J257" s="22"/>
      <c r="K257" s="22">
        <f>_xlfn.AGGREGATE(9,4,表1[[#This Row],[Хө]:[Б.н]])+_xlfn.AGGREGATE(9,4,表1[[#This Row],[Хө土壤]:[Б.н 脏煤]],表1[[#This Row],[Ш.х 沃土]])</f>
        <v>935</v>
      </c>
      <c r="L257" s="22">
        <f>_xlfn.AGGREGATE(9,4,表1[[#This Row],[Нү]],表1[[#This Row],[Нү 煤炭]])</f>
        <v>0</v>
      </c>
      <c r="M257" s="22">
        <f>_xlfn.AGGREGATE(9,4,表1[[#This Row],[oxid]],表1[[#This Row],[oxid 氧化]])</f>
        <v>0</v>
      </c>
      <c r="N257" s="22">
        <f>_xlfn.AGGREGATE(9,4,表1[[#This Row],[И.А]],表1[[#This Row],[И.А 
工程工作]])</f>
        <v>0</v>
      </c>
      <c r="O257" s="22">
        <f>表1[[#This Row],[产量（M3）
Production(M3)]]-表1[[#This Row],[焦煤（M3）
Coking coal
Нү]]-表1[[#This Row],[动力煤（M3）
Thermal coal
oxid]]</f>
        <v>935</v>
      </c>
      <c r="P257" s="22" t="str" cm="1">
        <f t="array" ref="P257">_xlfn.LET(
_xlpm.hCond,$H257,
_xlpm.dType,$D257,
_xlpm.res_type_1,P$1,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7" s="22" t="str" cm="1">
        <f t="array" ref="Q257">_xlfn.LET(
_xlpm.hCond,$H257,
_xlpm.dType,$D257,
_xlpm.res_type_1,Q$1,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7" s="22" t="str" cm="1">
        <f t="array" ref="R257">_xlfn.LET(
_xlpm.hCond,$H257,
_xlpm.dType,$D257,
_xlpm.res_type_1,R$1,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7" s="22" t="str" cm="1">
        <f t="array" ref="S257">_xlfn.LET(
_xlpm.hCond,$H257,
_xlpm.dType,$D257,
_xlpm.res_type_1,S$1,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7" s="22" t="str" cm="1">
        <f t="array" ref="T257">_xlfn.LET(
_xlpm.hCond,$H257,
_xlpm.dType,$D257,
_xlpm.res_type_1,T$1,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7" s="22" t="str" cm="1">
        <f t="array" ref="U257">_xlfn.LET(
_xlpm.hCond,$H257,
_xlpm.dType,$D257,
_xlpm.res_type_1,U$1,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7" s="22" t="str" cm="1">
        <f t="array" ref="V257">_xlfn.LET(
_xlpm.hCond,$H257,
_xlpm.dType,$D257,
_xlpm.res_type_1,V$1,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7" s="22" cm="1">
        <f t="array" ref="W257">_xlfn.LET(
_xlpm.hCond,$H257,
_xlpm.dType,$D257,
_xlpm.res_type_1,W$1,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57" s="22" cm="1">
        <f t="array" ref="X257">_xlfn.LET(
_xlpm.hCond,$H257,
_xlpm.dType,$D257,
_xlpm.res_type_1,X$1,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7" s="22" cm="1">
        <f t="array" ref="Y257">_xlfn.LET(
_xlpm.hCond,$H257,
_xlpm.dType,$D257,
_xlpm.res_type_1,Y$1,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57" s="22" cm="1">
        <f t="array" ref="Z257">_xlfn.LET(
_xlpm.hCond,$H257,
_xlpm.dType,$D257,
_xlpm.res_type_1,Z$1,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7" s="22" cm="1">
        <f t="array" ref="AA257">_xlfn.LET(
_xlpm.hCond,$H257,
_xlpm.dType,$D257,
_xlpm.res_type_1,AA$1,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7" s="22" cm="1">
        <f t="array" ref="AB257">_xlfn.LET(
_xlpm.hCond,$H257,
_xlpm.dType,$D257,
_xlpm.res_type_1,AB$1,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7" s="22" cm="1">
        <f t="array" ref="AC257">_xlfn.LET(
_xlpm.hCond,$H257,
_xlpm.dType,$D257,
_xlpm.res_type_1,AC$1,
_xlpm.num,--_xlfn.TEXTAFTER($C257,{"#","/","-"},-1),
_xlpm.isDay,$B257="DAY",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7" s="22" cm="1">
        <f t="array" ref="AD257">_xlfn.LET(
    _xlpm.result,
    IF(
        $H257,
        _xlfn.IFS(
            $B257 = "DAY",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$B257 = "Night",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24614</v>
      </c>
      <c r="AE257" s="22" cm="1">
        <f t="array" ref="AE257">_xlfn.LET(
    _xlpm.result,
    IF(
        $H257,
        _xlfn.IFS(
            $B257 = "DAY",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$B257 = "Night",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24624</v>
      </c>
      <c r="AF257" s="22">
        <f t="shared" si="65"/>
        <v>10</v>
      </c>
      <c r="AG257" s="22" cm="1">
        <f t="array" ref="AG257">_xlfn.LET(
    _xlpm.result,
    IF(
        $H257,
        _xlfn.IFS(
            $B257 = "DAY",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$B257 = "Night",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380345</v>
      </c>
      <c r="AH257" s="22" cm="1">
        <f t="array" ref="AH257">_xlfn.LET(
    _xlpm.result,
    IF(
        $H257,
        _xlfn.IFS(
            $B257 = "DAY",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$B257 = "Night",
            _xlfn.IFS(
                $D257 = "挖掘机/Excavator",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$D257 = "矿用卡车/Dump Truck",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$D257 = "辅助设备/Auxiliary Equipment",
                _xlfn.XLOOKUP(
                     --
                        _xlfn.TEXTAFTER(
                            $C257,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380504</v>
      </c>
      <c r="AI257" s="22">
        <f t="shared" si="66"/>
        <v>159</v>
      </c>
      <c r="AJ257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5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5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7" s="22">
        <f t="shared" si="53"/>
        <v>11</v>
      </c>
      <c r="AO257" s="24">
        <f t="shared" si="54"/>
        <v>7.2272727272727275</v>
      </c>
      <c r="AP257" s="25" cm="1">
        <f t="array" ref="AP25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B257="Night", IF(
            (F257="EX5600")+(F257="EX3600"),
            _xlfn.XLOOKUP(--_xlfn.TEXTAFTER($C257,{"#","/","-"},-1), --_xlfn.TEXTAFTER('Electrical Excavator'!$A$4:$A$23,{"#","/","-"},-1), _xlfn.XLOOKUP(A257,'Electrical Excavator'!$E$3:$AI$3,'Electrical Excavator'!$E$4:$AI$23)),
            _xlfn.XLOOKUP(--_xlfn.TEXTAFTER($C257,{"#","/","-"},-1), --_xlfn.REGEXEXTRACT(_xlpm.c_rng,"\d+"), _xlfn.XLOOKUP(A257, _xlpm.header_rng, _xlpm.data_rng))
        ),
        B257="Day", ""
    ),
    IFERROR(_xlpm.result, "")
)</f>
        <v>2388</v>
      </c>
      <c r="AQ257" s="26">
        <f t="shared" si="55"/>
        <v>1</v>
      </c>
      <c r="AR257" s="26">
        <f t="shared" si="56"/>
        <v>0.84722222222222221</v>
      </c>
      <c r="AS257" s="26">
        <f t="shared" si="57"/>
        <v>0.77777777777777779</v>
      </c>
      <c r="AT257" s="24">
        <f t="shared" si="58"/>
        <v>39.999999999999964</v>
      </c>
      <c r="AU257" s="22">
        <v>720</v>
      </c>
      <c r="AV257" s="22">
        <f t="shared" si="59"/>
        <v>12</v>
      </c>
      <c r="AW257" s="22">
        <f>IF($B257="Day",_xlfn.XLOOKUP(CLEAN($C257),效率表!$B$4:$B$500,效率表!G$4:G$500,""),_xlfn.XLOOKUP(CLEAN($C257),效率表!$B$4:$B$500,效率表!G$4:G$500,"",,-1))</f>
        <v>20</v>
      </c>
      <c r="AX257" s="22">
        <f>IF($B257="Day",_xlfn.XLOOKUP(CLEAN($C257),效率表!$B$4:$B$500,效率表!H$4:H$500,""),_xlfn.XLOOKUP(CLEAN($C257),效率表!$B$4:$B$500,效率表!H$4:H$500,"",,-1))</f>
        <v>0</v>
      </c>
      <c r="AY257" s="22">
        <f>IF($B257="Day",_xlfn.XLOOKUP(CLEAN($C257),效率表!$B$4:$B$500,效率表!I$4:I$500,""),_xlfn.XLOOKUP(CLEAN($C257),效率表!$B$4:$B$500,效率表!I$4:I$500,"",,-1))</f>
        <v>0</v>
      </c>
      <c r="AZ257" s="22">
        <f>IF($B257="Day",_xlfn.XLOOKUP(CLEAN($C257),效率表!$B$4:$B$500,效率表!J$4:J$500,""),_xlfn.XLOOKUP(CLEAN($C257),效率表!$B$4:$B$500,效率表!J$4:J$500,"",,-1))</f>
        <v>50</v>
      </c>
      <c r="BA257" s="22">
        <f>IF($B257="Day",_xlfn.XLOOKUP(CLEAN($C257),效率表!$B$4:$B$500,效率表!K$4:K$500,""),_xlfn.XLOOKUP(CLEAN($C257),效率表!$B$4:$B$500,效率表!K$4:K$500,"",,-1))</f>
        <v>0</v>
      </c>
      <c r="BB257" s="22">
        <f>IF($B257="Day",_xlfn.XLOOKUP(CLEAN($C257),效率表!$B$4:$B$500,效率表!L$4:L$500,""),_xlfn.XLOOKUP(CLEAN($C257),效率表!$B$4:$B$500,效率表!L$4:L$500,"",,-1))</f>
        <v>90</v>
      </c>
      <c r="BC257" s="22">
        <f>IF($B257="Day",_xlfn.XLOOKUP(CLEAN($C257),效率表!$B$4:$B$500,效率表!M$4:M$500,""),_xlfn.XLOOKUP(CLEAN($C257),效率表!$B$4:$B$500,效率表!M$4:M$500,"",,-1))</f>
        <v>0</v>
      </c>
      <c r="BD257" s="22">
        <f>IF($B257="Day",_xlfn.XLOOKUP(CLEAN($C257),效率表!$B$4:$B$500,效率表!N$4:N$500,""),_xlfn.XLOOKUP(CLEAN($C257),效率表!$B$4:$B$500,效率表!N$4:N$500,"",,-1))</f>
        <v>0</v>
      </c>
      <c r="BE257" s="22">
        <f>IF($B257="Day",_xlfn.XLOOKUP(CLEAN($C257),效率表!$B$4:$B$500,效率表!O$4:O$500,""),_xlfn.XLOOKUP(CLEAN($C257),效率表!$B$4:$B$500,效率表!O$4:O$500,"",,-1))</f>
        <v>0</v>
      </c>
      <c r="BF257" s="22">
        <f>IF($B257="Day",_xlfn.XLOOKUP(CLEAN($C257),效率表!$B$4:$B$500,效率表!P$4:P$500,""),_xlfn.XLOOKUP(CLEAN($C257),效率表!$B$4:$B$500,效率表!P$4:P$500,"",,-1))</f>
        <v>0</v>
      </c>
      <c r="BG257" s="22">
        <f>IF($B257="Day",_xlfn.XLOOKUP(CLEAN($C257),效率表!$B$4:$B$500,效率表!Q$4:Q$500,""),_xlfn.XLOOKUP(CLEAN($C257),效率表!$B$4:$B$500,效率表!Q$4:Q$500,"",,-1))</f>
        <v>0</v>
      </c>
      <c r="BH257" s="22">
        <f>IF($B257="Day",_xlfn.XLOOKUP(CLEAN($C257),效率表!$B$4:$B$500,效率表!R$4:R$500,""),_xlfn.XLOOKUP(CLEAN($C257),效率表!$B$4:$B$500,效率表!R$4:R$500,"",,-1))</f>
        <v>0</v>
      </c>
      <c r="BI257" s="22">
        <f>IF($B257="Day",_xlfn.XLOOKUP(CLEAN($C257),效率表!$B$4:$B$500,效率表!S$4:S$500,""),_xlfn.XLOOKUP(CLEAN($C257),效率表!$B$4:$B$500,效率表!S$4:S$500,"",,-1))</f>
        <v>0</v>
      </c>
      <c r="BJ257" s="22">
        <f>IF($B257="Day",_xlfn.XLOOKUP(CLEAN($C257),效率表!$B$4:$B$500,效率表!U$4:U$500,""),_xlfn.XLOOKUP(CLEAN($C257),效率表!$B$4:$B$500,效率表!U$4:U$500,"",,-1))</f>
        <v>0</v>
      </c>
      <c r="BK257" s="22">
        <f>IF($B257="Day",_xlfn.XLOOKUP(CLEAN($C257),效率表!$B$4:$B$500,效率表!V$4:V$500,""),_xlfn.XLOOKUP(CLEAN($C257),效率表!$B$4:$B$500,效率表!V$4:V$500,"",,-1))</f>
        <v>0</v>
      </c>
      <c r="BL257" s="22">
        <f t="shared" si="60"/>
        <v>50</v>
      </c>
      <c r="BM257" s="22">
        <f t="shared" si="61"/>
        <v>110</v>
      </c>
      <c r="BN257" s="22">
        <f t="shared" si="62"/>
        <v>0</v>
      </c>
      <c r="BO257" s="27">
        <f t="shared" si="63"/>
        <v>560</v>
      </c>
      <c r="BP257" s="25">
        <f t="shared" si="64"/>
        <v>9.3333333333333339</v>
      </c>
      <c r="BQ257" s="28">
        <f>IF($B257="Day",_xlfn.XLOOKUP(CLEAN($C257),效率表!$B$4:$B$500,效率表!X$4:X$500,""),_xlfn.XLOOKUP($C257,效率表!$B$4:$B$500,效率表!X$4:X$500,"",,-1))</f>
        <v>0</v>
      </c>
    </row>
    <row r="258" spans="1:69">
      <c r="A258" s="29">
        <f t="shared" si="67"/>
        <v>46244</v>
      </c>
      <c r="B258" s="22" t="s">
        <v>241</v>
      </c>
      <c r="C258" s="22" t="s">
        <v>183</v>
      </c>
      <c r="D258" s="23" t="str">
        <f>_xlfn.XLOOKUP(C258,辅助表Auxiliary!$A$3:$A$192,辅助表Auxiliary!$C$3:$C$192)</f>
        <v>矿用卡车/Dump Truck</v>
      </c>
      <c r="E258" s="22" t="str">
        <f>_xlfn.XLOOKUP(C258,辅助表Auxiliary!$A$3:$A$192,辅助表Auxiliary!$D$3:$D$192)</f>
        <v>NHL NTE240AC</v>
      </c>
      <c r="F258" s="22" t="str">
        <f>_xlfn.XLOOKUP(C258,辅助表Auxiliary!$A$3:$A$192,辅助表Auxiliary!$E$3:$E$192)</f>
        <v>NTE240</v>
      </c>
      <c r="G258" s="22" t="s">
        <v>285</v>
      </c>
      <c r="H258" s="22" t="b">
        <f t="shared" si="51"/>
        <v>1</v>
      </c>
      <c r="I258" s="22">
        <f t="shared" si="52"/>
        <v>1</v>
      </c>
      <c r="J258" s="22"/>
      <c r="K258" s="22">
        <f>_xlfn.AGGREGATE(9,4,表1[[#This Row],[Хө]:[Б.н]])+_xlfn.AGGREGATE(9,4,表1[[#This Row],[Хө土壤]:[Б.н 脏煤]],表1[[#This Row],[Ш.х 沃土]])</f>
        <v>850</v>
      </c>
      <c r="L258" s="22">
        <f>_xlfn.AGGREGATE(9,4,表1[[#This Row],[Нү]],表1[[#This Row],[Нү 煤炭]])</f>
        <v>0</v>
      </c>
      <c r="M258" s="22">
        <f>_xlfn.AGGREGATE(9,4,表1[[#This Row],[oxid]],表1[[#This Row],[oxid 氧化]])</f>
        <v>0</v>
      </c>
      <c r="N258" s="22">
        <f>_xlfn.AGGREGATE(9,4,表1[[#This Row],[И.А]],表1[[#This Row],[И.А 
工程工作]])</f>
        <v>0</v>
      </c>
      <c r="O258" s="22">
        <f>表1[[#This Row],[产量（M3）
Production(M3)]]-表1[[#This Row],[焦煤（M3）
Coking coal
Нү]]-表1[[#This Row],[动力煤（M3）
Thermal coal
oxid]]</f>
        <v>850</v>
      </c>
      <c r="P258" s="22" t="str" cm="1">
        <f t="array" ref="P258">_xlfn.LET(
_xlpm.hCond,$H258,
_xlpm.dType,$D258,
_xlpm.res_type_1,P$1,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8" s="22" t="str" cm="1">
        <f t="array" ref="Q258">_xlfn.LET(
_xlpm.hCond,$H258,
_xlpm.dType,$D258,
_xlpm.res_type_1,Q$1,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8" s="22" t="str" cm="1">
        <f t="array" ref="R258">_xlfn.LET(
_xlpm.hCond,$H258,
_xlpm.dType,$D258,
_xlpm.res_type_1,R$1,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8" s="22" t="str" cm="1">
        <f t="array" ref="S258">_xlfn.LET(
_xlpm.hCond,$H258,
_xlpm.dType,$D258,
_xlpm.res_type_1,S$1,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8" s="22" t="str" cm="1">
        <f t="array" ref="T258">_xlfn.LET(
_xlpm.hCond,$H258,
_xlpm.dType,$D258,
_xlpm.res_type_1,T$1,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8" s="22" t="str" cm="1">
        <f t="array" ref="U258">_xlfn.LET(
_xlpm.hCond,$H258,
_xlpm.dType,$D258,
_xlpm.res_type_1,U$1,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8" s="22" t="str" cm="1">
        <f t="array" ref="V258">_xlfn.LET(
_xlpm.hCond,$H258,
_xlpm.dType,$D258,
_xlpm.res_type_1,V$1,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8" s="22" cm="1">
        <f t="array" ref="W258">_xlfn.LET(
_xlpm.hCond,$H258,
_xlpm.dType,$D258,
_xlpm.res_type_1,W$1,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258" s="22" cm="1">
        <f t="array" ref="X258">_xlfn.LET(
_xlpm.hCond,$H258,
_xlpm.dType,$D258,
_xlpm.res_type_1,X$1,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8" s="22" cm="1">
        <f t="array" ref="Y258">_xlfn.LET(
_xlpm.hCond,$H258,
_xlpm.dType,$D258,
_xlpm.res_type_1,Y$1,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58" s="22" cm="1">
        <f t="array" ref="Z258">_xlfn.LET(
_xlpm.hCond,$H258,
_xlpm.dType,$D258,
_xlpm.res_type_1,Z$1,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8" s="22" cm="1">
        <f t="array" ref="AA258">_xlfn.LET(
_xlpm.hCond,$H258,
_xlpm.dType,$D258,
_xlpm.res_type_1,AA$1,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8" s="22" cm="1">
        <f t="array" ref="AB258">_xlfn.LET(
_xlpm.hCond,$H258,
_xlpm.dType,$D258,
_xlpm.res_type_1,AB$1,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8" s="22" cm="1">
        <f t="array" ref="AC258">_xlfn.LET(
_xlpm.hCond,$H258,
_xlpm.dType,$D258,
_xlpm.res_type_1,AC$1,
_xlpm.num,--_xlfn.TEXTAFTER($C258,{"#","/","-"},-1),
_xlpm.isDay,$B258="DAY",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8" s="22" cm="1">
        <f t="array" ref="AD258">_xlfn.LET(
    _xlpm.result,
    IF(
        $H258,
        _xlfn.IFS(
            $B258 = "DAY",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$B258 = "Night",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26857</v>
      </c>
      <c r="AE258" s="22" cm="1">
        <f t="array" ref="AE258">_xlfn.LET(
    _xlpm.result,
    IF(
        $H258,
        _xlfn.IFS(
            $B258 = "DAY",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$B258 = "Night",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26866</v>
      </c>
      <c r="AF258" s="22">
        <f t="shared" si="65"/>
        <v>9</v>
      </c>
      <c r="AG258" s="22" cm="1">
        <f t="array" ref="AG258">_xlfn.LET(
    _xlpm.result,
    IF(
        $H258,
        _xlfn.IFS(
            $B258 = "DAY",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$B258 = "Night",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419167</v>
      </c>
      <c r="AH258" s="22" cm="1">
        <f t="array" ref="AH258">_xlfn.LET(
    _xlpm.result,
    IF(
        $H258,
        _xlfn.IFS(
            $B258 = "DAY",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$B258 = "Night",
            _xlfn.IFS(
                $D258 = "挖掘机/Excavator",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$D258 = "矿用卡车/Dump Truck",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$D258 = "辅助设备/Auxiliary Equipment",
                _xlfn.XLOOKUP(
                     --
                        _xlfn.TEXTAFTER(
                            $C258,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419315</v>
      </c>
      <c r="AI258" s="22">
        <f t="shared" si="66"/>
        <v>148</v>
      </c>
      <c r="AJ258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5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5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8" s="22">
        <f t="shared" si="53"/>
        <v>10</v>
      </c>
      <c r="AO258" s="24">
        <f t="shared" si="54"/>
        <v>7.4</v>
      </c>
      <c r="AP258" s="25" cm="1">
        <f t="array" ref="AP25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B258="Night", IF(
            (F258="EX5600")+(F258="EX3600"),
            _xlfn.XLOOKUP(--_xlfn.TEXTAFTER($C258,{"#","/","-"},-1), --_xlfn.TEXTAFTER('Electrical Excavator'!$A$4:$A$23,{"#","/","-"},-1), _xlfn.XLOOKUP(A258,'Electrical Excavator'!$E$3:$AI$3,'Electrical Excavator'!$E$4:$AI$23)),
            _xlfn.XLOOKUP(--_xlfn.TEXTAFTER($C258,{"#","/","-"},-1), --_xlfn.REGEXEXTRACT(_xlpm.c_rng,"\d+"), _xlfn.XLOOKUP(A258, _xlpm.header_rng, _xlpm.data_rng))
        ),
        B258="Day", ""
    ),
    IFERROR(_xlpm.result, "")
)</f>
        <v>1400</v>
      </c>
      <c r="AQ258" s="26">
        <f t="shared" si="55"/>
        <v>1</v>
      </c>
      <c r="AR258" s="26">
        <f t="shared" si="56"/>
        <v>0.80555555555555558</v>
      </c>
      <c r="AS258" s="26">
        <f t="shared" si="57"/>
        <v>0.75</v>
      </c>
      <c r="AT258" s="24">
        <f t="shared" si="58"/>
        <v>0</v>
      </c>
      <c r="AU258" s="22">
        <v>720</v>
      </c>
      <c r="AV258" s="22">
        <f t="shared" si="59"/>
        <v>12</v>
      </c>
      <c r="AW258" s="22">
        <f>IF($B258="Day",_xlfn.XLOOKUP(CLEAN($C258),效率表!$B$4:$B$500,效率表!G$4:G$500,""),_xlfn.XLOOKUP(CLEAN($C258),效率表!$B$4:$B$500,效率表!G$4:G$500,"",,-1))</f>
        <v>30</v>
      </c>
      <c r="AX258" s="22">
        <f>IF($B258="Day",_xlfn.XLOOKUP(CLEAN($C258),效率表!$B$4:$B$500,效率表!H$4:H$500,""),_xlfn.XLOOKUP(CLEAN($C258),效率表!$B$4:$B$500,效率表!H$4:H$500,"",,-1))</f>
        <v>0</v>
      </c>
      <c r="AY258" s="22">
        <f>IF($B258="Day",_xlfn.XLOOKUP(CLEAN($C258),效率表!$B$4:$B$500,效率表!I$4:I$500,""),_xlfn.XLOOKUP(CLEAN($C258),效率表!$B$4:$B$500,效率表!I$4:I$500,"",,-1))</f>
        <v>0</v>
      </c>
      <c r="AZ258" s="22">
        <f>IF($B258="Day",_xlfn.XLOOKUP(CLEAN($C258),效率表!$B$4:$B$500,效率表!J$4:J$500,""),_xlfn.XLOOKUP(CLEAN($C258),效率表!$B$4:$B$500,效率表!J$4:J$500,"",,-1))</f>
        <v>40</v>
      </c>
      <c r="BA258" s="22">
        <f>IF($B258="Day",_xlfn.XLOOKUP(CLEAN($C258),效率表!$B$4:$B$500,效率表!K$4:K$500,""),_xlfn.XLOOKUP(CLEAN($C258),效率表!$B$4:$B$500,效率表!K$4:K$500,"",,-1))</f>
        <v>0</v>
      </c>
      <c r="BB258" s="22">
        <f>IF($B258="Day",_xlfn.XLOOKUP(CLEAN($C258),效率表!$B$4:$B$500,效率表!L$4:L$500,""),_xlfn.XLOOKUP(CLEAN($C258),效率表!$B$4:$B$500,效率表!L$4:L$500,"",,-1))</f>
        <v>90</v>
      </c>
      <c r="BC258" s="22">
        <f>IF($B258="Day",_xlfn.XLOOKUP(CLEAN($C258),效率表!$B$4:$B$500,效率表!M$4:M$500,""),_xlfn.XLOOKUP(CLEAN($C258),效率表!$B$4:$B$500,效率表!M$4:M$500,"",,-1))</f>
        <v>0</v>
      </c>
      <c r="BD258" s="22">
        <f>IF($B258="Day",_xlfn.XLOOKUP(CLEAN($C258),效率表!$B$4:$B$500,效率表!N$4:N$500,""),_xlfn.XLOOKUP(CLEAN($C258),效率表!$B$4:$B$500,效率表!N$4:N$500,"",,-1))</f>
        <v>0</v>
      </c>
      <c r="BE258" s="22">
        <f>IF($B258="Day",_xlfn.XLOOKUP(CLEAN($C258),效率表!$B$4:$B$500,效率表!O$4:O$500,""),_xlfn.XLOOKUP(CLEAN($C258),效率表!$B$4:$B$500,效率表!O$4:O$500,"",,-1))</f>
        <v>0</v>
      </c>
      <c r="BF258" s="22">
        <f>IF($B258="Day",_xlfn.XLOOKUP(CLEAN($C258),效率表!$B$4:$B$500,效率表!P$4:P$500,""),_xlfn.XLOOKUP(CLEAN($C258),效率表!$B$4:$B$500,效率表!P$4:P$500,"",,-1))</f>
        <v>20</v>
      </c>
      <c r="BG258" s="22">
        <f>IF($B258="Day",_xlfn.XLOOKUP(CLEAN($C258),效率表!$B$4:$B$500,效率表!Q$4:Q$500,""),_xlfn.XLOOKUP(CLEAN($C258),效率表!$B$4:$B$500,效率表!Q$4:Q$500,"",,-1))</f>
        <v>0</v>
      </c>
      <c r="BH258" s="22">
        <f>IF($B258="Day",_xlfn.XLOOKUP(CLEAN($C258),效率表!$B$4:$B$500,效率表!R$4:R$500,""),_xlfn.XLOOKUP(CLEAN($C258),效率表!$B$4:$B$500,效率表!R$4:R$500,"",,-1))</f>
        <v>0</v>
      </c>
      <c r="BI258" s="22">
        <f>IF($B258="Day",_xlfn.XLOOKUP(CLEAN($C258),效率表!$B$4:$B$500,效率表!S$4:S$500,""),_xlfn.XLOOKUP(CLEAN($C258),效率表!$B$4:$B$500,效率表!S$4:S$500,"",,-1))</f>
        <v>0</v>
      </c>
      <c r="BJ258" s="22">
        <f>IF($B258="Day",_xlfn.XLOOKUP(CLEAN($C258),效率表!$B$4:$B$500,效率表!U$4:U$500,""),_xlfn.XLOOKUP(CLEAN($C258),效率表!$B$4:$B$500,效率表!U$4:U$500,"",,-1))</f>
        <v>0</v>
      </c>
      <c r="BK258" s="22">
        <f>IF($B258="Day",_xlfn.XLOOKUP(CLEAN($C258),效率表!$B$4:$B$500,效率表!V$4:V$500,""),_xlfn.XLOOKUP(CLEAN($C258),效率表!$B$4:$B$500,效率表!V$4:V$500,"",,-1))</f>
        <v>0</v>
      </c>
      <c r="BL258" s="22">
        <f t="shared" si="60"/>
        <v>40</v>
      </c>
      <c r="BM258" s="22">
        <f t="shared" si="61"/>
        <v>140</v>
      </c>
      <c r="BN258" s="22">
        <f t="shared" si="62"/>
        <v>20</v>
      </c>
      <c r="BO258" s="27">
        <f t="shared" si="63"/>
        <v>540</v>
      </c>
      <c r="BP258" s="25">
        <f t="shared" si="64"/>
        <v>9</v>
      </c>
      <c r="BQ258" s="28">
        <f>IF($B258="Day",_xlfn.XLOOKUP(CLEAN($C258),效率表!$B$4:$B$500,效率表!X$4:X$500,""),_xlfn.XLOOKUP($C258,效率表!$B$4:$B$500,效率表!X$4:X$500,"",,-1))</f>
        <v>0</v>
      </c>
    </row>
    <row r="259" spans="1:69">
      <c r="A259" s="29">
        <f t="shared" si="67"/>
        <v>46244</v>
      </c>
      <c r="B259" s="22" t="s">
        <v>241</v>
      </c>
      <c r="C259" s="22" t="s">
        <v>184</v>
      </c>
      <c r="D259" s="23" t="str">
        <f>_xlfn.XLOOKUP(C259,辅助表Auxiliary!$A$3:$A$192,辅助表Auxiliary!$C$3:$C$192)</f>
        <v>矿用卡车/Dump Truck</v>
      </c>
      <c r="E259" s="22" t="str">
        <f>_xlfn.XLOOKUP(C259,辅助表Auxiliary!$A$3:$A$192,辅助表Auxiliary!$D$3:$D$192)</f>
        <v>NHL NTE240AC</v>
      </c>
      <c r="F259" s="22" t="str">
        <f>_xlfn.XLOOKUP(C259,辅助表Auxiliary!$A$3:$A$192,辅助表Auxiliary!$E$3:$E$192)</f>
        <v>NTE240</v>
      </c>
      <c r="G259" s="22" t="s">
        <v>285</v>
      </c>
      <c r="H259" s="22" t="b">
        <f t="shared" si="51"/>
        <v>1</v>
      </c>
      <c r="I259" s="22">
        <f t="shared" si="52"/>
        <v>1</v>
      </c>
      <c r="J259" s="22"/>
      <c r="K259" s="22">
        <f>_xlfn.AGGREGATE(9,4,表1[[#This Row],[Хө]:[Б.н]])+_xlfn.AGGREGATE(9,4,表1[[#This Row],[Хө土壤]:[Б.н 脏煤]],表1[[#This Row],[Ш.х 沃土]])</f>
        <v>850</v>
      </c>
      <c r="L259" s="22">
        <f>_xlfn.AGGREGATE(9,4,表1[[#This Row],[Нү]],表1[[#This Row],[Нү 煤炭]])</f>
        <v>0</v>
      </c>
      <c r="M259" s="22">
        <f>_xlfn.AGGREGATE(9,4,表1[[#This Row],[oxid]],表1[[#This Row],[oxid 氧化]])</f>
        <v>0</v>
      </c>
      <c r="N259" s="22">
        <f>_xlfn.AGGREGATE(9,4,表1[[#This Row],[И.А]],表1[[#This Row],[И.А 
工程工作]])</f>
        <v>0</v>
      </c>
      <c r="O259" s="22">
        <f>表1[[#This Row],[产量（M3）
Production(M3)]]-表1[[#This Row],[焦煤（M3）
Coking coal
Нү]]-表1[[#This Row],[动力煤（M3）
Thermal coal
oxid]]</f>
        <v>850</v>
      </c>
      <c r="P259" s="22" t="str" cm="1">
        <f t="array" ref="P259">_xlfn.LET(
_xlpm.hCond,$H259,
_xlpm.dType,$D259,
_xlpm.res_type_1,P$1,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59" s="22" t="str" cm="1">
        <f t="array" ref="Q259">_xlfn.LET(
_xlpm.hCond,$H259,
_xlpm.dType,$D259,
_xlpm.res_type_1,Q$1,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59" s="22" t="str" cm="1">
        <f t="array" ref="R259">_xlfn.LET(
_xlpm.hCond,$H259,
_xlpm.dType,$D259,
_xlpm.res_type_1,R$1,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59" s="22" t="str" cm="1">
        <f t="array" ref="S259">_xlfn.LET(
_xlpm.hCond,$H259,
_xlpm.dType,$D259,
_xlpm.res_type_1,S$1,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59" s="22" t="str" cm="1">
        <f t="array" ref="T259">_xlfn.LET(
_xlpm.hCond,$H259,
_xlpm.dType,$D259,
_xlpm.res_type_1,T$1,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59" s="22" t="str" cm="1">
        <f t="array" ref="U259">_xlfn.LET(
_xlpm.hCond,$H259,
_xlpm.dType,$D259,
_xlpm.res_type_1,U$1,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59" s="22" t="str" cm="1">
        <f t="array" ref="V259">_xlfn.LET(
_xlpm.hCond,$H259,
_xlpm.dType,$D259,
_xlpm.res_type_1,V$1,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59" s="22" cm="1">
        <f t="array" ref="W259">_xlfn.LET(
_xlpm.hCond,$H259,
_xlpm.dType,$D259,
_xlpm.res_type_1,W$1,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259" s="22" cm="1">
        <f t="array" ref="X259">_xlfn.LET(
_xlpm.hCond,$H259,
_xlpm.dType,$D259,
_xlpm.res_type_1,X$1,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59" s="22" cm="1">
        <f t="array" ref="Y259">_xlfn.LET(
_xlpm.hCond,$H259,
_xlpm.dType,$D259,
_xlpm.res_type_1,Y$1,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59" s="22" cm="1">
        <f t="array" ref="Z259">_xlfn.LET(
_xlpm.hCond,$H259,
_xlpm.dType,$D259,
_xlpm.res_type_1,Z$1,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59" s="22" cm="1">
        <f t="array" ref="AA259">_xlfn.LET(
_xlpm.hCond,$H259,
_xlpm.dType,$D259,
_xlpm.res_type_1,AA$1,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59" s="22" cm="1">
        <f t="array" ref="AB259">_xlfn.LET(
_xlpm.hCond,$H259,
_xlpm.dType,$D259,
_xlpm.res_type_1,AB$1,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59" s="22" cm="1">
        <f t="array" ref="AC259">_xlfn.LET(
_xlpm.hCond,$H259,
_xlpm.dType,$D259,
_xlpm.res_type_1,AC$1,
_xlpm.num,--_xlfn.TEXTAFTER($C259,{"#","/","-"},-1),
_xlpm.isDay,$B259="DAY",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59" s="22" cm="1">
        <f t="array" ref="AD259">_xlfn.LET(
    _xlpm.result,
    IF(
        $H259,
        _xlfn.IFS(
            $B259 = "DAY",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$B259 = "Night",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27970</v>
      </c>
      <c r="AE259" s="22" cm="1">
        <f t="array" ref="AE259">_xlfn.LET(
    _xlpm.result,
    IF(
        $H259,
        _xlfn.IFS(
            $B259 = "DAY",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$B259 = "Night",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27981</v>
      </c>
      <c r="AF259" s="22">
        <f t="shared" si="65"/>
        <v>11</v>
      </c>
      <c r="AG259" s="22" cm="1">
        <f t="array" ref="AG259">_xlfn.LET(
    _xlpm.result,
    IF(
        $H259,
        _xlfn.IFS(
            $B259 = "DAY",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$B259 = "Night",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442043</v>
      </c>
      <c r="AH259" s="22" cm="1">
        <f t="array" ref="AH259">_xlfn.LET(
    _xlpm.result,
    IF(
        $H259,
        _xlfn.IFS(
            $B259 = "DAY",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$B259 = "Night",
            _xlfn.IFS(
                $D259 = "挖掘机/Excavator",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$D259 = "矿用卡车/Dump Truck",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$D259 = "辅助设备/Auxiliary Equipment",
                _xlfn.XLOOKUP(
                     --
                        _xlfn.TEXTAFTER(
                            $C259,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442203</v>
      </c>
      <c r="AI259" s="22">
        <f t="shared" si="66"/>
        <v>160</v>
      </c>
      <c r="AJ259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5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5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5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59" s="22">
        <f t="shared" si="53"/>
        <v>10</v>
      </c>
      <c r="AO259" s="24">
        <f t="shared" si="54"/>
        <v>8</v>
      </c>
      <c r="AP259" s="25" cm="1">
        <f t="array" ref="AP25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B259="Night", IF(
            (F259="EX5600")+(F259="EX3600"),
            _xlfn.XLOOKUP(--_xlfn.TEXTAFTER($C259,{"#","/","-"},-1), --_xlfn.TEXTAFTER('Electrical Excavator'!$A$4:$A$23,{"#","/","-"},-1), _xlfn.XLOOKUP(A259,'Electrical Excavator'!$E$3:$AI$3,'Electrical Excavator'!$E$4:$AI$23)),
            _xlfn.XLOOKUP(--_xlfn.TEXTAFTER($C259,{"#","/","-"},-1), --_xlfn.REGEXEXTRACT(_xlpm.c_rng,"\d+"), _xlfn.XLOOKUP(A259, _xlpm.header_rng, _xlpm.data_rng))
        ),
        B259="Day", ""
    ),
    IFERROR(_xlpm.result, "")
)</f>
        <v>1500</v>
      </c>
      <c r="AQ259" s="26">
        <f t="shared" si="55"/>
        <v>0.95833333333333337</v>
      </c>
      <c r="AR259" s="26">
        <f t="shared" si="56"/>
        <v>0.84057971014492749</v>
      </c>
      <c r="AS259" s="26">
        <f t="shared" si="57"/>
        <v>0.79710144927536231</v>
      </c>
      <c r="AT259" s="24">
        <f t="shared" si="58"/>
        <v>110.00000000000003</v>
      </c>
      <c r="AU259" s="22">
        <v>720</v>
      </c>
      <c r="AV259" s="22">
        <f t="shared" si="59"/>
        <v>12</v>
      </c>
      <c r="AW259" s="22">
        <f>IF($B259="Day",_xlfn.XLOOKUP(CLEAN($C259),效率表!$B$4:$B$500,效率表!G$4:G$500,""),_xlfn.XLOOKUP(CLEAN($C259),效率表!$B$4:$B$500,效率表!G$4:G$500,"",,-1))</f>
        <v>20</v>
      </c>
      <c r="AX259" s="22">
        <f>IF($B259="Day",_xlfn.XLOOKUP(CLEAN($C259),效率表!$B$4:$B$500,效率表!H$4:H$500,""),_xlfn.XLOOKUP(CLEAN($C259),效率表!$B$4:$B$500,效率表!H$4:H$500,"",,-1))</f>
        <v>0</v>
      </c>
      <c r="AY259" s="22">
        <f>IF($B259="Day",_xlfn.XLOOKUP(CLEAN($C259),效率表!$B$4:$B$500,效率表!I$4:I$500,""),_xlfn.XLOOKUP(CLEAN($C259),效率表!$B$4:$B$500,效率表!I$4:I$500,"",,-1))</f>
        <v>0</v>
      </c>
      <c r="AZ259" s="22">
        <f>IF($B259="Day",_xlfn.XLOOKUP(CLEAN($C259),效率表!$B$4:$B$500,效率表!J$4:J$500,""),_xlfn.XLOOKUP(CLEAN($C259),效率表!$B$4:$B$500,效率表!J$4:J$500,"",,-1))</f>
        <v>30</v>
      </c>
      <c r="BA259" s="22">
        <f>IF($B259="Day",_xlfn.XLOOKUP(CLEAN($C259),效率表!$B$4:$B$500,效率表!K$4:K$500,""),_xlfn.XLOOKUP(CLEAN($C259),效率表!$B$4:$B$500,效率表!K$4:K$500,"",,-1))</f>
        <v>0</v>
      </c>
      <c r="BB259" s="22">
        <f>IF($B259="Day",_xlfn.XLOOKUP(CLEAN($C259),效率表!$B$4:$B$500,效率表!L$4:L$500,""),_xlfn.XLOOKUP(CLEAN($C259),效率表!$B$4:$B$500,效率表!L$4:L$500,"",,-1))</f>
        <v>90</v>
      </c>
      <c r="BC259" s="22">
        <f>IF($B259="Day",_xlfn.XLOOKUP(CLEAN($C259),效率表!$B$4:$B$500,效率表!M$4:M$500,""),_xlfn.XLOOKUP(CLEAN($C259),效率表!$B$4:$B$500,效率表!M$4:M$500,"",,-1))</f>
        <v>0</v>
      </c>
      <c r="BD259" s="22">
        <f>IF($B259="Day",_xlfn.XLOOKUP(CLEAN($C259),效率表!$B$4:$B$500,效率表!N$4:N$500,""),_xlfn.XLOOKUP(CLEAN($C259),效率表!$B$4:$B$500,效率表!N$4:N$500,"",,-1))</f>
        <v>0</v>
      </c>
      <c r="BE259" s="22">
        <f>IF($B259="Day",_xlfn.XLOOKUP(CLEAN($C259),效率表!$B$4:$B$500,效率表!O$4:O$500,""),_xlfn.XLOOKUP(CLEAN($C259),效率表!$B$4:$B$500,效率表!O$4:O$500,"",,-1))</f>
        <v>30</v>
      </c>
      <c r="BF259" s="22">
        <f>IF($B259="Day",_xlfn.XLOOKUP(CLEAN($C259),效率表!$B$4:$B$500,效率表!P$4:P$500,""),_xlfn.XLOOKUP(CLEAN($C259),效率表!$B$4:$B$500,效率表!P$4:P$500,"",,-1))</f>
        <v>0</v>
      </c>
      <c r="BG259" s="22">
        <f>IF($B259="Day",_xlfn.XLOOKUP(CLEAN($C259),效率表!$B$4:$B$500,效率表!Q$4:Q$500,""),_xlfn.XLOOKUP(CLEAN($C259),效率表!$B$4:$B$500,效率表!Q$4:Q$500,"",,-1))</f>
        <v>0</v>
      </c>
      <c r="BH259" s="22">
        <f>IF($B259="Day",_xlfn.XLOOKUP(CLEAN($C259),效率表!$B$4:$B$500,效率表!R$4:R$500,""),_xlfn.XLOOKUP(CLEAN($C259),效率表!$B$4:$B$500,效率表!R$4:R$500,"",,-1))</f>
        <v>0</v>
      </c>
      <c r="BI259" s="22">
        <f>IF($B259="Day",_xlfn.XLOOKUP(CLEAN($C259),效率表!$B$4:$B$500,效率表!S$4:S$500,""),_xlfn.XLOOKUP(CLEAN($C259),效率表!$B$4:$B$500,效率表!S$4:S$500,"",,-1))</f>
        <v>0</v>
      </c>
      <c r="BJ259" s="22">
        <f>IF($B259="Day",_xlfn.XLOOKUP(CLEAN($C259),效率表!$B$4:$B$500,效率表!U$4:U$500,""),_xlfn.XLOOKUP(CLEAN($C259),效率表!$B$4:$B$500,效率表!U$4:U$500,"",,-1))</f>
        <v>0</v>
      </c>
      <c r="BK259" s="22">
        <f>IF($B259="Day",_xlfn.XLOOKUP(CLEAN($C259),效率表!$B$4:$B$500,效率表!V$4:V$500,""),_xlfn.XLOOKUP(CLEAN($C259),效率表!$B$4:$B$500,效率表!V$4:V$500,"",,-1))</f>
        <v>0</v>
      </c>
      <c r="BL259" s="22">
        <f t="shared" si="60"/>
        <v>30</v>
      </c>
      <c r="BM259" s="22">
        <f t="shared" si="61"/>
        <v>110</v>
      </c>
      <c r="BN259" s="22">
        <f t="shared" si="62"/>
        <v>0</v>
      </c>
      <c r="BO259" s="27">
        <f t="shared" si="63"/>
        <v>550</v>
      </c>
      <c r="BP259" s="25">
        <f t="shared" si="64"/>
        <v>9.1666666666666661</v>
      </c>
      <c r="BQ259" s="28" t="str">
        <f>IF($B259="Day",_xlfn.XLOOKUP(CLEAN($C259),效率表!$B$4:$B$500,效率表!X$4:X$500,""),_xlfn.XLOOKUP($C259,效率表!$B$4:$B$500,效率表!X$4:X$500,"",,-1))</f>
        <v xml:space="preserve">Хөдөлгүүрийн тос нэмэх </v>
      </c>
    </row>
    <row r="260" spans="1:69">
      <c r="A260" s="29">
        <f t="shared" si="67"/>
        <v>46244</v>
      </c>
      <c r="B260" s="22" t="s">
        <v>241</v>
      </c>
      <c r="C260" s="22" t="s">
        <v>185</v>
      </c>
      <c r="D260" s="23" t="str">
        <f>_xlfn.XLOOKUP(C260,辅助表Auxiliary!$A$3:$A$192,辅助表Auxiliary!$C$3:$C$192)</f>
        <v>矿用卡车/Dump Truck</v>
      </c>
      <c r="E260" s="22" t="str">
        <f>_xlfn.XLOOKUP(C260,辅助表Auxiliary!$A$3:$A$192,辅助表Auxiliary!$D$3:$D$192)</f>
        <v>NHL NTE240AC</v>
      </c>
      <c r="F260" s="22" t="str">
        <f>_xlfn.XLOOKUP(C260,辅助表Auxiliary!$A$3:$A$192,辅助表Auxiliary!$E$3:$E$192)</f>
        <v>NTE240</v>
      </c>
      <c r="G260" s="22" t="s">
        <v>285</v>
      </c>
      <c r="H260" s="22" t="b">
        <f t="shared" ref="H260:H313" si="68">IF(ISERROR(AQ260),FALSE,TRUE)</f>
        <v>1</v>
      </c>
      <c r="I260" s="22">
        <f t="shared" ref="I260:I313" si="69">IF(AND(BO260&gt;0,H260),1,0)</f>
        <v>1</v>
      </c>
      <c r="J260" s="22"/>
      <c r="K260" s="22">
        <f>_xlfn.AGGREGATE(9,4,表1[[#This Row],[Хө]:[Б.н]])+_xlfn.AGGREGATE(9,4,表1[[#This Row],[Хө土壤]:[Б.н 脏煤]],表1[[#This Row],[Ш.х 沃土]])</f>
        <v>1020</v>
      </c>
      <c r="L260" s="22">
        <f>_xlfn.AGGREGATE(9,4,表1[[#This Row],[Нү]],表1[[#This Row],[Нү 煤炭]])</f>
        <v>0</v>
      </c>
      <c r="M260" s="22">
        <f>_xlfn.AGGREGATE(9,4,表1[[#This Row],[oxid]],表1[[#This Row],[oxid 氧化]])</f>
        <v>0</v>
      </c>
      <c r="N260" s="22">
        <f>_xlfn.AGGREGATE(9,4,表1[[#This Row],[И.А]],表1[[#This Row],[И.А 
工程工作]])</f>
        <v>0</v>
      </c>
      <c r="O260" s="22">
        <f>表1[[#This Row],[产量（M3）
Production(M3)]]-表1[[#This Row],[焦煤（M3）
Coking coal
Нү]]-表1[[#This Row],[动力煤（M3）
Thermal coal
oxid]]</f>
        <v>1020</v>
      </c>
      <c r="P260" s="22" t="str" cm="1">
        <f t="array" ref="P260">_xlfn.LET(
_xlpm.hCond,$H260,
_xlpm.dType,$D260,
_xlpm.res_type_1,P$1,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0" s="22" t="str" cm="1">
        <f t="array" ref="Q260">_xlfn.LET(
_xlpm.hCond,$H260,
_xlpm.dType,$D260,
_xlpm.res_type_1,Q$1,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0" s="22" t="str" cm="1">
        <f t="array" ref="R260">_xlfn.LET(
_xlpm.hCond,$H260,
_xlpm.dType,$D260,
_xlpm.res_type_1,R$1,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0" s="22" t="str" cm="1">
        <f t="array" ref="S260">_xlfn.LET(
_xlpm.hCond,$H260,
_xlpm.dType,$D260,
_xlpm.res_type_1,S$1,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0" s="22" t="str" cm="1">
        <f t="array" ref="T260">_xlfn.LET(
_xlpm.hCond,$H260,
_xlpm.dType,$D260,
_xlpm.res_type_1,T$1,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0" s="22" t="str" cm="1">
        <f t="array" ref="U260">_xlfn.LET(
_xlpm.hCond,$H260,
_xlpm.dType,$D260,
_xlpm.res_type_1,U$1,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0" s="22" t="str" cm="1">
        <f t="array" ref="V260">_xlfn.LET(
_xlpm.hCond,$H260,
_xlpm.dType,$D260,
_xlpm.res_type_1,V$1,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0" s="22" cm="1">
        <f t="array" ref="W260">_xlfn.LET(
_xlpm.hCond,$H260,
_xlpm.dType,$D260,
_xlpm.res_type_1,W$1,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260" s="22" cm="1">
        <f t="array" ref="X260">_xlfn.LET(
_xlpm.hCond,$H260,
_xlpm.dType,$D260,
_xlpm.res_type_1,X$1,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0" s="22" cm="1">
        <f t="array" ref="Y260">_xlfn.LET(
_xlpm.hCond,$H260,
_xlpm.dType,$D260,
_xlpm.res_type_1,Y$1,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0" s="22" cm="1">
        <f t="array" ref="Z260">_xlfn.LET(
_xlpm.hCond,$H260,
_xlpm.dType,$D260,
_xlpm.res_type_1,Z$1,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0" s="22" cm="1">
        <f t="array" ref="AA260">_xlfn.LET(
_xlpm.hCond,$H260,
_xlpm.dType,$D260,
_xlpm.res_type_1,AA$1,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0" s="22" cm="1">
        <f t="array" ref="AB260">_xlfn.LET(
_xlpm.hCond,$H260,
_xlpm.dType,$D260,
_xlpm.res_type_1,AB$1,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0" s="22" cm="1">
        <f t="array" ref="AC260">_xlfn.LET(
_xlpm.hCond,$H260,
_xlpm.dType,$D260,
_xlpm.res_type_1,AC$1,
_xlpm.num,--_xlfn.TEXTAFTER($C260,{"#","/","-"},-1),
_xlpm.isDay,$B260="DAY",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0" s="22" cm="1">
        <f t="array" ref="AD260">_xlfn.LET(
    _xlpm.result,
    IF(
        $H260,
        _xlfn.IFS(
            $B260 = "DAY",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$B260 = "Night",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26629</v>
      </c>
      <c r="AE260" s="22" cm="1">
        <f t="array" ref="AE260">_xlfn.LET(
    _xlpm.result,
    IF(
        $H260,
        _xlfn.IFS(
            $B260 = "DAY",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$B260 = "Night",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26641</v>
      </c>
      <c r="AF260" s="22">
        <f t="shared" si="65"/>
        <v>12</v>
      </c>
      <c r="AG260" s="22" cm="1">
        <f t="array" ref="AG260">_xlfn.LET(
    _xlpm.result,
    IF(
        $H260,
        _xlfn.IFS(
            $B260 = "DAY",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$B260 = "Night",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422008</v>
      </c>
      <c r="AH260" s="22" cm="1">
        <f t="array" ref="AH260">_xlfn.LET(
    _xlpm.result,
    IF(
        $H260,
        _xlfn.IFS(
            $B260 = "DAY",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$B260 = "Night",
            _xlfn.IFS(
                $D260 = "挖掘机/Excavator",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$D260 = "矿用卡车/Dump Truck",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$D260 = "辅助设备/Auxiliary Equipment",
                _xlfn.XLOOKUP(
                     --
                        _xlfn.TEXTAFTER(
                            $C260,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422166</v>
      </c>
      <c r="AI260" s="22">
        <f t="shared" si="66"/>
        <v>158</v>
      </c>
      <c r="AJ260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6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0" s="22">
        <f t="shared" ref="AN260:AN313" si="70">IFERROR(AJ260-AK260-AL260-AM260,"")</f>
        <v>12</v>
      </c>
      <c r="AO260" s="24">
        <f t="shared" ref="AO260:AO313" si="71">IFERROR(AI260/AJ260/2,"")</f>
        <v>6.583333333333333</v>
      </c>
      <c r="AP260" s="25" cm="1">
        <f t="array" ref="AP26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B260="Night", IF(
            (F260="EX5600")+(F260="EX3600"),
            _xlfn.XLOOKUP(--_xlfn.TEXTAFTER($C260,{"#","/","-"},-1), --_xlfn.TEXTAFTER('Electrical Excavator'!$A$4:$A$23,{"#","/","-"},-1), _xlfn.XLOOKUP(A260,'Electrical Excavator'!$E$3:$AI$3,'Electrical Excavator'!$E$4:$AI$23)),
            _xlfn.XLOOKUP(--_xlfn.TEXTAFTER($C260,{"#","/","-"},-1), --_xlfn.REGEXEXTRACT(_xlpm.c_rng,"\d+"), _xlfn.XLOOKUP(A260, _xlpm.header_rng, _xlpm.data_rng))
        ),
        B260="Day", ""
    ),
    IFERROR(_xlpm.result, "")
)</f>
        <v>2226</v>
      </c>
      <c r="AQ260" s="26">
        <f t="shared" ref="AQ260:AQ313" si="72">($AU260-$BE260-$BD260)/($AU260)</f>
        <v>0.96805555555555556</v>
      </c>
      <c r="AR260" s="26">
        <f t="shared" ref="AR260:AR313" si="73">IFERROR((BL260+BO260)/(AU260-BD260-BE260),0)</f>
        <v>0.84218077474892394</v>
      </c>
      <c r="AS260" s="26">
        <f t="shared" ref="AS260:AS313" si="74">IF(I260&gt;0,BO260/(AU260-BD260-BE260),"")</f>
        <v>0.84218077474892394</v>
      </c>
      <c r="AT260" s="24">
        <f t="shared" ref="AT260:AT313" si="75">_xlfn.LET(_xlpm.res,IF(AND(I260&gt;0,AF260&gt;0),AF260-BP260,""),IFERROR(IF(_xlpm.res&lt;0,0,_xlpm.res*60),""))</f>
        <v>133</v>
      </c>
      <c r="AU260" s="22">
        <v>720</v>
      </c>
      <c r="AV260" s="22">
        <f t="shared" ref="AV260:AV313" si="76">$AU260/60</f>
        <v>12</v>
      </c>
      <c r="AW260" s="22">
        <f>IF($B260="Day",_xlfn.XLOOKUP(CLEAN($C260),效率表!$B$4:$B$500,效率表!G$4:G$500,""),_xlfn.XLOOKUP(CLEAN($C260),效率表!$B$4:$B$500,效率表!G$4:G$500,"",,-1))</f>
        <v>20</v>
      </c>
      <c r="AX260" s="22">
        <f>IF($B260="Day",_xlfn.XLOOKUP(CLEAN($C260),效率表!$B$4:$B$500,效率表!H$4:H$500,""),_xlfn.XLOOKUP(CLEAN($C260),效率表!$B$4:$B$500,效率表!H$4:H$500,"",,-1))</f>
        <v>0</v>
      </c>
      <c r="AY260" s="22">
        <f>IF($B260="Day",_xlfn.XLOOKUP(CLEAN($C260),效率表!$B$4:$B$500,效率表!I$4:I$500,""),_xlfn.XLOOKUP(CLEAN($C260),效率表!$B$4:$B$500,效率表!I$4:I$500,"",,-1))</f>
        <v>0</v>
      </c>
      <c r="AZ260" s="22">
        <f>IF($B260="Day",_xlfn.XLOOKUP(CLEAN($C260),效率表!$B$4:$B$500,效率表!J$4:J$500,""),_xlfn.XLOOKUP(CLEAN($C260),效率表!$B$4:$B$500,效率表!J$4:J$500,"",,-1))</f>
        <v>0</v>
      </c>
      <c r="BA260" s="22">
        <f>IF($B260="Day",_xlfn.XLOOKUP(CLEAN($C260),效率表!$B$4:$B$500,效率表!K$4:K$500,""),_xlfn.XLOOKUP(CLEAN($C260),效率表!$B$4:$B$500,效率表!K$4:K$500,"",,-1))</f>
        <v>0</v>
      </c>
      <c r="BB260" s="22">
        <f>IF($B260="Day",_xlfn.XLOOKUP(CLEAN($C260),效率表!$B$4:$B$500,效率表!L$4:L$500,""),_xlfn.XLOOKUP(CLEAN($C260),效率表!$B$4:$B$500,效率表!L$4:L$500,"",,-1))</f>
        <v>90</v>
      </c>
      <c r="BC260" s="22">
        <f>IF($B260="Day",_xlfn.XLOOKUP(CLEAN($C260),效率表!$B$4:$B$500,效率表!M$4:M$500,""),_xlfn.XLOOKUP(CLEAN($C260),效率表!$B$4:$B$500,效率表!M$4:M$500,"",,-1))</f>
        <v>0</v>
      </c>
      <c r="BD260" s="22">
        <f>IF($B260="Day",_xlfn.XLOOKUP(CLEAN($C260),效率表!$B$4:$B$500,效率表!N$4:N$500,""),_xlfn.XLOOKUP(CLEAN($C260),效率表!$B$4:$B$500,效率表!N$4:N$500,"",,-1))</f>
        <v>0</v>
      </c>
      <c r="BE260" s="22">
        <f>IF($B260="Day",_xlfn.XLOOKUP(CLEAN($C260),效率表!$B$4:$B$500,效率表!O$4:O$500,""),_xlfn.XLOOKUP(CLEAN($C260),效率表!$B$4:$B$500,效率表!O$4:O$500,"",,-1))</f>
        <v>23</v>
      </c>
      <c r="BF260" s="22">
        <f>IF($B260="Day",_xlfn.XLOOKUP(CLEAN($C260),效率表!$B$4:$B$500,效率表!P$4:P$500,""),_xlfn.XLOOKUP(CLEAN($C260),效率表!$B$4:$B$500,效率表!P$4:P$500,"",,-1))</f>
        <v>0</v>
      </c>
      <c r="BG260" s="22">
        <f>IF($B260="Day",_xlfn.XLOOKUP(CLEAN($C260),效率表!$B$4:$B$500,效率表!Q$4:Q$500,""),_xlfn.XLOOKUP(CLEAN($C260),效率表!$B$4:$B$500,效率表!Q$4:Q$500,"",,-1))</f>
        <v>0</v>
      </c>
      <c r="BH260" s="22">
        <f>IF($B260="Day",_xlfn.XLOOKUP(CLEAN($C260),效率表!$B$4:$B$500,效率表!R$4:R$500,""),_xlfn.XLOOKUP(CLEAN($C260),效率表!$B$4:$B$500,效率表!R$4:R$500,"",,-1))</f>
        <v>0</v>
      </c>
      <c r="BI260" s="22">
        <f>IF($B260="Day",_xlfn.XLOOKUP(CLEAN($C260),效率表!$B$4:$B$500,效率表!S$4:S$500,""),_xlfn.XLOOKUP(CLEAN($C260),效率表!$B$4:$B$500,效率表!S$4:S$500,"",,-1))</f>
        <v>0</v>
      </c>
      <c r="BJ260" s="22">
        <f>IF($B260="Day",_xlfn.XLOOKUP(CLEAN($C260),效率表!$B$4:$B$500,效率表!U$4:U$500,""),_xlfn.XLOOKUP(CLEAN($C260),效率表!$B$4:$B$500,效率表!U$4:U$500,"",,-1))</f>
        <v>0</v>
      </c>
      <c r="BK260" s="22">
        <f>IF($B260="Day",_xlfn.XLOOKUP(CLEAN($C260),效率表!$B$4:$B$500,效率表!V$4:V$500,""),_xlfn.XLOOKUP(CLEAN($C260),效率表!$B$4:$B$500,效率表!V$4:V$500,"",,-1))</f>
        <v>0</v>
      </c>
      <c r="BL260" s="22">
        <f t="shared" ref="BL260:BL313" si="77">AX260+AY260+AZ260</f>
        <v>0</v>
      </c>
      <c r="BM260" s="22">
        <f t="shared" ref="BM260:BM313" si="78">$BA260+$BC260+$BG260+$BH260+$BI260+$BJ260+$BK260+$BF260+$AW260+$BB260</f>
        <v>110</v>
      </c>
      <c r="BN260" s="22">
        <f t="shared" ref="BN260:BN313" si="79">$BA260+$BC260+$BG260+$BH260+$BI260+$BJ260+$BK260+$BF260</f>
        <v>0</v>
      </c>
      <c r="BO260" s="27">
        <f t="shared" ref="BO260:BO313" si="80">AU260-SUM($AW260:$BK260)</f>
        <v>587</v>
      </c>
      <c r="BP260" s="25">
        <f t="shared" ref="BP260:BP313" si="81">$BO260/60</f>
        <v>9.7833333333333332</v>
      </c>
      <c r="BQ260" s="28" t="str">
        <f>IF($B260="Day",_xlfn.XLOOKUP(CLEAN($C260),效率表!$B$4:$B$500,效率表!X$4:X$500,""),_xlfn.XLOOKUP($C260,效率表!$B$4:$B$500,效率表!X$4:X$500,"",,-1))</f>
        <v xml:space="preserve">Асахгүй </v>
      </c>
    </row>
    <row r="261" spans="1:69">
      <c r="A261" s="29">
        <f t="shared" si="67"/>
        <v>46244</v>
      </c>
      <c r="B261" s="22" t="s">
        <v>241</v>
      </c>
      <c r="C261" s="22" t="s">
        <v>186</v>
      </c>
      <c r="D261" s="23" t="str">
        <f>_xlfn.XLOOKUP(C261,辅助表Auxiliary!$A$3:$A$192,辅助表Auxiliary!$C$3:$C$192)</f>
        <v>矿用卡车/Dump Truck</v>
      </c>
      <c r="E261" s="22" t="str">
        <f>_xlfn.XLOOKUP(C261,辅助表Auxiliary!$A$3:$A$192,辅助表Auxiliary!$D$3:$D$192)</f>
        <v>NHL NTE240AC</v>
      </c>
      <c r="F261" s="22" t="str">
        <f>_xlfn.XLOOKUP(C261,辅助表Auxiliary!$A$3:$A$192,辅助表Auxiliary!$E$3:$E$192)</f>
        <v>NTE240</v>
      </c>
      <c r="G261" s="22" t="s">
        <v>285</v>
      </c>
      <c r="H261" s="22" t="b">
        <f t="shared" si="68"/>
        <v>1</v>
      </c>
      <c r="I261" s="22">
        <f t="shared" si="69"/>
        <v>1</v>
      </c>
      <c r="J261" s="22"/>
      <c r="K261" s="22">
        <f>_xlfn.AGGREGATE(9,4,表1[[#This Row],[Хө]:[Б.н]])+_xlfn.AGGREGATE(9,4,表1[[#This Row],[Хө土壤]:[Б.н 脏煤]],表1[[#This Row],[Ш.х 沃土]])</f>
        <v>850</v>
      </c>
      <c r="L261" s="22">
        <f>_xlfn.AGGREGATE(9,4,表1[[#This Row],[Нү]],表1[[#This Row],[Нү 煤炭]])</f>
        <v>0</v>
      </c>
      <c r="M261" s="22">
        <f>_xlfn.AGGREGATE(9,4,表1[[#This Row],[oxid]],表1[[#This Row],[oxid 氧化]])</f>
        <v>0</v>
      </c>
      <c r="N261" s="22">
        <f>_xlfn.AGGREGATE(9,4,表1[[#This Row],[И.А]],表1[[#This Row],[И.А 
工程工作]])</f>
        <v>0</v>
      </c>
      <c r="O261" s="22">
        <f>表1[[#This Row],[产量（M3）
Production(M3)]]-表1[[#This Row],[焦煤（M3）
Coking coal
Нү]]-表1[[#This Row],[动力煤（M3）
Thermal coal
oxid]]</f>
        <v>850</v>
      </c>
      <c r="P261" s="22" t="str" cm="1">
        <f t="array" ref="P261">_xlfn.LET(
_xlpm.hCond,$H261,
_xlpm.dType,$D261,
_xlpm.res_type_1,P$1,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1" s="22" t="str" cm="1">
        <f t="array" ref="Q261">_xlfn.LET(
_xlpm.hCond,$H261,
_xlpm.dType,$D261,
_xlpm.res_type_1,Q$1,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1" s="22" t="str" cm="1">
        <f t="array" ref="R261">_xlfn.LET(
_xlpm.hCond,$H261,
_xlpm.dType,$D261,
_xlpm.res_type_1,R$1,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1" s="22" t="str" cm="1">
        <f t="array" ref="S261">_xlfn.LET(
_xlpm.hCond,$H261,
_xlpm.dType,$D261,
_xlpm.res_type_1,S$1,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1" s="22" t="str" cm="1">
        <f t="array" ref="T261">_xlfn.LET(
_xlpm.hCond,$H261,
_xlpm.dType,$D261,
_xlpm.res_type_1,T$1,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1" s="22" t="str" cm="1">
        <f t="array" ref="U261">_xlfn.LET(
_xlpm.hCond,$H261,
_xlpm.dType,$D261,
_xlpm.res_type_1,U$1,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1" s="22" t="str" cm="1">
        <f t="array" ref="V261">_xlfn.LET(
_xlpm.hCond,$H261,
_xlpm.dType,$D261,
_xlpm.res_type_1,V$1,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1" s="22" cm="1">
        <f t="array" ref="W261">_xlfn.LET(
_xlpm.hCond,$H261,
_xlpm.dType,$D261,
_xlpm.res_type_1,W$1,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261" s="22" cm="1">
        <f t="array" ref="X261">_xlfn.LET(
_xlpm.hCond,$H261,
_xlpm.dType,$D261,
_xlpm.res_type_1,X$1,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1" s="22" cm="1">
        <f t="array" ref="Y261">_xlfn.LET(
_xlpm.hCond,$H261,
_xlpm.dType,$D261,
_xlpm.res_type_1,Y$1,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1" s="22" cm="1">
        <f t="array" ref="Z261">_xlfn.LET(
_xlpm.hCond,$H261,
_xlpm.dType,$D261,
_xlpm.res_type_1,Z$1,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1" s="22" cm="1">
        <f t="array" ref="AA261">_xlfn.LET(
_xlpm.hCond,$H261,
_xlpm.dType,$D261,
_xlpm.res_type_1,AA$1,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1" s="22" cm="1">
        <f t="array" ref="AB261">_xlfn.LET(
_xlpm.hCond,$H261,
_xlpm.dType,$D261,
_xlpm.res_type_1,AB$1,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1" s="22" cm="1">
        <f t="array" ref="AC261">_xlfn.LET(
_xlpm.hCond,$H261,
_xlpm.dType,$D261,
_xlpm.res_type_1,AC$1,
_xlpm.num,--_xlfn.TEXTAFTER($C261,{"#","/","-"},-1),
_xlpm.isDay,$B261="DAY",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1" s="22" cm="1">
        <f t="array" ref="AD261">_xlfn.LET(
    _xlpm.result,
    IF(
        $H261,
        _xlfn.IFS(
            $B261 = "DAY",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$B261 = "Night",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25201</v>
      </c>
      <c r="AE261" s="22" cm="1">
        <f t="array" ref="AE261">_xlfn.LET(
    _xlpm.result,
    IF(
        $H261,
        _xlfn.IFS(
            $B261 = "DAY",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$B261 = "Night",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25211</v>
      </c>
      <c r="AF261" s="22">
        <f t="shared" ref="AF261:AF313" si="82">IFERROR(AE261-AD261,"")</f>
        <v>10</v>
      </c>
      <c r="AG261" s="22" cm="1">
        <f t="array" ref="AG261">_xlfn.LET(
    _xlpm.result,
    IF(
        $H261,
        _xlfn.IFS(
            $B261 = "DAY",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$B261 = "Night",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397450</v>
      </c>
      <c r="AH261" s="22" cm="1">
        <f t="array" ref="AH261">_xlfn.LET(
    _xlpm.result,
    IF(
        $H261,
        _xlfn.IFS(
            $B261 = "DAY",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$B261 = "Night",
            _xlfn.IFS(
                $D261 = "挖掘机/Excavator",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$D261 = "矿用卡车/Dump Truck",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$D261 = "辅助设备/Auxiliary Equipment",
                _xlfn.XLOOKUP(
                     --
                        _xlfn.TEXTAFTER(
                            $C261,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397599</v>
      </c>
      <c r="AI261" s="22">
        <f t="shared" ref="AI261:AI313" si="83">IFERROR(AH261-AG261,"")</f>
        <v>149</v>
      </c>
      <c r="AJ261" s="22">
        <f>_xlfn.LET(_xlpm.v,_xlfn.XLOOKUP(表1[[#This Row],[型号类型
Model Type]],辅助表Auxiliary!$P$2:$P$6,辅助表Auxiliary!$Q$2:$Q$6),_xlpm.target,表1[[#This Row],[产量（M3）
Production(M3)]],IFERROR(_xlpm.target/_xlpm.v,""))</f>
        <v>10</v>
      </c>
      <c r="AK26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1" s="22">
        <f t="shared" si="70"/>
        <v>10</v>
      </c>
      <c r="AO261" s="24">
        <f t="shared" si="71"/>
        <v>7.45</v>
      </c>
      <c r="AP261" s="25" cm="1">
        <f t="array" ref="AP26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B261="Night", IF(
            (F261="EX5600")+(F261="EX3600"),
            _xlfn.XLOOKUP(--_xlfn.TEXTAFTER($C261,{"#","/","-"},-1), --_xlfn.TEXTAFTER('Electrical Excavator'!$A$4:$A$23,{"#","/","-"},-1), _xlfn.XLOOKUP(A261,'Electrical Excavator'!$E$3:$AI$3,'Electrical Excavator'!$E$4:$AI$23)),
            _xlfn.XLOOKUP(--_xlfn.TEXTAFTER($C261,{"#","/","-"},-1), --_xlfn.REGEXEXTRACT(_xlpm.c_rng,"\d+"), _xlfn.XLOOKUP(A261, _xlpm.header_rng, _xlpm.data_rng))
        ),
        B261="Day", ""
    ),
    IFERROR(_xlpm.result, "")
)</f>
        <v>2000</v>
      </c>
      <c r="AQ261" s="26">
        <f t="shared" si="72"/>
        <v>1</v>
      </c>
      <c r="AR261" s="26">
        <f t="shared" si="73"/>
        <v>0.81944444444444442</v>
      </c>
      <c r="AS261" s="26">
        <f t="shared" si="74"/>
        <v>0.81944444444444442</v>
      </c>
      <c r="AT261" s="24">
        <f t="shared" si="75"/>
        <v>9.9999999999999645</v>
      </c>
      <c r="AU261" s="22">
        <v>720</v>
      </c>
      <c r="AV261" s="22">
        <f t="shared" si="76"/>
        <v>12</v>
      </c>
      <c r="AW261" s="22">
        <f>IF($B261="Day",_xlfn.XLOOKUP(CLEAN($C261),效率表!$B$4:$B$500,效率表!G$4:G$500,""),_xlfn.XLOOKUP(CLEAN($C261),效率表!$B$4:$B$500,效率表!G$4:G$500,"",,-1))</f>
        <v>20</v>
      </c>
      <c r="AX261" s="22">
        <f>IF($B261="Day",_xlfn.XLOOKUP(CLEAN($C261),效率表!$B$4:$B$500,效率表!H$4:H$500,""),_xlfn.XLOOKUP(CLEAN($C261),效率表!$B$4:$B$500,效率表!H$4:H$500,"",,-1))</f>
        <v>0</v>
      </c>
      <c r="AY261" s="22">
        <f>IF($B261="Day",_xlfn.XLOOKUP(CLEAN($C261),效率表!$B$4:$B$500,效率表!I$4:I$500,""),_xlfn.XLOOKUP(CLEAN($C261),效率表!$B$4:$B$500,效率表!I$4:I$500,"",,-1))</f>
        <v>0</v>
      </c>
      <c r="AZ261" s="22">
        <f>IF($B261="Day",_xlfn.XLOOKUP(CLEAN($C261),效率表!$B$4:$B$500,效率表!J$4:J$500,""),_xlfn.XLOOKUP(CLEAN($C261),效率表!$B$4:$B$500,效率表!J$4:J$500,"",,-1))</f>
        <v>0</v>
      </c>
      <c r="BA261" s="22">
        <f>IF($B261="Day",_xlfn.XLOOKUP(CLEAN($C261),效率表!$B$4:$B$500,效率表!K$4:K$500,""),_xlfn.XLOOKUP(CLEAN($C261),效率表!$B$4:$B$500,效率表!K$4:K$500,"",,-1))</f>
        <v>0</v>
      </c>
      <c r="BB261" s="22">
        <f>IF($B261="Day",_xlfn.XLOOKUP(CLEAN($C261),效率表!$B$4:$B$500,效率表!L$4:L$500,""),_xlfn.XLOOKUP(CLEAN($C261),效率表!$B$4:$B$500,效率表!L$4:L$500,"",,-1))</f>
        <v>90</v>
      </c>
      <c r="BC261" s="22">
        <f>IF($B261="Day",_xlfn.XLOOKUP(CLEAN($C261),效率表!$B$4:$B$500,效率表!M$4:M$500,""),_xlfn.XLOOKUP(CLEAN($C261),效率表!$B$4:$B$500,效率表!M$4:M$500,"",,-1))</f>
        <v>20</v>
      </c>
      <c r="BD261" s="22">
        <f>IF($B261="Day",_xlfn.XLOOKUP(CLEAN($C261),效率表!$B$4:$B$500,效率表!N$4:N$500,""),_xlfn.XLOOKUP(CLEAN($C261),效率表!$B$4:$B$500,效率表!N$4:N$500,"",,-1))</f>
        <v>0</v>
      </c>
      <c r="BE261" s="22">
        <f>IF($B261="Day",_xlfn.XLOOKUP(CLEAN($C261),效率表!$B$4:$B$500,效率表!O$4:O$500,""),_xlfn.XLOOKUP(CLEAN($C261),效率表!$B$4:$B$500,效率表!O$4:O$500,"",,-1))</f>
        <v>0</v>
      </c>
      <c r="BF261" s="22">
        <f>IF($B261="Day",_xlfn.XLOOKUP(CLEAN($C261),效率表!$B$4:$B$500,效率表!P$4:P$500,""),_xlfn.XLOOKUP(CLEAN($C261),效率表!$B$4:$B$500,效率表!P$4:P$500,"",,-1))</f>
        <v>0</v>
      </c>
      <c r="BG261" s="22">
        <f>IF($B261="Day",_xlfn.XLOOKUP(CLEAN($C261),效率表!$B$4:$B$500,效率表!Q$4:Q$500,""),_xlfn.XLOOKUP(CLEAN($C261),效率表!$B$4:$B$500,效率表!Q$4:Q$500,"",,-1))</f>
        <v>0</v>
      </c>
      <c r="BH261" s="22">
        <f>IF($B261="Day",_xlfn.XLOOKUP(CLEAN($C261),效率表!$B$4:$B$500,效率表!R$4:R$500,""),_xlfn.XLOOKUP(CLEAN($C261),效率表!$B$4:$B$500,效率表!R$4:R$500,"",,-1))</f>
        <v>0</v>
      </c>
      <c r="BI261" s="22">
        <f>IF($B261="Day",_xlfn.XLOOKUP(CLEAN($C261),效率表!$B$4:$B$500,效率表!S$4:S$500,""),_xlfn.XLOOKUP(CLEAN($C261),效率表!$B$4:$B$500,效率表!S$4:S$500,"",,-1))</f>
        <v>0</v>
      </c>
      <c r="BJ261" s="22">
        <f>IF($B261="Day",_xlfn.XLOOKUP(CLEAN($C261),效率表!$B$4:$B$500,效率表!U$4:U$500,""),_xlfn.XLOOKUP(CLEAN($C261),效率表!$B$4:$B$500,效率表!U$4:U$500,"",,-1))</f>
        <v>0</v>
      </c>
      <c r="BK261" s="22">
        <f>IF($B261="Day",_xlfn.XLOOKUP(CLEAN($C261),效率表!$B$4:$B$500,效率表!V$4:V$500,""),_xlfn.XLOOKUP(CLEAN($C261),效率表!$B$4:$B$500,效率表!V$4:V$500,"",,-1))</f>
        <v>0</v>
      </c>
      <c r="BL261" s="22">
        <f t="shared" si="77"/>
        <v>0</v>
      </c>
      <c r="BM261" s="22">
        <f t="shared" si="78"/>
        <v>130</v>
      </c>
      <c r="BN261" s="22">
        <f t="shared" si="79"/>
        <v>20</v>
      </c>
      <c r="BO261" s="27">
        <f t="shared" si="80"/>
        <v>590</v>
      </c>
      <c r="BP261" s="25">
        <f t="shared" si="81"/>
        <v>9.8333333333333339</v>
      </c>
      <c r="BQ261" s="28">
        <f>IF($B261="Day",_xlfn.XLOOKUP(CLEAN($C261),效率表!$B$4:$B$500,效率表!X$4:X$500,""),_xlfn.XLOOKUP($C261,效率表!$B$4:$B$500,效率表!X$4:X$500,"",,-1))</f>
        <v>0</v>
      </c>
    </row>
    <row r="262" spans="1:69">
      <c r="A262" s="29">
        <f t="shared" ref="A262:A313" si="84">A261</f>
        <v>46244</v>
      </c>
      <c r="B262" s="22" t="s">
        <v>241</v>
      </c>
      <c r="C262" s="22" t="s">
        <v>187</v>
      </c>
      <c r="D262" s="23" t="str">
        <f>_xlfn.XLOOKUP(C262,辅助表Auxiliary!$A$3:$A$192,辅助表Auxiliary!$C$3:$C$192)</f>
        <v>矿用卡车/Dump Truck</v>
      </c>
      <c r="E262" s="22" t="str">
        <f>_xlfn.XLOOKUP(C262,辅助表Auxiliary!$A$3:$A$192,辅助表Auxiliary!$D$3:$D$192)</f>
        <v>NHL NTE240AC</v>
      </c>
      <c r="F262" s="22" t="str">
        <f>_xlfn.XLOOKUP(C262,辅助表Auxiliary!$A$3:$A$192,辅助表Auxiliary!$E$3:$E$192)</f>
        <v>NTE240</v>
      </c>
      <c r="G262" s="22" t="s">
        <v>285</v>
      </c>
      <c r="H262" s="22" t="b">
        <f t="shared" si="68"/>
        <v>1</v>
      </c>
      <c r="I262" s="22">
        <f t="shared" si="69"/>
        <v>1</v>
      </c>
      <c r="J262" s="22"/>
      <c r="K262" s="22">
        <f>_xlfn.AGGREGATE(9,4,表1[[#This Row],[Хө]:[Б.н]])+_xlfn.AGGREGATE(9,4,表1[[#This Row],[Хө土壤]:[Б.н 脏煤]],表1[[#This Row],[Ш.х 沃土]])</f>
        <v>935</v>
      </c>
      <c r="L262" s="22">
        <f>_xlfn.AGGREGATE(9,4,表1[[#This Row],[Нү]],表1[[#This Row],[Нү 煤炭]])</f>
        <v>0</v>
      </c>
      <c r="M262" s="22">
        <f>_xlfn.AGGREGATE(9,4,表1[[#This Row],[oxid]],表1[[#This Row],[oxid 氧化]])</f>
        <v>0</v>
      </c>
      <c r="N262" s="22">
        <f>_xlfn.AGGREGATE(9,4,表1[[#This Row],[И.А]],表1[[#This Row],[И.А 
工程工作]])</f>
        <v>0</v>
      </c>
      <c r="O262" s="22">
        <f>表1[[#This Row],[产量（M3）
Production(M3)]]-表1[[#This Row],[焦煤（M3）
Coking coal
Нү]]-表1[[#This Row],[动力煤（M3）
Thermal coal
oxid]]</f>
        <v>935</v>
      </c>
      <c r="P262" s="22" t="str" cm="1">
        <f t="array" ref="P262">_xlfn.LET(
_xlpm.hCond,$H262,
_xlpm.dType,$D262,
_xlpm.res_type_1,P$1,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2" s="22" t="str" cm="1">
        <f t="array" ref="Q262">_xlfn.LET(
_xlpm.hCond,$H262,
_xlpm.dType,$D262,
_xlpm.res_type_1,Q$1,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2" s="22" t="str" cm="1">
        <f t="array" ref="R262">_xlfn.LET(
_xlpm.hCond,$H262,
_xlpm.dType,$D262,
_xlpm.res_type_1,R$1,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2" s="22" t="str" cm="1">
        <f t="array" ref="S262">_xlfn.LET(
_xlpm.hCond,$H262,
_xlpm.dType,$D262,
_xlpm.res_type_1,S$1,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2" s="22" t="str" cm="1">
        <f t="array" ref="T262">_xlfn.LET(
_xlpm.hCond,$H262,
_xlpm.dType,$D262,
_xlpm.res_type_1,T$1,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2" s="22" t="str" cm="1">
        <f t="array" ref="U262">_xlfn.LET(
_xlpm.hCond,$H262,
_xlpm.dType,$D262,
_xlpm.res_type_1,U$1,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2" s="22" t="str" cm="1">
        <f t="array" ref="V262">_xlfn.LET(
_xlpm.hCond,$H262,
_xlpm.dType,$D262,
_xlpm.res_type_1,V$1,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2" s="22" cm="1">
        <f t="array" ref="W262">_xlfn.LET(
_xlpm.hCond,$H262,
_xlpm.dType,$D262,
_xlpm.res_type_1,W$1,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62" s="22" cm="1">
        <f t="array" ref="X262">_xlfn.LET(
_xlpm.hCond,$H262,
_xlpm.dType,$D262,
_xlpm.res_type_1,X$1,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2" s="22" cm="1">
        <f t="array" ref="Y262">_xlfn.LET(
_xlpm.hCond,$H262,
_xlpm.dType,$D262,
_xlpm.res_type_1,Y$1,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2" s="22" cm="1">
        <f t="array" ref="Z262">_xlfn.LET(
_xlpm.hCond,$H262,
_xlpm.dType,$D262,
_xlpm.res_type_1,Z$1,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2" s="22" cm="1">
        <f t="array" ref="AA262">_xlfn.LET(
_xlpm.hCond,$H262,
_xlpm.dType,$D262,
_xlpm.res_type_1,AA$1,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2" s="22" cm="1">
        <f t="array" ref="AB262">_xlfn.LET(
_xlpm.hCond,$H262,
_xlpm.dType,$D262,
_xlpm.res_type_1,AB$1,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2" s="22" cm="1">
        <f t="array" ref="AC262">_xlfn.LET(
_xlpm.hCond,$H262,
_xlpm.dType,$D262,
_xlpm.res_type_1,AC$1,
_xlpm.num,--_xlfn.TEXTAFTER($C262,{"#","/","-"},-1),
_xlpm.isDay,$B262="DAY",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2" s="22" cm="1">
        <f t="array" ref="AD262">_xlfn.LET(
    _xlpm.result,
    IF(
        $H262,
        _xlfn.IFS(
            $B262 = "DAY",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$B262 = "Night",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26609</v>
      </c>
      <c r="AE262" s="22" cm="1">
        <f t="array" ref="AE262">_xlfn.LET(
    _xlpm.result,
    IF(
        $H262,
        _xlfn.IFS(
            $B262 = "DAY",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$B262 = "Night",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26621</v>
      </c>
      <c r="AF262" s="22">
        <f t="shared" si="82"/>
        <v>12</v>
      </c>
      <c r="AG262" s="22" cm="1">
        <f t="array" ref="AG262">_xlfn.LET(
    _xlpm.result,
    IF(
        $H262,
        _xlfn.IFS(
            $B262 = "DAY",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$B262 = "Night",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430142</v>
      </c>
      <c r="AH262" s="22" cm="1">
        <f t="array" ref="AH262">_xlfn.LET(
    _xlpm.result,
    IF(
        $H262,
        _xlfn.IFS(
            $B262 = "DAY",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$B262 = "Night",
            _xlfn.IFS(
                $D262 = "挖掘机/Excavator",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$D262 = "矿用卡车/Dump Truck",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$D262 = "辅助设备/Auxiliary Equipment",
                _xlfn.XLOOKUP(
                     --
                        _xlfn.TEXTAFTER(
                            $C262,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430304</v>
      </c>
      <c r="AI262" s="22">
        <f t="shared" si="83"/>
        <v>162</v>
      </c>
      <c r="AJ262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6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2" s="22">
        <f t="shared" si="70"/>
        <v>11</v>
      </c>
      <c r="AO262" s="24">
        <f t="shared" si="71"/>
        <v>7.3636363636363633</v>
      </c>
      <c r="AP262" s="25" cm="1">
        <f t="array" ref="AP26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B262="Night", IF(
            (F262="EX5600")+(F262="EX3600"),
            _xlfn.XLOOKUP(--_xlfn.TEXTAFTER($C262,{"#","/","-"},-1), --_xlfn.TEXTAFTER('Electrical Excavator'!$A$4:$A$23,{"#","/","-"},-1), _xlfn.XLOOKUP(A262,'Electrical Excavator'!$E$3:$AI$3,'Electrical Excavator'!$E$4:$AI$23)),
            _xlfn.XLOOKUP(--_xlfn.TEXTAFTER($C262,{"#","/","-"},-1), --_xlfn.REGEXEXTRACT(_xlpm.c_rng,"\d+"), _xlfn.XLOOKUP(A262, _xlpm.header_rng, _xlpm.data_rng))
        ),
        B262="Day", ""
    ),
    IFERROR(_xlpm.result, "")
)</f>
        <v>680</v>
      </c>
      <c r="AQ262" s="26">
        <f t="shared" si="72"/>
        <v>1</v>
      </c>
      <c r="AR262" s="26">
        <f t="shared" si="73"/>
        <v>0.75</v>
      </c>
      <c r="AS262" s="26">
        <f t="shared" si="74"/>
        <v>0.75</v>
      </c>
      <c r="AT262" s="24">
        <f t="shared" si="75"/>
        <v>180</v>
      </c>
      <c r="AU262" s="22">
        <v>720</v>
      </c>
      <c r="AV262" s="22">
        <f t="shared" si="76"/>
        <v>12</v>
      </c>
      <c r="AW262" s="22">
        <f>IF($B262="Day",_xlfn.XLOOKUP(CLEAN($C262),效率表!$B$4:$B$500,效率表!G$4:G$500,""),_xlfn.XLOOKUP(CLEAN($C262),效率表!$B$4:$B$500,效率表!G$4:G$500,"",,-1))</f>
        <v>40</v>
      </c>
      <c r="AX262" s="22">
        <f>IF($B262="Day",_xlfn.XLOOKUP(CLEAN($C262),效率表!$B$4:$B$500,效率表!H$4:H$500,""),_xlfn.XLOOKUP(CLEAN($C262),效率表!$B$4:$B$500,效率表!H$4:H$500,"",,-1))</f>
        <v>0</v>
      </c>
      <c r="AY262" s="22">
        <f>IF($B262="Day",_xlfn.XLOOKUP(CLEAN($C262),效率表!$B$4:$B$500,效率表!I$4:I$500,""),_xlfn.XLOOKUP(CLEAN($C262),效率表!$B$4:$B$500,效率表!I$4:I$500,"",,-1))</f>
        <v>0</v>
      </c>
      <c r="AZ262" s="22">
        <f>IF($B262="Day",_xlfn.XLOOKUP(CLEAN($C262),效率表!$B$4:$B$500,效率表!J$4:J$500,""),_xlfn.XLOOKUP(CLEAN($C262),效率表!$B$4:$B$500,效率表!J$4:J$500,"",,-1))</f>
        <v>0</v>
      </c>
      <c r="BA262" s="22">
        <f>IF($B262="Day",_xlfn.XLOOKUP(CLEAN($C262),效率表!$B$4:$B$500,效率表!K$4:K$500,""),_xlfn.XLOOKUP(CLEAN($C262),效率表!$B$4:$B$500,效率表!K$4:K$500,"",,-1))</f>
        <v>0</v>
      </c>
      <c r="BB262" s="22">
        <f>IF($B262="Day",_xlfn.XLOOKUP(CLEAN($C262),效率表!$B$4:$B$500,效率表!L$4:L$500,""),_xlfn.XLOOKUP(CLEAN($C262),效率表!$B$4:$B$500,效率表!L$4:L$500,"",,-1))</f>
        <v>90</v>
      </c>
      <c r="BC262" s="22">
        <f>IF($B262="Day",_xlfn.XLOOKUP(CLEAN($C262),效率表!$B$4:$B$500,效率表!M$4:M$500,""),_xlfn.XLOOKUP(CLEAN($C262),效率表!$B$4:$B$500,效率表!M$4:M$500,"",,-1))</f>
        <v>10</v>
      </c>
      <c r="BD262" s="22">
        <f>IF($B262="Day",_xlfn.XLOOKUP(CLEAN($C262),效率表!$B$4:$B$500,效率表!N$4:N$500,""),_xlfn.XLOOKUP(CLEAN($C262),效率表!$B$4:$B$500,效率表!N$4:N$500,"",,-1))</f>
        <v>0</v>
      </c>
      <c r="BE262" s="22">
        <f>IF($B262="Day",_xlfn.XLOOKUP(CLEAN($C262),效率表!$B$4:$B$500,效率表!O$4:O$500,""),_xlfn.XLOOKUP(CLEAN($C262),效率表!$B$4:$B$500,效率表!O$4:O$500,"",,-1))</f>
        <v>0</v>
      </c>
      <c r="BF262" s="22">
        <f>IF($B262="Day",_xlfn.XLOOKUP(CLEAN($C262),效率表!$B$4:$B$500,效率表!P$4:P$500,""),_xlfn.XLOOKUP(CLEAN($C262),效率表!$B$4:$B$500,效率表!P$4:P$500,"",,-1))</f>
        <v>40</v>
      </c>
      <c r="BG262" s="22">
        <f>IF($B262="Day",_xlfn.XLOOKUP(CLEAN($C262),效率表!$B$4:$B$500,效率表!Q$4:Q$500,""),_xlfn.XLOOKUP(CLEAN($C262),效率表!$B$4:$B$500,效率表!Q$4:Q$500,"",,-1))</f>
        <v>0</v>
      </c>
      <c r="BH262" s="22">
        <f>IF($B262="Day",_xlfn.XLOOKUP(CLEAN($C262),效率表!$B$4:$B$500,效率表!R$4:R$500,""),_xlfn.XLOOKUP(CLEAN($C262),效率表!$B$4:$B$500,效率表!R$4:R$500,"",,-1))</f>
        <v>0</v>
      </c>
      <c r="BI262" s="22">
        <f>IF($B262="Day",_xlfn.XLOOKUP(CLEAN($C262),效率表!$B$4:$B$500,效率表!S$4:S$500,""),_xlfn.XLOOKUP(CLEAN($C262),效率表!$B$4:$B$500,效率表!S$4:S$500,"",,-1))</f>
        <v>0</v>
      </c>
      <c r="BJ262" s="22">
        <f>IF($B262="Day",_xlfn.XLOOKUP(CLEAN($C262),效率表!$B$4:$B$500,效率表!U$4:U$500,""),_xlfn.XLOOKUP(CLEAN($C262),效率表!$B$4:$B$500,效率表!U$4:U$500,"",,-1))</f>
        <v>0</v>
      </c>
      <c r="BK262" s="22">
        <f>IF($B262="Day",_xlfn.XLOOKUP(CLEAN($C262),效率表!$B$4:$B$500,效率表!V$4:V$500,""),_xlfn.XLOOKUP(CLEAN($C262),效率表!$B$4:$B$500,效率表!V$4:V$500,"",,-1))</f>
        <v>0</v>
      </c>
      <c r="BL262" s="22">
        <f t="shared" si="77"/>
        <v>0</v>
      </c>
      <c r="BM262" s="22">
        <f t="shared" si="78"/>
        <v>180</v>
      </c>
      <c r="BN262" s="22">
        <f t="shared" si="79"/>
        <v>50</v>
      </c>
      <c r="BO262" s="27">
        <f t="shared" si="80"/>
        <v>540</v>
      </c>
      <c r="BP262" s="25">
        <f t="shared" si="81"/>
        <v>9</v>
      </c>
      <c r="BQ262" s="28">
        <f>IF($B262="Day",_xlfn.XLOOKUP(CLEAN($C262),效率表!$B$4:$B$500,效率表!X$4:X$500,""),_xlfn.XLOOKUP($C262,效率表!$B$4:$B$500,效率表!X$4:X$500,"",,-1))</f>
        <v>0</v>
      </c>
    </row>
    <row r="263" spans="1:69">
      <c r="A263" s="29">
        <f t="shared" si="84"/>
        <v>46244</v>
      </c>
      <c r="B263" s="22" t="s">
        <v>241</v>
      </c>
      <c r="C263" s="22" t="s">
        <v>188</v>
      </c>
      <c r="D263" s="23" t="str">
        <f>_xlfn.XLOOKUP(C263,辅助表Auxiliary!$A$3:$A$192,辅助表Auxiliary!$C$3:$C$192)</f>
        <v>矿用卡车/Dump Truck</v>
      </c>
      <c r="E263" s="22" t="str">
        <f>_xlfn.XLOOKUP(C263,辅助表Auxiliary!$A$3:$A$192,辅助表Auxiliary!$D$3:$D$192)</f>
        <v>NHL NTE240AC</v>
      </c>
      <c r="F263" s="22" t="str">
        <f>_xlfn.XLOOKUP(C263,辅助表Auxiliary!$A$3:$A$192,辅助表Auxiliary!$E$3:$E$192)</f>
        <v>NTE240</v>
      </c>
      <c r="G263" s="22" t="s">
        <v>285</v>
      </c>
      <c r="H263" s="22" t="b">
        <f t="shared" si="68"/>
        <v>1</v>
      </c>
      <c r="I263" s="22">
        <f t="shared" si="69"/>
        <v>1</v>
      </c>
      <c r="J263" s="22"/>
      <c r="K263" s="22">
        <f>_xlfn.AGGREGATE(9,4,表1[[#This Row],[Хө]:[Б.н]])+_xlfn.AGGREGATE(9,4,表1[[#This Row],[Хө土壤]:[Б.н 脏煤]],表1[[#This Row],[Ш.х 沃土]])</f>
        <v>1105</v>
      </c>
      <c r="L263" s="22">
        <f>_xlfn.AGGREGATE(9,4,表1[[#This Row],[Нү]],表1[[#This Row],[Нү 煤炭]])</f>
        <v>0</v>
      </c>
      <c r="M263" s="22">
        <f>_xlfn.AGGREGATE(9,4,表1[[#This Row],[oxid]],表1[[#This Row],[oxid 氧化]])</f>
        <v>0</v>
      </c>
      <c r="N263" s="22">
        <f>_xlfn.AGGREGATE(9,4,表1[[#This Row],[И.А]],表1[[#This Row],[И.А 
工程工作]])</f>
        <v>0</v>
      </c>
      <c r="O263" s="22">
        <f>表1[[#This Row],[产量（M3）
Production(M3)]]-表1[[#This Row],[焦煤（M3）
Coking coal
Нү]]-表1[[#This Row],[动力煤（M3）
Thermal coal
oxid]]</f>
        <v>1105</v>
      </c>
      <c r="P263" s="22" t="str" cm="1">
        <f t="array" ref="P263">_xlfn.LET(
_xlpm.hCond,$H263,
_xlpm.dType,$D263,
_xlpm.res_type_1,P$1,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3" s="22" t="str" cm="1">
        <f t="array" ref="Q263">_xlfn.LET(
_xlpm.hCond,$H263,
_xlpm.dType,$D263,
_xlpm.res_type_1,Q$1,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3" s="22" t="str" cm="1">
        <f t="array" ref="R263">_xlfn.LET(
_xlpm.hCond,$H263,
_xlpm.dType,$D263,
_xlpm.res_type_1,R$1,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3" s="22" t="str" cm="1">
        <f t="array" ref="S263">_xlfn.LET(
_xlpm.hCond,$H263,
_xlpm.dType,$D263,
_xlpm.res_type_1,S$1,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3" s="22" t="str" cm="1">
        <f t="array" ref="T263">_xlfn.LET(
_xlpm.hCond,$H263,
_xlpm.dType,$D263,
_xlpm.res_type_1,T$1,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3" s="22" t="str" cm="1">
        <f t="array" ref="U263">_xlfn.LET(
_xlpm.hCond,$H263,
_xlpm.dType,$D263,
_xlpm.res_type_1,U$1,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3" s="22" t="str" cm="1">
        <f t="array" ref="V263">_xlfn.LET(
_xlpm.hCond,$H263,
_xlpm.dType,$D263,
_xlpm.res_type_1,V$1,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3" s="22" cm="1">
        <f t="array" ref="W263">_xlfn.LET(
_xlpm.hCond,$H263,
_xlpm.dType,$D263,
_xlpm.res_type_1,W$1,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63" s="22" cm="1">
        <f t="array" ref="X263">_xlfn.LET(
_xlpm.hCond,$H263,
_xlpm.dType,$D263,
_xlpm.res_type_1,X$1,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3" s="22" cm="1">
        <f t="array" ref="Y263">_xlfn.LET(
_xlpm.hCond,$H263,
_xlpm.dType,$D263,
_xlpm.res_type_1,Y$1,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3" s="22" cm="1">
        <f t="array" ref="Z263">_xlfn.LET(
_xlpm.hCond,$H263,
_xlpm.dType,$D263,
_xlpm.res_type_1,Z$1,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3" s="22" cm="1">
        <f t="array" ref="AA263">_xlfn.LET(
_xlpm.hCond,$H263,
_xlpm.dType,$D263,
_xlpm.res_type_1,AA$1,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3" s="22" cm="1">
        <f t="array" ref="AB263">_xlfn.LET(
_xlpm.hCond,$H263,
_xlpm.dType,$D263,
_xlpm.res_type_1,AB$1,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3" s="22" cm="1">
        <f t="array" ref="AC263">_xlfn.LET(
_xlpm.hCond,$H263,
_xlpm.dType,$D263,
_xlpm.res_type_1,AC$1,
_xlpm.num,--_xlfn.TEXTAFTER($C263,{"#","/","-"},-1),
_xlpm.isDay,$B263="DAY",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3" s="22" cm="1">
        <f t="array" ref="AD263">_xlfn.LET(
    _xlpm.result,
    IF(
        $H263,
        _xlfn.IFS(
            $B263 = "DAY",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$B263 = "Night",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26157</v>
      </c>
      <c r="AE263" s="22" cm="1">
        <f t="array" ref="AE263">_xlfn.LET(
    _xlpm.result,
    IF(
        $H263,
        _xlfn.IFS(
            $B263 = "DAY",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$B263 = "Night",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26167</v>
      </c>
      <c r="AF263" s="22">
        <f t="shared" si="82"/>
        <v>10</v>
      </c>
      <c r="AG263" s="22" cm="1">
        <f t="array" ref="AG263">_xlfn.LET(
    _xlpm.result,
    IF(
        $H263,
        _xlfn.IFS(
            $B263 = "DAY",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$B263 = "Night",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419868</v>
      </c>
      <c r="AH263" s="22" cm="1">
        <f t="array" ref="AH263">_xlfn.LET(
    _xlpm.result,
    IF(
        $H263,
        _xlfn.IFS(
            $B263 = "DAY",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$B263 = "Night",
            _xlfn.IFS(
                $D263 = "挖掘机/Excavator",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$D263 = "矿用卡车/Dump Truck",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$D263 = "辅助设备/Auxiliary Equipment",
                _xlfn.XLOOKUP(
                     --
                        _xlfn.TEXTAFTER(
                            $C263,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420040</v>
      </c>
      <c r="AI263" s="22">
        <f t="shared" si="83"/>
        <v>172</v>
      </c>
      <c r="AJ263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6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3" s="22">
        <f t="shared" si="70"/>
        <v>13</v>
      </c>
      <c r="AO263" s="24">
        <f t="shared" si="71"/>
        <v>6.615384615384615</v>
      </c>
      <c r="AP263" s="25" cm="1">
        <f t="array" ref="AP26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B263="Night", IF(
            (F263="EX5600")+(F263="EX3600"),
            _xlfn.XLOOKUP(--_xlfn.TEXTAFTER($C263,{"#","/","-"},-1), --_xlfn.TEXTAFTER('Electrical Excavator'!$A$4:$A$23,{"#","/","-"},-1), _xlfn.XLOOKUP(A263,'Electrical Excavator'!$E$3:$AI$3,'Electrical Excavator'!$E$4:$AI$23)),
            _xlfn.XLOOKUP(--_xlfn.TEXTAFTER($C263,{"#","/","-"},-1), --_xlfn.REGEXEXTRACT(_xlpm.c_rng,"\d+"), _xlfn.XLOOKUP(A263, _xlpm.header_rng, _xlpm.data_rng))
        ),
        B263="Day", ""
    ),
    IFERROR(_xlpm.result, "")
)</f>
        <v>2921</v>
      </c>
      <c r="AQ263" s="26">
        <f t="shared" si="72"/>
        <v>1</v>
      </c>
      <c r="AR263" s="26">
        <f t="shared" si="73"/>
        <v>0.81944444444444442</v>
      </c>
      <c r="AS263" s="26">
        <f t="shared" si="74"/>
        <v>0.81944444444444442</v>
      </c>
      <c r="AT263" s="24">
        <f t="shared" si="75"/>
        <v>9.9999999999999645</v>
      </c>
      <c r="AU263" s="22">
        <v>720</v>
      </c>
      <c r="AV263" s="22">
        <f t="shared" si="76"/>
        <v>12</v>
      </c>
      <c r="AW263" s="22">
        <f>IF($B263="Day",_xlfn.XLOOKUP(CLEAN($C263),效率表!$B$4:$B$500,效率表!G$4:G$500,""),_xlfn.XLOOKUP(CLEAN($C263),效率表!$B$4:$B$500,效率表!G$4:G$500,"",,-1))</f>
        <v>10</v>
      </c>
      <c r="AX263" s="22">
        <f>IF($B263="Day",_xlfn.XLOOKUP(CLEAN($C263),效率表!$B$4:$B$500,效率表!H$4:H$500,""),_xlfn.XLOOKUP(CLEAN($C263),效率表!$B$4:$B$500,效率表!H$4:H$500,"",,-1))</f>
        <v>0</v>
      </c>
      <c r="AY263" s="22">
        <f>IF($B263="Day",_xlfn.XLOOKUP(CLEAN($C263),效率表!$B$4:$B$500,效率表!I$4:I$500,""),_xlfn.XLOOKUP(CLEAN($C263),效率表!$B$4:$B$500,效率表!I$4:I$500,"",,-1))</f>
        <v>0</v>
      </c>
      <c r="AZ263" s="22">
        <f>IF($B263="Day",_xlfn.XLOOKUP(CLEAN($C263),效率表!$B$4:$B$500,效率表!J$4:J$500,""),_xlfn.XLOOKUP(CLEAN($C263),效率表!$B$4:$B$500,效率表!J$4:J$500,"",,-1))</f>
        <v>0</v>
      </c>
      <c r="BA263" s="22">
        <f>IF($B263="Day",_xlfn.XLOOKUP(CLEAN($C263),效率表!$B$4:$B$500,效率表!K$4:K$500,""),_xlfn.XLOOKUP(CLEAN($C263),效率表!$B$4:$B$500,效率表!K$4:K$500,"",,-1))</f>
        <v>0</v>
      </c>
      <c r="BB263" s="22">
        <f>IF($B263="Day",_xlfn.XLOOKUP(CLEAN($C263),效率表!$B$4:$B$500,效率表!L$4:L$500,""),_xlfn.XLOOKUP(CLEAN($C263),效率表!$B$4:$B$500,效率表!L$4:L$500,"",,-1))</f>
        <v>120</v>
      </c>
      <c r="BC263" s="22">
        <f>IF($B263="Day",_xlfn.XLOOKUP(CLEAN($C263),效率表!$B$4:$B$500,效率表!M$4:M$500,""),_xlfn.XLOOKUP(CLEAN($C263),效率表!$B$4:$B$500,效率表!M$4:M$500,"",,-1))</f>
        <v>0</v>
      </c>
      <c r="BD263" s="22">
        <f>IF($B263="Day",_xlfn.XLOOKUP(CLEAN($C263),效率表!$B$4:$B$500,效率表!N$4:N$500,""),_xlfn.XLOOKUP(CLEAN($C263),效率表!$B$4:$B$500,效率表!N$4:N$500,"",,-1))</f>
        <v>0</v>
      </c>
      <c r="BE263" s="22">
        <f>IF($B263="Day",_xlfn.XLOOKUP(CLEAN($C263),效率表!$B$4:$B$500,效率表!O$4:O$500,""),_xlfn.XLOOKUP(CLEAN($C263),效率表!$B$4:$B$500,效率表!O$4:O$500,"",,-1))</f>
        <v>0</v>
      </c>
      <c r="BF263" s="22">
        <f>IF($B263="Day",_xlfn.XLOOKUP(CLEAN($C263),效率表!$B$4:$B$500,效率表!P$4:P$500,""),_xlfn.XLOOKUP(CLEAN($C263),效率表!$B$4:$B$500,效率表!P$4:P$500,"",,-1))</f>
        <v>0</v>
      </c>
      <c r="BG263" s="22">
        <f>IF($B263="Day",_xlfn.XLOOKUP(CLEAN($C263),效率表!$B$4:$B$500,效率表!Q$4:Q$500,""),_xlfn.XLOOKUP(CLEAN($C263),效率表!$B$4:$B$500,效率表!Q$4:Q$500,"",,-1))</f>
        <v>0</v>
      </c>
      <c r="BH263" s="22">
        <f>IF($B263="Day",_xlfn.XLOOKUP(CLEAN($C263),效率表!$B$4:$B$500,效率表!R$4:R$500,""),_xlfn.XLOOKUP(CLEAN($C263),效率表!$B$4:$B$500,效率表!R$4:R$500,"",,-1))</f>
        <v>0</v>
      </c>
      <c r="BI263" s="22">
        <f>IF($B263="Day",_xlfn.XLOOKUP(CLEAN($C263),效率表!$B$4:$B$500,效率表!S$4:S$500,""),_xlfn.XLOOKUP(CLEAN($C263),效率表!$B$4:$B$500,效率表!S$4:S$500,"",,-1))</f>
        <v>0</v>
      </c>
      <c r="BJ263" s="22">
        <f>IF($B263="Day",_xlfn.XLOOKUP(CLEAN($C263),效率表!$B$4:$B$500,效率表!U$4:U$500,""),_xlfn.XLOOKUP(CLEAN($C263),效率表!$B$4:$B$500,效率表!U$4:U$500,"",,-1))</f>
        <v>0</v>
      </c>
      <c r="BK263" s="22">
        <f>IF($B263="Day",_xlfn.XLOOKUP(CLEAN($C263),效率表!$B$4:$B$500,效率表!V$4:V$500,""),_xlfn.XLOOKUP(CLEAN($C263),效率表!$B$4:$B$500,效率表!V$4:V$500,"",,-1))</f>
        <v>0</v>
      </c>
      <c r="BL263" s="22">
        <f t="shared" si="77"/>
        <v>0</v>
      </c>
      <c r="BM263" s="22">
        <f t="shared" si="78"/>
        <v>130</v>
      </c>
      <c r="BN263" s="22">
        <f t="shared" si="79"/>
        <v>0</v>
      </c>
      <c r="BO263" s="27">
        <f t="shared" si="80"/>
        <v>590</v>
      </c>
      <c r="BP263" s="25">
        <f t="shared" si="81"/>
        <v>9.8333333333333339</v>
      </c>
      <c r="BQ263" s="28">
        <f>IF($B263="Day",_xlfn.XLOOKUP(CLEAN($C263),效率表!$B$4:$B$500,效率表!X$4:X$500,""),_xlfn.XLOOKUP($C263,效率表!$B$4:$B$500,效率表!X$4:X$500,"",,-1))</f>
        <v>0</v>
      </c>
    </row>
    <row r="264" spans="1:69">
      <c r="A264" s="29">
        <f t="shared" si="84"/>
        <v>46244</v>
      </c>
      <c r="B264" s="22" t="s">
        <v>241</v>
      </c>
      <c r="C264" s="22" t="s">
        <v>189</v>
      </c>
      <c r="D264" s="23" t="str">
        <f>_xlfn.XLOOKUP(C264,辅助表Auxiliary!$A$3:$A$192,辅助表Auxiliary!$C$3:$C$192)</f>
        <v>矿用卡车/Dump Truck</v>
      </c>
      <c r="E264" s="22" t="str">
        <f>_xlfn.XLOOKUP(C264,辅助表Auxiliary!$A$3:$A$192,辅助表Auxiliary!$D$3:$D$192)</f>
        <v>NHL NTE240AC</v>
      </c>
      <c r="F264" s="22" t="str">
        <f>_xlfn.XLOOKUP(C264,辅助表Auxiliary!$A$3:$A$192,辅助表Auxiliary!$E$3:$E$192)</f>
        <v>NTE240</v>
      </c>
      <c r="G264" s="22" t="s">
        <v>285</v>
      </c>
      <c r="H264" s="22" t="b">
        <f t="shared" si="68"/>
        <v>1</v>
      </c>
      <c r="I264" s="22">
        <f t="shared" si="69"/>
        <v>1</v>
      </c>
      <c r="J264" s="22"/>
      <c r="K264" s="22">
        <f>_xlfn.AGGREGATE(9,4,表1[[#This Row],[Хө]:[Б.н]])+_xlfn.AGGREGATE(9,4,表1[[#This Row],[Хө土壤]:[Б.н 脏煤]],表1[[#This Row],[Ш.х 沃土]])</f>
        <v>765</v>
      </c>
      <c r="L264" s="22">
        <f>_xlfn.AGGREGATE(9,4,表1[[#This Row],[Нү]],表1[[#This Row],[Нү 煤炭]])</f>
        <v>0</v>
      </c>
      <c r="M264" s="22">
        <f>_xlfn.AGGREGATE(9,4,表1[[#This Row],[oxid]],表1[[#This Row],[oxid 氧化]])</f>
        <v>0</v>
      </c>
      <c r="N264" s="22">
        <f>_xlfn.AGGREGATE(9,4,表1[[#This Row],[И.А]],表1[[#This Row],[И.А 
工程工作]])</f>
        <v>0</v>
      </c>
      <c r="O264" s="22">
        <f>表1[[#This Row],[产量（M3）
Production(M3)]]-表1[[#This Row],[焦煤（M3）
Coking coal
Нү]]-表1[[#This Row],[动力煤（M3）
Thermal coal
oxid]]</f>
        <v>765</v>
      </c>
      <c r="P264" s="22" t="str" cm="1">
        <f t="array" ref="P264">_xlfn.LET(
_xlpm.hCond,$H264,
_xlpm.dType,$D264,
_xlpm.res_type_1,P$1,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4" s="22" t="str" cm="1">
        <f t="array" ref="Q264">_xlfn.LET(
_xlpm.hCond,$H264,
_xlpm.dType,$D264,
_xlpm.res_type_1,Q$1,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4" s="22" t="str" cm="1">
        <f t="array" ref="R264">_xlfn.LET(
_xlpm.hCond,$H264,
_xlpm.dType,$D264,
_xlpm.res_type_1,R$1,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4" s="22" t="str" cm="1">
        <f t="array" ref="S264">_xlfn.LET(
_xlpm.hCond,$H264,
_xlpm.dType,$D264,
_xlpm.res_type_1,S$1,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4" s="22" t="str" cm="1">
        <f t="array" ref="T264">_xlfn.LET(
_xlpm.hCond,$H264,
_xlpm.dType,$D264,
_xlpm.res_type_1,T$1,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4" s="22" t="str" cm="1">
        <f t="array" ref="U264">_xlfn.LET(
_xlpm.hCond,$H264,
_xlpm.dType,$D264,
_xlpm.res_type_1,U$1,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4" s="22" t="str" cm="1">
        <f t="array" ref="V264">_xlfn.LET(
_xlpm.hCond,$H264,
_xlpm.dType,$D264,
_xlpm.res_type_1,V$1,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4" s="22" cm="1">
        <f t="array" ref="W264">_xlfn.LET(
_xlpm.hCond,$H264,
_xlpm.dType,$D264,
_xlpm.res_type_1,W$1,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765</v>
      </c>
      <c r="X264" s="22" cm="1">
        <f t="array" ref="X264">_xlfn.LET(
_xlpm.hCond,$H264,
_xlpm.dType,$D264,
_xlpm.res_type_1,X$1,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4" s="22" cm="1">
        <f t="array" ref="Y264">_xlfn.LET(
_xlpm.hCond,$H264,
_xlpm.dType,$D264,
_xlpm.res_type_1,Y$1,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4" s="22" cm="1">
        <f t="array" ref="Z264">_xlfn.LET(
_xlpm.hCond,$H264,
_xlpm.dType,$D264,
_xlpm.res_type_1,Z$1,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4" s="22" cm="1">
        <f t="array" ref="AA264">_xlfn.LET(
_xlpm.hCond,$H264,
_xlpm.dType,$D264,
_xlpm.res_type_1,AA$1,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4" s="22" cm="1">
        <f t="array" ref="AB264">_xlfn.LET(
_xlpm.hCond,$H264,
_xlpm.dType,$D264,
_xlpm.res_type_1,AB$1,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4" s="22" cm="1">
        <f t="array" ref="AC264">_xlfn.LET(
_xlpm.hCond,$H264,
_xlpm.dType,$D264,
_xlpm.res_type_1,AC$1,
_xlpm.num,--_xlfn.TEXTAFTER($C264,{"#","/","-"},-1),
_xlpm.isDay,$B264="DAY",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4" s="22" cm="1">
        <f t="array" ref="AD264">_xlfn.LET(
    _xlpm.result,
    IF(
        $H264,
        _xlfn.IFS(
            $B264 = "DAY",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$B264 = "Night",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24969</v>
      </c>
      <c r="AE264" s="22" cm="1">
        <f t="array" ref="AE264">_xlfn.LET(
    _xlpm.result,
    IF(
        $H264,
        _xlfn.IFS(
            $B264 = "DAY",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$B264 = "Night",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24976</v>
      </c>
      <c r="AF264" s="22">
        <f t="shared" si="82"/>
        <v>7</v>
      </c>
      <c r="AG264" s="22" cm="1">
        <f t="array" ref="AG264">_xlfn.LET(
    _xlpm.result,
    IF(
        $H264,
        _xlfn.IFS(
            $B264 = "DAY",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$B264 = "Night",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396716</v>
      </c>
      <c r="AH264" s="22" cm="1">
        <f t="array" ref="AH264">_xlfn.LET(
    _xlpm.result,
    IF(
        $H264,
        _xlfn.IFS(
            $B264 = "DAY",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$B264 = "Night",
            _xlfn.IFS(
                $D264 = "挖掘机/Excavator",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$D264 = "矿用卡车/Dump Truck",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$D264 = "辅助设备/Auxiliary Equipment",
                _xlfn.XLOOKUP(
                     --
                        _xlfn.TEXTAFTER(
                            $C264,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396856</v>
      </c>
      <c r="AI264" s="22">
        <f t="shared" si="83"/>
        <v>140</v>
      </c>
      <c r="AJ264" s="22">
        <f>_xlfn.LET(_xlpm.v,_xlfn.XLOOKUP(表1[[#This Row],[型号类型
Model Type]],辅助表Auxiliary!$P$2:$P$6,辅助表Auxiliary!$Q$2:$Q$6),_xlpm.target,表1[[#This Row],[产量（M3）
Production(M3)]],IFERROR(_xlpm.target/_xlpm.v,""))</f>
        <v>9</v>
      </c>
      <c r="AK26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4" s="22">
        <f t="shared" si="70"/>
        <v>9</v>
      </c>
      <c r="AO264" s="24">
        <f t="shared" si="71"/>
        <v>7.7777777777777777</v>
      </c>
      <c r="AP264" s="25" cm="1">
        <f t="array" ref="AP26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B264="Night", IF(
            (F264="EX5600")+(F264="EX3600"),
            _xlfn.XLOOKUP(--_xlfn.TEXTAFTER($C264,{"#","/","-"},-1), --_xlfn.TEXTAFTER('Electrical Excavator'!$A$4:$A$23,{"#","/","-"},-1), _xlfn.XLOOKUP(A264,'Electrical Excavator'!$E$3:$AI$3,'Electrical Excavator'!$E$4:$AI$23)),
            _xlfn.XLOOKUP(--_xlfn.TEXTAFTER($C264,{"#","/","-"},-1), --_xlfn.REGEXEXTRACT(_xlpm.c_rng,"\d+"), _xlfn.XLOOKUP(A264, _xlpm.header_rng, _xlpm.data_rng))
        ),
        B264="Day", ""
    ),
    IFERROR(_xlpm.result, "")
)</f>
        <v>2617</v>
      </c>
      <c r="AQ264" s="26">
        <f t="shared" si="72"/>
        <v>0.81388888888888888</v>
      </c>
      <c r="AR264" s="26">
        <f t="shared" si="73"/>
        <v>0.7337883959044369</v>
      </c>
      <c r="AS264" s="26">
        <f t="shared" si="74"/>
        <v>0.69965870307167233</v>
      </c>
      <c r="AT264" s="24">
        <f t="shared" si="75"/>
        <v>10.000000000000018</v>
      </c>
      <c r="AU264" s="22">
        <v>720</v>
      </c>
      <c r="AV264" s="22">
        <f t="shared" si="76"/>
        <v>12</v>
      </c>
      <c r="AW264" s="22">
        <f>IF($B264="Day",_xlfn.XLOOKUP(CLEAN($C264),效率表!$B$4:$B$500,效率表!G$4:G$500,""),_xlfn.XLOOKUP(CLEAN($C264),效率表!$B$4:$B$500,效率表!G$4:G$500,"",,-1))</f>
        <v>30</v>
      </c>
      <c r="AX264" s="22">
        <f>IF($B264="Day",_xlfn.XLOOKUP(CLEAN($C264),效率表!$B$4:$B$500,效率表!H$4:H$500,""),_xlfn.XLOOKUP(CLEAN($C264),效率表!$B$4:$B$500,效率表!H$4:H$500,"",,-1))</f>
        <v>0</v>
      </c>
      <c r="AY264" s="22">
        <f>IF($B264="Day",_xlfn.XLOOKUP(CLEAN($C264),效率表!$B$4:$B$500,效率表!I$4:I$500,""),_xlfn.XLOOKUP(CLEAN($C264),效率表!$B$4:$B$500,效率表!I$4:I$500,"",,-1))</f>
        <v>0</v>
      </c>
      <c r="AZ264" s="22">
        <f>IF($B264="Day",_xlfn.XLOOKUP(CLEAN($C264),效率表!$B$4:$B$500,效率表!J$4:J$500,""),_xlfn.XLOOKUP(CLEAN($C264),效率表!$B$4:$B$500,效率表!J$4:J$500,"",,-1))</f>
        <v>20</v>
      </c>
      <c r="BA264" s="22">
        <f>IF($B264="Day",_xlfn.XLOOKUP(CLEAN($C264),效率表!$B$4:$B$500,效率表!K$4:K$500,""),_xlfn.XLOOKUP(CLEAN($C264),效率表!$B$4:$B$500,效率表!K$4:K$500,"",,-1))</f>
        <v>0</v>
      </c>
      <c r="BB264" s="22">
        <f>IF($B264="Day",_xlfn.XLOOKUP(CLEAN($C264),效率表!$B$4:$B$500,效率表!L$4:L$500,""),_xlfn.XLOOKUP(CLEAN($C264),效率表!$B$4:$B$500,效率表!L$4:L$500,"",,-1))</f>
        <v>90</v>
      </c>
      <c r="BC264" s="22">
        <f>IF($B264="Day",_xlfn.XLOOKUP(CLEAN($C264),效率表!$B$4:$B$500,效率表!M$4:M$500,""),_xlfn.XLOOKUP(CLEAN($C264),效率表!$B$4:$B$500,效率表!M$4:M$500,"",,-1))</f>
        <v>0</v>
      </c>
      <c r="BD264" s="22">
        <f>IF($B264="Day",_xlfn.XLOOKUP(CLEAN($C264),效率表!$B$4:$B$500,效率表!N$4:N$500,""),_xlfn.XLOOKUP(CLEAN($C264),效率表!$B$4:$B$500,效率表!N$4:N$500,"",,-1))</f>
        <v>0</v>
      </c>
      <c r="BE264" s="22">
        <f>IF($B264="Day",_xlfn.XLOOKUP(CLEAN($C264),效率表!$B$4:$B$500,效率表!O$4:O$500,""),_xlfn.XLOOKUP(CLEAN($C264),效率表!$B$4:$B$500,效率表!O$4:O$500,"",,-1))</f>
        <v>134</v>
      </c>
      <c r="BF264" s="22">
        <f>IF($B264="Day",_xlfn.XLOOKUP(CLEAN($C264),效率表!$B$4:$B$500,效率表!P$4:P$500,""),_xlfn.XLOOKUP(CLEAN($C264),效率表!$B$4:$B$500,效率表!P$4:P$500,"",,-1))</f>
        <v>36</v>
      </c>
      <c r="BG264" s="22">
        <f>IF($B264="Day",_xlfn.XLOOKUP(CLEAN($C264),效率表!$B$4:$B$500,效率表!Q$4:Q$500,""),_xlfn.XLOOKUP(CLEAN($C264),效率表!$B$4:$B$500,效率表!Q$4:Q$500,"",,-1))</f>
        <v>0</v>
      </c>
      <c r="BH264" s="22">
        <f>IF($B264="Day",_xlfn.XLOOKUP(CLEAN($C264),效率表!$B$4:$B$500,效率表!R$4:R$500,""),_xlfn.XLOOKUP(CLEAN($C264),效率表!$B$4:$B$500,效率表!R$4:R$500,"",,-1))</f>
        <v>0</v>
      </c>
      <c r="BI264" s="22">
        <f>IF($B264="Day",_xlfn.XLOOKUP(CLEAN($C264),效率表!$B$4:$B$500,效率表!S$4:S$500,""),_xlfn.XLOOKUP(CLEAN($C264),效率表!$B$4:$B$500,效率表!S$4:S$500,"",,-1))</f>
        <v>0</v>
      </c>
      <c r="BJ264" s="22">
        <f>IF($B264="Day",_xlfn.XLOOKUP(CLEAN($C264),效率表!$B$4:$B$500,效率表!U$4:U$500,""),_xlfn.XLOOKUP(CLEAN($C264),效率表!$B$4:$B$500,效率表!U$4:U$500,"",,-1))</f>
        <v>0</v>
      </c>
      <c r="BK264" s="22">
        <f>IF($B264="Day",_xlfn.XLOOKUP(CLEAN($C264),效率表!$B$4:$B$500,效率表!V$4:V$500,""),_xlfn.XLOOKUP(CLEAN($C264),效率表!$B$4:$B$500,效率表!V$4:V$500,"",,-1))</f>
        <v>0</v>
      </c>
      <c r="BL264" s="22">
        <f t="shared" si="77"/>
        <v>20</v>
      </c>
      <c r="BM264" s="22">
        <f t="shared" si="78"/>
        <v>156</v>
      </c>
      <c r="BN264" s="22">
        <f t="shared" si="79"/>
        <v>36</v>
      </c>
      <c r="BO264" s="27">
        <f t="shared" si="80"/>
        <v>410</v>
      </c>
      <c r="BP264" s="25">
        <f t="shared" si="81"/>
        <v>6.833333333333333</v>
      </c>
      <c r="BQ264" s="28" t="str">
        <f>IF($B264="Day",_xlfn.XLOOKUP(CLEAN($C264),效率表!$B$4:$B$500,效率表!X$4:X$500,""),_xlfn.XLOOKUP($C264,效率表!$B$4:$B$500,效率表!X$4:X$500,"",,-1))</f>
        <v xml:space="preserve">1-р подвеск тос хаясан </v>
      </c>
    </row>
    <row r="265" spans="1:69">
      <c r="A265" s="29">
        <f t="shared" si="84"/>
        <v>46244</v>
      </c>
      <c r="B265" s="22" t="s">
        <v>241</v>
      </c>
      <c r="C265" s="22" t="s">
        <v>190</v>
      </c>
      <c r="D265" s="23" t="str">
        <f>_xlfn.XLOOKUP(C265,辅助表Auxiliary!$A$3:$A$192,辅助表Auxiliary!$C$3:$C$192)</f>
        <v>矿用卡车/Dump Truck</v>
      </c>
      <c r="E265" s="22" t="str">
        <f>_xlfn.XLOOKUP(C265,辅助表Auxiliary!$A$3:$A$192,辅助表Auxiliary!$D$3:$D$192)</f>
        <v>NHL NTE240AC</v>
      </c>
      <c r="F265" s="22" t="str">
        <f>_xlfn.XLOOKUP(C265,辅助表Auxiliary!$A$3:$A$192,辅助表Auxiliary!$E$3:$E$192)</f>
        <v>NTE240</v>
      </c>
      <c r="G265" s="22" t="s">
        <v>285</v>
      </c>
      <c r="H265" s="22" t="b">
        <f t="shared" si="68"/>
        <v>1</v>
      </c>
      <c r="I265" s="22">
        <f t="shared" si="69"/>
        <v>1</v>
      </c>
      <c r="J265" s="22"/>
      <c r="K265" s="22">
        <f>_xlfn.AGGREGATE(9,4,表1[[#This Row],[Хө]:[Б.н]])+_xlfn.AGGREGATE(9,4,表1[[#This Row],[Хө土壤]:[Б.н 脏煤]],表1[[#This Row],[Ш.х 沃土]])</f>
        <v>1020</v>
      </c>
      <c r="L265" s="22">
        <f>_xlfn.AGGREGATE(9,4,表1[[#This Row],[Нү]],表1[[#This Row],[Нү 煤炭]])</f>
        <v>0</v>
      </c>
      <c r="M265" s="22">
        <f>_xlfn.AGGREGATE(9,4,表1[[#This Row],[oxid]],表1[[#This Row],[oxid 氧化]])</f>
        <v>0</v>
      </c>
      <c r="N265" s="22">
        <f>_xlfn.AGGREGATE(9,4,表1[[#This Row],[И.А]],表1[[#This Row],[И.А 
工程工作]])</f>
        <v>0</v>
      </c>
      <c r="O265" s="22">
        <f>表1[[#This Row],[产量（M3）
Production(M3)]]-表1[[#This Row],[焦煤（M3）
Coking coal
Нү]]-表1[[#This Row],[动力煤（M3）
Thermal coal
oxid]]</f>
        <v>1020</v>
      </c>
      <c r="P265" s="22" t="str" cm="1">
        <f t="array" ref="P265">_xlfn.LET(
_xlpm.hCond,$H265,
_xlpm.dType,$D265,
_xlpm.res_type_1,P$1,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5" s="22" t="str" cm="1">
        <f t="array" ref="Q265">_xlfn.LET(
_xlpm.hCond,$H265,
_xlpm.dType,$D265,
_xlpm.res_type_1,Q$1,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5" s="22" t="str" cm="1">
        <f t="array" ref="R265">_xlfn.LET(
_xlpm.hCond,$H265,
_xlpm.dType,$D265,
_xlpm.res_type_1,R$1,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5" s="22" t="str" cm="1">
        <f t="array" ref="S265">_xlfn.LET(
_xlpm.hCond,$H265,
_xlpm.dType,$D265,
_xlpm.res_type_1,S$1,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5" s="22" t="str" cm="1">
        <f t="array" ref="T265">_xlfn.LET(
_xlpm.hCond,$H265,
_xlpm.dType,$D265,
_xlpm.res_type_1,T$1,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5" s="22" t="str" cm="1">
        <f t="array" ref="U265">_xlfn.LET(
_xlpm.hCond,$H265,
_xlpm.dType,$D265,
_xlpm.res_type_1,U$1,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5" s="22" t="str" cm="1">
        <f t="array" ref="V265">_xlfn.LET(
_xlpm.hCond,$H265,
_xlpm.dType,$D265,
_xlpm.res_type_1,V$1,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5" s="22" cm="1">
        <f t="array" ref="W265">_xlfn.LET(
_xlpm.hCond,$H265,
_xlpm.dType,$D265,
_xlpm.res_type_1,W$1,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265" s="22" cm="1">
        <f t="array" ref="X265">_xlfn.LET(
_xlpm.hCond,$H265,
_xlpm.dType,$D265,
_xlpm.res_type_1,X$1,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5" s="22" cm="1">
        <f t="array" ref="Y265">_xlfn.LET(
_xlpm.hCond,$H265,
_xlpm.dType,$D265,
_xlpm.res_type_1,Y$1,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5" s="22" cm="1">
        <f t="array" ref="Z265">_xlfn.LET(
_xlpm.hCond,$H265,
_xlpm.dType,$D265,
_xlpm.res_type_1,Z$1,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5" s="22" cm="1">
        <f t="array" ref="AA265">_xlfn.LET(
_xlpm.hCond,$H265,
_xlpm.dType,$D265,
_xlpm.res_type_1,AA$1,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5" s="22" cm="1">
        <f t="array" ref="AB265">_xlfn.LET(
_xlpm.hCond,$H265,
_xlpm.dType,$D265,
_xlpm.res_type_1,AB$1,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5" s="22" cm="1">
        <f t="array" ref="AC265">_xlfn.LET(
_xlpm.hCond,$H265,
_xlpm.dType,$D265,
_xlpm.res_type_1,AC$1,
_xlpm.num,--_xlfn.TEXTAFTER($C265,{"#","/","-"},-1),
_xlpm.isDay,$B265="DAY",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5" s="22" cm="1">
        <f t="array" ref="AD265">_xlfn.LET(
    _xlpm.result,
    IF(
        $H265,
        _xlfn.IFS(
            $B265 = "DAY",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$B265 = "Night",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22567</v>
      </c>
      <c r="AE265" s="22" cm="1">
        <f t="array" ref="AE265">_xlfn.LET(
    _xlpm.result,
    IF(
        $H265,
        _xlfn.IFS(
            $B265 = "DAY",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$B265 = "Night",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22578</v>
      </c>
      <c r="AF265" s="22">
        <f t="shared" si="82"/>
        <v>11</v>
      </c>
      <c r="AG265" s="22" cm="1">
        <f t="array" ref="AG265">_xlfn.LET(
    _xlpm.result,
    IF(
        $H265,
        _xlfn.IFS(
            $B265 = "DAY",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$B265 = "Night",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363707</v>
      </c>
      <c r="AH265" s="22" cm="1">
        <f t="array" ref="AH265">_xlfn.LET(
    _xlpm.result,
    IF(
        $H265,
        _xlfn.IFS(
            $B265 = "DAY",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$B265 = "Night",
            _xlfn.IFS(
                $D265 = "挖掘机/Excavator",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$D265 = "矿用卡车/Dump Truck",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$D265 = "辅助设备/Auxiliary Equipment",
                _xlfn.XLOOKUP(
                     --
                        _xlfn.TEXTAFTER(
                            $C265,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363884</v>
      </c>
      <c r="AI265" s="22">
        <f t="shared" si="83"/>
        <v>177</v>
      </c>
      <c r="AJ265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6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5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5" s="22">
        <f t="shared" si="70"/>
        <v>12</v>
      </c>
      <c r="AO265" s="24">
        <f t="shared" si="71"/>
        <v>7.375</v>
      </c>
      <c r="AP265" s="25" cm="1">
        <f t="array" ref="AP26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B265="Night", IF(
            (F265="EX5600")+(F265="EX3600"),
            _xlfn.XLOOKUP(--_xlfn.TEXTAFTER($C265,{"#","/","-"},-1), --_xlfn.TEXTAFTER('Electrical Excavator'!$A$4:$A$23,{"#","/","-"},-1), _xlfn.XLOOKUP(A265,'Electrical Excavator'!$E$3:$AI$3,'Electrical Excavator'!$E$4:$AI$23)),
            _xlfn.XLOOKUP(--_xlfn.TEXTAFTER($C265,{"#","/","-"},-1), --_xlfn.REGEXEXTRACT(_xlpm.c_rng,"\d+"), _xlfn.XLOOKUP(A265, _xlpm.header_rng, _xlpm.data_rng))
        ),
        B265="Day", ""
    ),
    IFERROR(_xlpm.result, "")
)</f>
        <v>2061.7600000000002</v>
      </c>
      <c r="AQ265" s="26">
        <f t="shared" si="72"/>
        <v>1</v>
      </c>
      <c r="AR265" s="26">
        <f t="shared" si="73"/>
        <v>0.80555555555555558</v>
      </c>
      <c r="AS265" s="26">
        <f t="shared" si="74"/>
        <v>0.80555555555555558</v>
      </c>
      <c r="AT265" s="24">
        <f t="shared" si="75"/>
        <v>80.000000000000028</v>
      </c>
      <c r="AU265" s="22">
        <v>720</v>
      </c>
      <c r="AV265" s="22">
        <f t="shared" si="76"/>
        <v>12</v>
      </c>
      <c r="AW265" s="22">
        <f>IF($B265="Day",_xlfn.XLOOKUP(CLEAN($C265),效率表!$B$4:$B$500,效率表!G$4:G$500,""),_xlfn.XLOOKUP(CLEAN($C265),效率表!$B$4:$B$500,效率表!G$4:G$500,"",,-1))</f>
        <v>20</v>
      </c>
      <c r="AX265" s="22">
        <f>IF($B265="Day",_xlfn.XLOOKUP(CLEAN($C265),效率表!$B$4:$B$500,效率表!H$4:H$500,""),_xlfn.XLOOKUP(CLEAN($C265),效率表!$B$4:$B$500,效率表!H$4:H$500,"",,-1))</f>
        <v>0</v>
      </c>
      <c r="AY265" s="22">
        <f>IF($B265="Day",_xlfn.XLOOKUP(CLEAN($C265),效率表!$B$4:$B$500,效率表!I$4:I$500,""),_xlfn.XLOOKUP(CLEAN($C265),效率表!$B$4:$B$500,效率表!I$4:I$500,"",,-1))</f>
        <v>0</v>
      </c>
      <c r="AZ265" s="22">
        <f>IF($B265="Day",_xlfn.XLOOKUP(CLEAN($C265),效率表!$B$4:$B$500,效率表!J$4:J$500,""),_xlfn.XLOOKUP(CLEAN($C265),效率表!$B$4:$B$500,效率表!J$4:J$500,"",,-1))</f>
        <v>0</v>
      </c>
      <c r="BA265" s="22">
        <f>IF($B265="Day",_xlfn.XLOOKUP(CLEAN($C265),效率表!$B$4:$B$500,效率表!K$4:K$500,""),_xlfn.XLOOKUP(CLEAN($C265),效率表!$B$4:$B$500,效率表!K$4:K$500,"",,-1))</f>
        <v>0</v>
      </c>
      <c r="BB265" s="22">
        <f>IF($B265="Day",_xlfn.XLOOKUP(CLEAN($C265),效率表!$B$4:$B$500,效率表!L$4:L$500,""),_xlfn.XLOOKUP(CLEAN($C265),效率表!$B$4:$B$500,效率表!L$4:L$500,"",,-1))</f>
        <v>90</v>
      </c>
      <c r="BC265" s="22">
        <f>IF($B265="Day",_xlfn.XLOOKUP(CLEAN($C265),效率表!$B$4:$B$500,效率表!M$4:M$500,""),_xlfn.XLOOKUP(CLEAN($C265),效率表!$B$4:$B$500,效率表!M$4:M$500,"",,-1))</f>
        <v>0</v>
      </c>
      <c r="BD265" s="22">
        <f>IF($B265="Day",_xlfn.XLOOKUP(CLEAN($C265),效率表!$B$4:$B$500,效率表!N$4:N$500,""),_xlfn.XLOOKUP(CLEAN($C265),效率表!$B$4:$B$500,效率表!N$4:N$500,"",,-1))</f>
        <v>0</v>
      </c>
      <c r="BE265" s="22">
        <f>IF($B265="Day",_xlfn.XLOOKUP(CLEAN($C265),效率表!$B$4:$B$500,效率表!O$4:O$500,""),_xlfn.XLOOKUP(CLEAN($C265),效率表!$B$4:$B$500,效率表!O$4:O$500,"",,-1))</f>
        <v>0</v>
      </c>
      <c r="BF265" s="22">
        <f>IF($B265="Day",_xlfn.XLOOKUP(CLEAN($C265),效率表!$B$4:$B$500,效率表!P$4:P$500,""),_xlfn.XLOOKUP(CLEAN($C265),效率表!$B$4:$B$500,效率表!P$4:P$500,"",,-1))</f>
        <v>30</v>
      </c>
      <c r="BG265" s="22">
        <f>IF($B265="Day",_xlfn.XLOOKUP(CLEAN($C265),效率表!$B$4:$B$500,效率表!Q$4:Q$500,""),_xlfn.XLOOKUP(CLEAN($C265),效率表!$B$4:$B$500,效率表!Q$4:Q$500,"",,-1))</f>
        <v>0</v>
      </c>
      <c r="BH265" s="22">
        <f>IF($B265="Day",_xlfn.XLOOKUP(CLEAN($C265),效率表!$B$4:$B$500,效率表!R$4:R$500,""),_xlfn.XLOOKUP(CLEAN($C265),效率表!$B$4:$B$500,效率表!R$4:R$500,"",,-1))</f>
        <v>0</v>
      </c>
      <c r="BI265" s="22">
        <f>IF($B265="Day",_xlfn.XLOOKUP(CLEAN($C265),效率表!$B$4:$B$500,效率表!S$4:S$500,""),_xlfn.XLOOKUP(CLEAN($C265),效率表!$B$4:$B$500,效率表!S$4:S$500,"",,-1))</f>
        <v>0</v>
      </c>
      <c r="BJ265" s="22">
        <f>IF($B265="Day",_xlfn.XLOOKUP(CLEAN($C265),效率表!$B$4:$B$500,效率表!U$4:U$500,""),_xlfn.XLOOKUP(CLEAN($C265),效率表!$B$4:$B$500,效率表!U$4:U$500,"",,-1))</f>
        <v>0</v>
      </c>
      <c r="BK265" s="22">
        <f>IF($B265="Day",_xlfn.XLOOKUP(CLEAN($C265),效率表!$B$4:$B$500,效率表!V$4:V$500,""),_xlfn.XLOOKUP(CLEAN($C265),效率表!$B$4:$B$500,效率表!V$4:V$500,"",,-1))</f>
        <v>0</v>
      </c>
      <c r="BL265" s="22">
        <f t="shared" si="77"/>
        <v>0</v>
      </c>
      <c r="BM265" s="22">
        <f t="shared" si="78"/>
        <v>140</v>
      </c>
      <c r="BN265" s="22">
        <f t="shared" si="79"/>
        <v>30</v>
      </c>
      <c r="BO265" s="27">
        <f t="shared" si="80"/>
        <v>580</v>
      </c>
      <c r="BP265" s="25">
        <f t="shared" si="81"/>
        <v>9.6666666666666661</v>
      </c>
      <c r="BQ265" s="28">
        <f>IF($B265="Day",_xlfn.XLOOKUP(CLEAN($C265),效率表!$B$4:$B$500,效率表!X$4:X$500,""),_xlfn.XLOOKUP($C265,效率表!$B$4:$B$500,效率表!X$4:X$500,"",,-1))</f>
        <v>0</v>
      </c>
    </row>
    <row r="266" spans="1:69">
      <c r="A266" s="29">
        <f t="shared" si="84"/>
        <v>46244</v>
      </c>
      <c r="B266" s="22" t="s">
        <v>241</v>
      </c>
      <c r="C266" s="22" t="s">
        <v>191</v>
      </c>
      <c r="D266" s="23" t="str">
        <f>_xlfn.XLOOKUP(C266,辅助表Auxiliary!$A$3:$A$192,辅助表Auxiliary!$C$3:$C$192)</f>
        <v>矿用卡车/Dump Truck</v>
      </c>
      <c r="E266" s="22" t="str">
        <f>_xlfn.XLOOKUP(C266,辅助表Auxiliary!$A$3:$A$192,辅助表Auxiliary!$D$3:$D$192)</f>
        <v>NHL NTE240AC</v>
      </c>
      <c r="F266" s="22" t="str">
        <f>_xlfn.XLOOKUP(C266,辅助表Auxiliary!$A$3:$A$192,辅助表Auxiliary!$E$3:$E$192)</f>
        <v>NTE240</v>
      </c>
      <c r="G266" s="22" t="s">
        <v>285</v>
      </c>
      <c r="H266" s="22" t="b">
        <f t="shared" si="68"/>
        <v>1</v>
      </c>
      <c r="I266" s="22">
        <f t="shared" si="69"/>
        <v>1</v>
      </c>
      <c r="J266" s="22"/>
      <c r="K266" s="22">
        <f>_xlfn.AGGREGATE(9,4,表1[[#This Row],[Хө]:[Б.н]])+_xlfn.AGGREGATE(9,4,表1[[#This Row],[Хө土壤]:[Б.н 脏煤]],表1[[#This Row],[Ш.х 沃土]])</f>
        <v>935</v>
      </c>
      <c r="L266" s="22">
        <f>_xlfn.AGGREGATE(9,4,表1[[#This Row],[Нү]],表1[[#This Row],[Нү 煤炭]])</f>
        <v>0</v>
      </c>
      <c r="M266" s="22">
        <f>_xlfn.AGGREGATE(9,4,表1[[#This Row],[oxid]],表1[[#This Row],[oxid 氧化]])</f>
        <v>0</v>
      </c>
      <c r="N266" s="22">
        <f>_xlfn.AGGREGATE(9,4,表1[[#This Row],[И.А]],表1[[#This Row],[И.А 
工程工作]])</f>
        <v>0</v>
      </c>
      <c r="O266" s="22">
        <f>表1[[#This Row],[产量（M3）
Production(M3)]]-表1[[#This Row],[焦煤（M3）
Coking coal
Нү]]-表1[[#This Row],[动力煤（M3）
Thermal coal
oxid]]</f>
        <v>935</v>
      </c>
      <c r="P266" s="22" t="str" cm="1">
        <f t="array" ref="P266">_xlfn.LET(
_xlpm.hCond,$H266,
_xlpm.dType,$D266,
_xlpm.res_type_1,P$1,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6" s="22" t="str" cm="1">
        <f t="array" ref="Q266">_xlfn.LET(
_xlpm.hCond,$H266,
_xlpm.dType,$D266,
_xlpm.res_type_1,Q$1,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6" s="22" t="str" cm="1">
        <f t="array" ref="R266">_xlfn.LET(
_xlpm.hCond,$H266,
_xlpm.dType,$D266,
_xlpm.res_type_1,R$1,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6" s="22" t="str" cm="1">
        <f t="array" ref="S266">_xlfn.LET(
_xlpm.hCond,$H266,
_xlpm.dType,$D266,
_xlpm.res_type_1,S$1,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6" s="22" t="str" cm="1">
        <f t="array" ref="T266">_xlfn.LET(
_xlpm.hCond,$H266,
_xlpm.dType,$D266,
_xlpm.res_type_1,T$1,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6" s="22" t="str" cm="1">
        <f t="array" ref="U266">_xlfn.LET(
_xlpm.hCond,$H266,
_xlpm.dType,$D266,
_xlpm.res_type_1,U$1,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6" s="22" t="str" cm="1">
        <f t="array" ref="V266">_xlfn.LET(
_xlpm.hCond,$H266,
_xlpm.dType,$D266,
_xlpm.res_type_1,V$1,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6" s="22" cm="1">
        <f t="array" ref="W266">_xlfn.LET(
_xlpm.hCond,$H266,
_xlpm.dType,$D266,
_xlpm.res_type_1,W$1,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66" s="22" cm="1">
        <f t="array" ref="X266">_xlfn.LET(
_xlpm.hCond,$H266,
_xlpm.dType,$D266,
_xlpm.res_type_1,X$1,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6" s="22" cm="1">
        <f t="array" ref="Y266">_xlfn.LET(
_xlpm.hCond,$H266,
_xlpm.dType,$D266,
_xlpm.res_type_1,Y$1,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6" s="22" cm="1">
        <f t="array" ref="Z266">_xlfn.LET(
_xlpm.hCond,$H266,
_xlpm.dType,$D266,
_xlpm.res_type_1,Z$1,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6" s="22" cm="1">
        <f t="array" ref="AA266">_xlfn.LET(
_xlpm.hCond,$H266,
_xlpm.dType,$D266,
_xlpm.res_type_1,AA$1,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6" s="22" cm="1">
        <f t="array" ref="AB266">_xlfn.LET(
_xlpm.hCond,$H266,
_xlpm.dType,$D266,
_xlpm.res_type_1,AB$1,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6" s="22" cm="1">
        <f t="array" ref="AC266">_xlfn.LET(
_xlpm.hCond,$H266,
_xlpm.dType,$D266,
_xlpm.res_type_1,AC$1,
_xlpm.num,--_xlfn.TEXTAFTER($C266,{"#","/","-"},-1),
_xlpm.isDay,$B266="DAY",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6" s="22" cm="1">
        <f t="array" ref="AD266">_xlfn.LET(
    _xlpm.result,
    IF(
        $H266,
        _xlfn.IFS(
            $B266 = "DAY",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$B266 = "Night",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23615</v>
      </c>
      <c r="AE266" s="22" cm="1">
        <f t="array" ref="AE266">_xlfn.LET(
    _xlpm.result,
    IF(
        $H266,
        _xlfn.IFS(
            $B266 = "DAY",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$B266 = "Night",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23625</v>
      </c>
      <c r="AF266" s="22">
        <f t="shared" si="82"/>
        <v>10</v>
      </c>
      <c r="AG266" s="22" cm="1">
        <f t="array" ref="AG266">_xlfn.LET(
    _xlpm.result,
    IF(
        $H266,
        _xlfn.IFS(
            $B266 = "DAY",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$B266 = "Night",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382566</v>
      </c>
      <c r="AH266" s="22" cm="1">
        <f t="array" ref="AH266">_xlfn.LET(
    _xlpm.result,
    IF(
        $H266,
        _xlfn.IFS(
            $B266 = "DAY",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$B266 = "Night",
            _xlfn.IFS(
                $D266 = "挖掘机/Excavator",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$D266 = "矿用卡车/Dump Truck",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$D266 = "辅助设备/Auxiliary Equipment",
                _xlfn.XLOOKUP(
                     --
                        _xlfn.TEXTAFTER(
                            $C266,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382735</v>
      </c>
      <c r="AI266" s="22">
        <f t="shared" si="83"/>
        <v>169</v>
      </c>
      <c r="AJ266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6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6" s="22">
        <f t="shared" si="70"/>
        <v>11</v>
      </c>
      <c r="AO266" s="24">
        <f t="shared" si="71"/>
        <v>7.6818181818181817</v>
      </c>
      <c r="AP266" s="25" cm="1">
        <f t="array" ref="AP26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B266="Night", IF(
            (F266="EX5600")+(F266="EX3600"),
            _xlfn.XLOOKUP(--_xlfn.TEXTAFTER($C266,{"#","/","-"},-1), --_xlfn.TEXTAFTER('Electrical Excavator'!$A$4:$A$23,{"#","/","-"},-1), _xlfn.XLOOKUP(A266,'Electrical Excavator'!$E$3:$AI$3,'Electrical Excavator'!$E$4:$AI$23)),
            _xlfn.XLOOKUP(--_xlfn.TEXTAFTER($C266,{"#","/","-"},-1), --_xlfn.REGEXEXTRACT(_xlpm.c_rng,"\d+"), _xlfn.XLOOKUP(A266, _xlpm.header_rng, _xlpm.data_rng))
        ),
        B266="Day", ""
    ),
    IFERROR(_xlpm.result, "")
)</f>
        <v>1752</v>
      </c>
      <c r="AQ266" s="26">
        <f t="shared" si="72"/>
        <v>1</v>
      </c>
      <c r="AR266" s="26">
        <f t="shared" si="73"/>
        <v>0.84722222222222221</v>
      </c>
      <c r="AS266" s="26">
        <f t="shared" si="74"/>
        <v>0.81944444444444442</v>
      </c>
      <c r="AT266" s="24">
        <f t="shared" si="75"/>
        <v>9.9999999999999645</v>
      </c>
      <c r="AU266" s="22">
        <v>720</v>
      </c>
      <c r="AV266" s="22">
        <f t="shared" si="76"/>
        <v>12</v>
      </c>
      <c r="AW266" s="22">
        <f>IF($B266="Day",_xlfn.XLOOKUP(CLEAN($C266),效率表!$B$4:$B$500,效率表!G$4:G$500,""),_xlfn.XLOOKUP(CLEAN($C266),效率表!$B$4:$B$500,效率表!G$4:G$500,"",,-1))</f>
        <v>20</v>
      </c>
      <c r="AX266" s="22">
        <f>IF($B266="Day",_xlfn.XLOOKUP(CLEAN($C266),效率表!$B$4:$B$500,效率表!H$4:H$500,""),_xlfn.XLOOKUP(CLEAN($C266),效率表!$B$4:$B$500,效率表!H$4:H$500,"",,-1))</f>
        <v>0</v>
      </c>
      <c r="AY266" s="22">
        <f>IF($B266="Day",_xlfn.XLOOKUP(CLEAN($C266),效率表!$B$4:$B$500,效率表!I$4:I$500,""),_xlfn.XLOOKUP(CLEAN($C266),效率表!$B$4:$B$500,效率表!I$4:I$500,"",,-1))</f>
        <v>0</v>
      </c>
      <c r="AZ266" s="22">
        <f>IF($B266="Day",_xlfn.XLOOKUP(CLEAN($C266),效率表!$B$4:$B$500,效率表!J$4:J$500,""),_xlfn.XLOOKUP(CLEAN($C266),效率表!$B$4:$B$500,效率表!J$4:J$500,"",,-1))</f>
        <v>20</v>
      </c>
      <c r="BA266" s="22">
        <f>IF($B266="Day",_xlfn.XLOOKUP(CLEAN($C266),效率表!$B$4:$B$500,效率表!K$4:K$500,""),_xlfn.XLOOKUP(CLEAN($C266),效率表!$B$4:$B$500,效率表!K$4:K$500,"",,-1))</f>
        <v>0</v>
      </c>
      <c r="BB266" s="22">
        <f>IF($B266="Day",_xlfn.XLOOKUP(CLEAN($C266),效率表!$B$4:$B$500,效率表!L$4:L$500,""),_xlfn.XLOOKUP(CLEAN($C266),效率表!$B$4:$B$500,效率表!L$4:L$500,"",,-1))</f>
        <v>90</v>
      </c>
      <c r="BC266" s="22">
        <f>IF($B266="Day",_xlfn.XLOOKUP(CLEAN($C266),效率表!$B$4:$B$500,效率表!M$4:M$500,""),_xlfn.XLOOKUP(CLEAN($C266),效率表!$B$4:$B$500,效率表!M$4:M$500,"",,-1))</f>
        <v>0</v>
      </c>
      <c r="BD266" s="22">
        <f>IF($B266="Day",_xlfn.XLOOKUP(CLEAN($C266),效率表!$B$4:$B$500,效率表!N$4:N$500,""),_xlfn.XLOOKUP(CLEAN($C266),效率表!$B$4:$B$500,效率表!N$4:N$500,"",,-1))</f>
        <v>0</v>
      </c>
      <c r="BE266" s="22">
        <f>IF($B266="Day",_xlfn.XLOOKUP(CLEAN($C266),效率表!$B$4:$B$500,效率表!O$4:O$500,""),_xlfn.XLOOKUP(CLEAN($C266),效率表!$B$4:$B$500,效率表!O$4:O$500,"",,-1))</f>
        <v>0</v>
      </c>
      <c r="BF266" s="22">
        <f>IF($B266="Day",_xlfn.XLOOKUP(CLEAN($C266),效率表!$B$4:$B$500,效率表!P$4:P$500,""),_xlfn.XLOOKUP(CLEAN($C266),效率表!$B$4:$B$500,效率表!P$4:P$500,"",,-1))</f>
        <v>0</v>
      </c>
      <c r="BG266" s="22">
        <f>IF($B266="Day",_xlfn.XLOOKUP(CLEAN($C266),效率表!$B$4:$B$500,效率表!Q$4:Q$500,""),_xlfn.XLOOKUP(CLEAN($C266),效率表!$B$4:$B$500,效率表!Q$4:Q$500,"",,-1))</f>
        <v>0</v>
      </c>
      <c r="BH266" s="22">
        <f>IF($B266="Day",_xlfn.XLOOKUP(CLEAN($C266),效率表!$B$4:$B$500,效率表!R$4:R$500,""),_xlfn.XLOOKUP(CLEAN($C266),效率表!$B$4:$B$500,效率表!R$4:R$500,"",,-1))</f>
        <v>0</v>
      </c>
      <c r="BI266" s="22">
        <f>IF($B266="Day",_xlfn.XLOOKUP(CLEAN($C266),效率表!$B$4:$B$500,效率表!S$4:S$500,""),_xlfn.XLOOKUP(CLEAN($C266),效率表!$B$4:$B$500,效率表!S$4:S$500,"",,-1))</f>
        <v>0</v>
      </c>
      <c r="BJ266" s="22">
        <f>IF($B266="Day",_xlfn.XLOOKUP(CLEAN($C266),效率表!$B$4:$B$500,效率表!U$4:U$500,""),_xlfn.XLOOKUP(CLEAN($C266),效率表!$B$4:$B$500,效率表!U$4:U$500,"",,-1))</f>
        <v>0</v>
      </c>
      <c r="BK266" s="22">
        <f>IF($B266="Day",_xlfn.XLOOKUP(CLEAN($C266),效率表!$B$4:$B$500,效率表!V$4:V$500,""),_xlfn.XLOOKUP(CLEAN($C266),效率表!$B$4:$B$500,效率表!V$4:V$500,"",,-1))</f>
        <v>0</v>
      </c>
      <c r="BL266" s="22">
        <f t="shared" si="77"/>
        <v>20</v>
      </c>
      <c r="BM266" s="22">
        <f t="shared" si="78"/>
        <v>110</v>
      </c>
      <c r="BN266" s="22">
        <f t="shared" si="79"/>
        <v>0</v>
      </c>
      <c r="BO266" s="27">
        <f t="shared" si="80"/>
        <v>590</v>
      </c>
      <c r="BP266" s="25">
        <f t="shared" si="81"/>
        <v>9.8333333333333339</v>
      </c>
      <c r="BQ266" s="28">
        <f>IF($B266="Day",_xlfn.XLOOKUP(CLEAN($C266),效率表!$B$4:$B$500,效率表!X$4:X$500,""),_xlfn.XLOOKUP($C266,效率表!$B$4:$B$500,效率表!X$4:X$500,"",,-1))</f>
        <v>0</v>
      </c>
    </row>
    <row r="267" spans="1:69">
      <c r="A267" s="29">
        <f t="shared" si="84"/>
        <v>46244</v>
      </c>
      <c r="B267" s="22" t="s">
        <v>241</v>
      </c>
      <c r="C267" s="22" t="s">
        <v>192</v>
      </c>
      <c r="D267" s="23" t="str">
        <f>_xlfn.XLOOKUP(C267,辅助表Auxiliary!$A$3:$A$192,辅助表Auxiliary!$C$3:$C$192)</f>
        <v>矿用卡车/Dump Truck</v>
      </c>
      <c r="E267" s="22" t="str">
        <f>_xlfn.XLOOKUP(C267,辅助表Auxiliary!$A$3:$A$192,辅助表Auxiliary!$D$3:$D$192)</f>
        <v>NHL NTE240AC</v>
      </c>
      <c r="F267" s="22" t="str">
        <f>_xlfn.XLOOKUP(C267,辅助表Auxiliary!$A$3:$A$192,辅助表Auxiliary!$E$3:$E$192)</f>
        <v>NTE240</v>
      </c>
      <c r="G267" s="22" t="s">
        <v>285</v>
      </c>
      <c r="H267" s="22" t="b">
        <f t="shared" si="68"/>
        <v>1</v>
      </c>
      <c r="I267" s="22">
        <f t="shared" si="69"/>
        <v>1</v>
      </c>
      <c r="J267" s="22"/>
      <c r="K267" s="22">
        <f>_xlfn.AGGREGATE(9,4,表1[[#This Row],[Хө]:[Б.н]])+_xlfn.AGGREGATE(9,4,表1[[#This Row],[Хө土壤]:[Б.н 脏煤]],表1[[#This Row],[Ш.х 沃土]])</f>
        <v>1190</v>
      </c>
      <c r="L267" s="22">
        <f>_xlfn.AGGREGATE(9,4,表1[[#This Row],[Нү]],表1[[#This Row],[Нү 煤炭]])</f>
        <v>0</v>
      </c>
      <c r="M267" s="22">
        <f>_xlfn.AGGREGATE(9,4,表1[[#This Row],[oxid]],表1[[#This Row],[oxid 氧化]])</f>
        <v>0</v>
      </c>
      <c r="N267" s="22">
        <f>_xlfn.AGGREGATE(9,4,表1[[#This Row],[И.А]],表1[[#This Row],[И.А 
工程工作]])</f>
        <v>0</v>
      </c>
      <c r="O267" s="22">
        <f>表1[[#This Row],[产量（M3）
Production(M3)]]-表1[[#This Row],[焦煤（M3）
Coking coal
Нү]]-表1[[#This Row],[动力煤（M3）
Thermal coal
oxid]]</f>
        <v>1190</v>
      </c>
      <c r="P267" s="22" t="str" cm="1">
        <f t="array" ref="P267">_xlfn.LET(
_xlpm.hCond,$H267,
_xlpm.dType,$D267,
_xlpm.res_type_1,P$1,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7" s="22" t="str" cm="1">
        <f t="array" ref="Q267">_xlfn.LET(
_xlpm.hCond,$H267,
_xlpm.dType,$D267,
_xlpm.res_type_1,Q$1,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7" s="22" t="str" cm="1">
        <f t="array" ref="R267">_xlfn.LET(
_xlpm.hCond,$H267,
_xlpm.dType,$D267,
_xlpm.res_type_1,R$1,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7" s="22" t="str" cm="1">
        <f t="array" ref="S267">_xlfn.LET(
_xlpm.hCond,$H267,
_xlpm.dType,$D267,
_xlpm.res_type_1,S$1,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7" s="22" t="str" cm="1">
        <f t="array" ref="T267">_xlfn.LET(
_xlpm.hCond,$H267,
_xlpm.dType,$D267,
_xlpm.res_type_1,T$1,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7" s="22" t="str" cm="1">
        <f t="array" ref="U267">_xlfn.LET(
_xlpm.hCond,$H267,
_xlpm.dType,$D267,
_xlpm.res_type_1,U$1,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7" s="22" t="str" cm="1">
        <f t="array" ref="V267">_xlfn.LET(
_xlpm.hCond,$H267,
_xlpm.dType,$D267,
_xlpm.res_type_1,V$1,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7" s="22" cm="1">
        <f t="array" ref="W267">_xlfn.LET(
_xlpm.hCond,$H267,
_xlpm.dType,$D267,
_xlpm.res_type_1,W$1,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1190</v>
      </c>
      <c r="X267" s="22" cm="1">
        <f t="array" ref="X267">_xlfn.LET(
_xlpm.hCond,$H267,
_xlpm.dType,$D267,
_xlpm.res_type_1,X$1,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7" s="22" cm="1">
        <f t="array" ref="Y267">_xlfn.LET(
_xlpm.hCond,$H267,
_xlpm.dType,$D267,
_xlpm.res_type_1,Y$1,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7" s="22" cm="1">
        <f t="array" ref="Z267">_xlfn.LET(
_xlpm.hCond,$H267,
_xlpm.dType,$D267,
_xlpm.res_type_1,Z$1,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7" s="22" cm="1">
        <f t="array" ref="AA267">_xlfn.LET(
_xlpm.hCond,$H267,
_xlpm.dType,$D267,
_xlpm.res_type_1,AA$1,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7" s="22" cm="1">
        <f t="array" ref="AB267">_xlfn.LET(
_xlpm.hCond,$H267,
_xlpm.dType,$D267,
_xlpm.res_type_1,AB$1,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7" s="22" cm="1">
        <f t="array" ref="AC267">_xlfn.LET(
_xlpm.hCond,$H267,
_xlpm.dType,$D267,
_xlpm.res_type_1,AC$1,
_xlpm.num,--_xlfn.TEXTAFTER($C267,{"#","/","-"},-1),
_xlpm.isDay,$B267="DAY",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7" s="22" cm="1">
        <f t="array" ref="AD267">_xlfn.LET(
    _xlpm.result,
    IF(
        $H267,
        _xlfn.IFS(
            $B267 = "DAY",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$B267 = "Night",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22333</v>
      </c>
      <c r="AE267" s="22" cm="1">
        <f t="array" ref="AE267">_xlfn.LET(
    _xlpm.result,
    IF(
        $H267,
        _xlfn.IFS(
            $B267 = "DAY",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$B267 = "Night",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22345</v>
      </c>
      <c r="AF267" s="22">
        <f t="shared" si="82"/>
        <v>12</v>
      </c>
      <c r="AG267" s="22" cm="1">
        <f t="array" ref="AG267">_xlfn.LET(
    _xlpm.result,
    IF(
        $H267,
        _xlfn.IFS(
            $B267 = "DAY",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$B267 = "Night",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360787</v>
      </c>
      <c r="AH267" s="22" cm="1">
        <f t="array" ref="AH267">_xlfn.LET(
    _xlpm.result,
    IF(
        $H267,
        _xlfn.IFS(
            $B267 = "DAY",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$B267 = "Night",
            _xlfn.IFS(
                $D267 = "挖掘机/Excavator",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$D267 = "矿用卡车/Dump Truck",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$D267 = "辅助设备/Auxiliary Equipment",
                _xlfn.XLOOKUP(
                     --
                        _xlfn.TEXTAFTER(
                            $C267,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360942</v>
      </c>
      <c r="AI267" s="22">
        <f t="shared" si="83"/>
        <v>155</v>
      </c>
      <c r="AJ267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26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7" s="22">
        <f t="shared" si="70"/>
        <v>14</v>
      </c>
      <c r="AO267" s="24">
        <f t="shared" si="71"/>
        <v>5.5357142857142856</v>
      </c>
      <c r="AP267" s="25" cm="1">
        <f t="array" ref="AP26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B267="Night", IF(
            (F267="EX5600")+(F267="EX3600"),
            _xlfn.XLOOKUP(--_xlfn.TEXTAFTER($C267,{"#","/","-"},-1), --_xlfn.TEXTAFTER('Electrical Excavator'!$A$4:$A$23,{"#","/","-"},-1), _xlfn.XLOOKUP(A267,'Electrical Excavator'!$E$3:$AI$3,'Electrical Excavator'!$E$4:$AI$23)),
            _xlfn.XLOOKUP(--_xlfn.TEXTAFTER($C267,{"#","/","-"},-1), --_xlfn.REGEXEXTRACT(_xlpm.c_rng,"\d+"), _xlfn.XLOOKUP(A267, _xlpm.header_rng, _xlpm.data_rng))
        ),
        B267="Day", ""
    ),
    IFERROR(_xlpm.result, "")
)</f>
        <v>2086</v>
      </c>
      <c r="AQ267" s="26">
        <f t="shared" si="72"/>
        <v>1</v>
      </c>
      <c r="AR267" s="26">
        <f t="shared" si="73"/>
        <v>0.83333333333333337</v>
      </c>
      <c r="AS267" s="26">
        <f t="shared" si="74"/>
        <v>0.83333333333333337</v>
      </c>
      <c r="AT267" s="24">
        <f t="shared" si="75"/>
        <v>120</v>
      </c>
      <c r="AU267" s="22">
        <v>720</v>
      </c>
      <c r="AV267" s="22">
        <f t="shared" si="76"/>
        <v>12</v>
      </c>
      <c r="AW267" s="22">
        <f>IF($B267="Day",_xlfn.XLOOKUP(CLEAN($C267),效率表!$B$4:$B$500,效率表!G$4:G$500,""),_xlfn.XLOOKUP(CLEAN($C267),效率表!$B$4:$B$500,效率表!G$4:G$500,"",,-1))</f>
        <v>30</v>
      </c>
      <c r="AX267" s="22">
        <f>IF($B267="Day",_xlfn.XLOOKUP(CLEAN($C267),效率表!$B$4:$B$500,效率表!H$4:H$500,""),_xlfn.XLOOKUP(CLEAN($C267),效率表!$B$4:$B$500,效率表!H$4:H$500,"",,-1))</f>
        <v>0</v>
      </c>
      <c r="AY267" s="22">
        <f>IF($B267="Day",_xlfn.XLOOKUP(CLEAN($C267),效率表!$B$4:$B$500,效率表!I$4:I$500,""),_xlfn.XLOOKUP(CLEAN($C267),效率表!$B$4:$B$500,效率表!I$4:I$500,"",,-1))</f>
        <v>0</v>
      </c>
      <c r="AZ267" s="22">
        <f>IF($B267="Day",_xlfn.XLOOKUP(CLEAN($C267),效率表!$B$4:$B$500,效率表!J$4:J$500,""),_xlfn.XLOOKUP(CLEAN($C267),效率表!$B$4:$B$500,效率表!J$4:J$500,"",,-1))</f>
        <v>0</v>
      </c>
      <c r="BA267" s="22">
        <f>IF($B267="Day",_xlfn.XLOOKUP(CLEAN($C267),效率表!$B$4:$B$500,效率表!K$4:K$500,""),_xlfn.XLOOKUP(CLEAN($C267),效率表!$B$4:$B$500,效率表!K$4:K$500,"",,-1))</f>
        <v>0</v>
      </c>
      <c r="BB267" s="22">
        <f>IF($B267="Day",_xlfn.XLOOKUP(CLEAN($C267),效率表!$B$4:$B$500,效率表!L$4:L$500,""),_xlfn.XLOOKUP(CLEAN($C267),效率表!$B$4:$B$500,效率表!L$4:L$500,"",,-1))</f>
        <v>90</v>
      </c>
      <c r="BC267" s="22">
        <f>IF($B267="Day",_xlfn.XLOOKUP(CLEAN($C267),效率表!$B$4:$B$500,效率表!M$4:M$500,""),_xlfn.XLOOKUP(CLEAN($C267),效率表!$B$4:$B$500,效率表!M$4:M$500,"",,-1))</f>
        <v>0</v>
      </c>
      <c r="BD267" s="22">
        <f>IF($B267="Day",_xlfn.XLOOKUP(CLEAN($C267),效率表!$B$4:$B$500,效率表!N$4:N$500,""),_xlfn.XLOOKUP(CLEAN($C267),效率表!$B$4:$B$500,效率表!N$4:N$500,"",,-1))</f>
        <v>0</v>
      </c>
      <c r="BE267" s="22">
        <f>IF($B267="Day",_xlfn.XLOOKUP(CLEAN($C267),效率表!$B$4:$B$500,效率表!O$4:O$500,""),_xlfn.XLOOKUP(CLEAN($C267),效率表!$B$4:$B$500,效率表!O$4:O$500,"",,-1))</f>
        <v>0</v>
      </c>
      <c r="BF267" s="22">
        <f>IF($B267="Day",_xlfn.XLOOKUP(CLEAN($C267),效率表!$B$4:$B$500,效率表!P$4:P$500,""),_xlfn.XLOOKUP(CLEAN($C267),效率表!$B$4:$B$500,效率表!P$4:P$500,"",,-1))</f>
        <v>0</v>
      </c>
      <c r="BG267" s="22">
        <f>IF($B267="Day",_xlfn.XLOOKUP(CLEAN($C267),效率表!$B$4:$B$500,效率表!Q$4:Q$500,""),_xlfn.XLOOKUP(CLEAN($C267),效率表!$B$4:$B$500,效率表!Q$4:Q$500,"",,-1))</f>
        <v>0</v>
      </c>
      <c r="BH267" s="22">
        <f>IF($B267="Day",_xlfn.XLOOKUP(CLEAN($C267),效率表!$B$4:$B$500,效率表!R$4:R$500,""),_xlfn.XLOOKUP(CLEAN($C267),效率表!$B$4:$B$500,效率表!R$4:R$500,"",,-1))</f>
        <v>0</v>
      </c>
      <c r="BI267" s="22">
        <f>IF($B267="Day",_xlfn.XLOOKUP(CLEAN($C267),效率表!$B$4:$B$500,效率表!S$4:S$500,""),_xlfn.XLOOKUP(CLEAN($C267),效率表!$B$4:$B$500,效率表!S$4:S$500,"",,-1))</f>
        <v>0</v>
      </c>
      <c r="BJ267" s="22">
        <f>IF($B267="Day",_xlfn.XLOOKUP(CLEAN($C267),效率表!$B$4:$B$500,效率表!U$4:U$500,""),_xlfn.XLOOKUP(CLEAN($C267),效率表!$B$4:$B$500,效率表!U$4:U$500,"",,-1))</f>
        <v>0</v>
      </c>
      <c r="BK267" s="22">
        <f>IF($B267="Day",_xlfn.XLOOKUP(CLEAN($C267),效率表!$B$4:$B$500,效率表!V$4:V$500,""),_xlfn.XLOOKUP(CLEAN($C267),效率表!$B$4:$B$500,效率表!V$4:V$500,"",,-1))</f>
        <v>0</v>
      </c>
      <c r="BL267" s="22">
        <f t="shared" si="77"/>
        <v>0</v>
      </c>
      <c r="BM267" s="22">
        <f t="shared" si="78"/>
        <v>120</v>
      </c>
      <c r="BN267" s="22">
        <f t="shared" si="79"/>
        <v>0</v>
      </c>
      <c r="BO267" s="27">
        <f t="shared" si="80"/>
        <v>600</v>
      </c>
      <c r="BP267" s="25">
        <f t="shared" si="81"/>
        <v>10</v>
      </c>
      <c r="BQ267" s="28">
        <f>IF($B267="Day",_xlfn.XLOOKUP(CLEAN($C267),效率表!$B$4:$B$500,效率表!X$4:X$500,""),_xlfn.XLOOKUP($C267,效率表!$B$4:$B$500,效率表!X$4:X$500,"",,-1))</f>
        <v>0</v>
      </c>
    </row>
    <row r="268" spans="1:69">
      <c r="A268" s="29">
        <f t="shared" si="84"/>
        <v>46244</v>
      </c>
      <c r="B268" s="22" t="s">
        <v>241</v>
      </c>
      <c r="C268" s="22" t="s">
        <v>193</v>
      </c>
      <c r="D268" s="23" t="str">
        <f>_xlfn.XLOOKUP(C268,辅助表Auxiliary!$A$3:$A$192,辅助表Auxiliary!$C$3:$C$192)</f>
        <v>矿用卡车/Dump Truck</v>
      </c>
      <c r="E268" s="22" t="str">
        <f>_xlfn.XLOOKUP(C268,辅助表Auxiliary!$A$3:$A$192,辅助表Auxiliary!$D$3:$D$192)</f>
        <v>NHL NTE240AC</v>
      </c>
      <c r="F268" s="22" t="str">
        <f>_xlfn.XLOOKUP(C268,辅助表Auxiliary!$A$3:$A$192,辅助表Auxiliary!$E$3:$E$192)</f>
        <v>NTE240</v>
      </c>
      <c r="G268" s="22" t="s">
        <v>285</v>
      </c>
      <c r="H268" s="22" t="b">
        <f t="shared" si="68"/>
        <v>1</v>
      </c>
      <c r="I268" s="22">
        <f t="shared" si="69"/>
        <v>1</v>
      </c>
      <c r="J268" s="22"/>
      <c r="K268" s="22">
        <f>_xlfn.AGGREGATE(9,4,表1[[#This Row],[Хө]:[Б.н]])+_xlfn.AGGREGATE(9,4,表1[[#This Row],[Хө土壤]:[Б.н 脏煤]],表1[[#This Row],[Ш.х 沃土]])</f>
        <v>1445</v>
      </c>
      <c r="L268" s="22">
        <f>_xlfn.AGGREGATE(9,4,表1[[#This Row],[Нү]],表1[[#This Row],[Нү 煤炭]])</f>
        <v>0</v>
      </c>
      <c r="M268" s="22">
        <f>_xlfn.AGGREGATE(9,4,表1[[#This Row],[oxid]],表1[[#This Row],[oxid 氧化]])</f>
        <v>0</v>
      </c>
      <c r="N268" s="22">
        <f>_xlfn.AGGREGATE(9,4,表1[[#This Row],[И.А]],表1[[#This Row],[И.А 
工程工作]])</f>
        <v>0</v>
      </c>
      <c r="O268" s="22">
        <f>表1[[#This Row],[产量（M3）
Production(M3)]]-表1[[#This Row],[焦煤（M3）
Coking coal
Нү]]-表1[[#This Row],[动力煤（M3）
Thermal coal
oxid]]</f>
        <v>1445</v>
      </c>
      <c r="P268" s="22" t="str" cm="1">
        <f t="array" ref="P268">_xlfn.LET(
_xlpm.hCond,$H268,
_xlpm.dType,$D268,
_xlpm.res_type_1,P$1,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8" s="22" t="str" cm="1">
        <f t="array" ref="Q268">_xlfn.LET(
_xlpm.hCond,$H268,
_xlpm.dType,$D268,
_xlpm.res_type_1,Q$1,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8" s="22" t="str" cm="1">
        <f t="array" ref="R268">_xlfn.LET(
_xlpm.hCond,$H268,
_xlpm.dType,$D268,
_xlpm.res_type_1,R$1,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8" s="22" t="str" cm="1">
        <f t="array" ref="S268">_xlfn.LET(
_xlpm.hCond,$H268,
_xlpm.dType,$D268,
_xlpm.res_type_1,S$1,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8" s="22" t="str" cm="1">
        <f t="array" ref="T268">_xlfn.LET(
_xlpm.hCond,$H268,
_xlpm.dType,$D268,
_xlpm.res_type_1,T$1,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8" s="22" t="str" cm="1">
        <f t="array" ref="U268">_xlfn.LET(
_xlpm.hCond,$H268,
_xlpm.dType,$D268,
_xlpm.res_type_1,U$1,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8" s="22" t="str" cm="1">
        <f t="array" ref="V268">_xlfn.LET(
_xlpm.hCond,$H268,
_xlpm.dType,$D268,
_xlpm.res_type_1,V$1,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8" s="22" cm="1">
        <f t="array" ref="W268">_xlfn.LET(
_xlpm.hCond,$H268,
_xlpm.dType,$D268,
_xlpm.res_type_1,W$1,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268" s="22" cm="1">
        <f t="array" ref="X268">_xlfn.LET(
_xlpm.hCond,$H268,
_xlpm.dType,$D268,
_xlpm.res_type_1,X$1,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8" s="22" cm="1">
        <f t="array" ref="Y268">_xlfn.LET(
_xlpm.hCond,$H268,
_xlpm.dType,$D268,
_xlpm.res_type_1,Y$1,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8" s="22" cm="1">
        <f t="array" ref="Z268">_xlfn.LET(
_xlpm.hCond,$H268,
_xlpm.dType,$D268,
_xlpm.res_type_1,Z$1,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8" s="22" cm="1">
        <f t="array" ref="AA268">_xlfn.LET(
_xlpm.hCond,$H268,
_xlpm.dType,$D268,
_xlpm.res_type_1,AA$1,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8" s="22" cm="1">
        <f t="array" ref="AB268">_xlfn.LET(
_xlpm.hCond,$H268,
_xlpm.dType,$D268,
_xlpm.res_type_1,AB$1,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8" s="22" cm="1">
        <f t="array" ref="AC268">_xlfn.LET(
_xlpm.hCond,$H268,
_xlpm.dType,$D268,
_xlpm.res_type_1,AC$1,
_xlpm.num,--_xlfn.TEXTAFTER($C268,{"#","/","-"},-1),
_xlpm.isDay,$B268="DAY",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8" s="22" cm="1">
        <f t="array" ref="AD268">_xlfn.LET(
    _xlpm.result,
    IF(
        $H268,
        _xlfn.IFS(
            $B268 = "DAY",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$B268 = "Night",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23163</v>
      </c>
      <c r="AE268" s="22" cm="1">
        <f t="array" ref="AE268">_xlfn.LET(
    _xlpm.result,
    IF(
        $H268,
        _xlfn.IFS(
            $B268 = "DAY",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$B268 = "Night",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23174</v>
      </c>
      <c r="AF268" s="22">
        <f t="shared" si="82"/>
        <v>11</v>
      </c>
      <c r="AG268" s="22" cm="1">
        <f t="array" ref="AG268">_xlfn.LET(
    _xlpm.result,
    IF(
        $H268,
        _xlfn.IFS(
            $B268 = "DAY",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$B268 = "Night",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372947</v>
      </c>
      <c r="AH268" s="22" cm="1">
        <f t="array" ref="AH268">_xlfn.LET(
    _xlpm.result,
    IF(
        $H268,
        _xlfn.IFS(
            $B268 = "DAY",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$B268 = "Night",
            _xlfn.IFS(
                $D268 = "挖掘机/Excavator",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$D268 = "矿用卡车/Dump Truck",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$D268 = "辅助设备/Auxiliary Equipment",
                _xlfn.XLOOKUP(
                     --
                        _xlfn.TEXTAFTER(
                            $C268,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373129</v>
      </c>
      <c r="AI268" s="22">
        <f t="shared" si="83"/>
        <v>182</v>
      </c>
      <c r="AJ268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26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8" s="22">
        <f t="shared" si="70"/>
        <v>17</v>
      </c>
      <c r="AO268" s="24">
        <f t="shared" si="71"/>
        <v>5.3529411764705879</v>
      </c>
      <c r="AP268" s="25" cm="1">
        <f t="array" ref="AP26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B268="Night", IF(
            (F268="EX5600")+(F268="EX3600"),
            _xlfn.XLOOKUP(--_xlfn.TEXTAFTER($C268,{"#","/","-"},-1), --_xlfn.TEXTAFTER('Electrical Excavator'!$A$4:$A$23,{"#","/","-"},-1), _xlfn.XLOOKUP(A268,'Electrical Excavator'!$E$3:$AI$3,'Electrical Excavator'!$E$4:$AI$23)),
            _xlfn.XLOOKUP(--_xlfn.TEXTAFTER($C268,{"#","/","-"},-1), --_xlfn.REGEXEXTRACT(_xlpm.c_rng,"\d+"), _xlfn.XLOOKUP(A268, _xlpm.header_rng, _xlpm.data_rng))
        ),
        B268="Day", ""
    ),
    IFERROR(_xlpm.result, "")
)</f>
        <v>0</v>
      </c>
      <c r="AQ268" s="26">
        <f t="shared" si="72"/>
        <v>1</v>
      </c>
      <c r="AR268" s="26">
        <f t="shared" si="73"/>
        <v>0.84722222222222221</v>
      </c>
      <c r="AS268" s="26">
        <f t="shared" si="74"/>
        <v>0.81944444444444442</v>
      </c>
      <c r="AT268" s="24">
        <f t="shared" si="75"/>
        <v>69.999999999999972</v>
      </c>
      <c r="AU268" s="22">
        <v>720</v>
      </c>
      <c r="AV268" s="22">
        <f t="shared" si="76"/>
        <v>12</v>
      </c>
      <c r="AW268" s="22">
        <f>IF($B268="Day",_xlfn.XLOOKUP(CLEAN($C268),效率表!$B$4:$B$500,效率表!G$4:G$500,""),_xlfn.XLOOKUP(CLEAN($C268),效率表!$B$4:$B$500,效率表!G$4:G$500,"",,-1))</f>
        <v>20</v>
      </c>
      <c r="AX268" s="22">
        <f>IF($B268="Day",_xlfn.XLOOKUP(CLEAN($C268),效率表!$B$4:$B$500,效率表!H$4:H$500,""),_xlfn.XLOOKUP(CLEAN($C268),效率表!$B$4:$B$500,效率表!H$4:H$500,"",,-1))</f>
        <v>0</v>
      </c>
      <c r="AY268" s="22">
        <f>IF($B268="Day",_xlfn.XLOOKUP(CLEAN($C268),效率表!$B$4:$B$500,效率表!I$4:I$500,""),_xlfn.XLOOKUP(CLEAN($C268),效率表!$B$4:$B$500,效率表!I$4:I$500,"",,-1))</f>
        <v>0</v>
      </c>
      <c r="AZ268" s="22">
        <f>IF($B268="Day",_xlfn.XLOOKUP(CLEAN($C268),效率表!$B$4:$B$500,效率表!J$4:J$500,""),_xlfn.XLOOKUP(CLEAN($C268),效率表!$B$4:$B$500,效率表!J$4:J$500,"",,-1))</f>
        <v>20</v>
      </c>
      <c r="BA268" s="22">
        <f>IF($B268="Day",_xlfn.XLOOKUP(CLEAN($C268),效率表!$B$4:$B$500,效率表!K$4:K$500,""),_xlfn.XLOOKUP(CLEAN($C268),效率表!$B$4:$B$500,效率表!K$4:K$500,"",,-1))</f>
        <v>0</v>
      </c>
      <c r="BB268" s="22">
        <f>IF($B268="Day",_xlfn.XLOOKUP(CLEAN($C268),效率表!$B$4:$B$500,效率表!L$4:L$500,""),_xlfn.XLOOKUP(CLEAN($C268),效率表!$B$4:$B$500,效率表!L$4:L$500,"",,-1))</f>
        <v>90</v>
      </c>
      <c r="BC268" s="22">
        <f>IF($B268="Day",_xlfn.XLOOKUP(CLEAN($C268),效率表!$B$4:$B$500,效率表!M$4:M$500,""),_xlfn.XLOOKUP(CLEAN($C268),效率表!$B$4:$B$500,效率表!M$4:M$500,"",,-1))</f>
        <v>0</v>
      </c>
      <c r="BD268" s="22">
        <f>IF($B268="Day",_xlfn.XLOOKUP(CLEAN($C268),效率表!$B$4:$B$500,效率表!N$4:N$500,""),_xlfn.XLOOKUP(CLEAN($C268),效率表!$B$4:$B$500,效率表!N$4:N$500,"",,-1))</f>
        <v>0</v>
      </c>
      <c r="BE268" s="22">
        <f>IF($B268="Day",_xlfn.XLOOKUP(CLEAN($C268),效率表!$B$4:$B$500,效率表!O$4:O$500,""),_xlfn.XLOOKUP(CLEAN($C268),效率表!$B$4:$B$500,效率表!O$4:O$500,"",,-1))</f>
        <v>0</v>
      </c>
      <c r="BF268" s="22">
        <f>IF($B268="Day",_xlfn.XLOOKUP(CLEAN($C268),效率表!$B$4:$B$500,效率表!P$4:P$500,""),_xlfn.XLOOKUP(CLEAN($C268),效率表!$B$4:$B$500,效率表!P$4:P$500,"",,-1))</f>
        <v>0</v>
      </c>
      <c r="BG268" s="22">
        <f>IF($B268="Day",_xlfn.XLOOKUP(CLEAN($C268),效率表!$B$4:$B$500,效率表!Q$4:Q$500,""),_xlfn.XLOOKUP(CLEAN($C268),效率表!$B$4:$B$500,效率表!Q$4:Q$500,"",,-1))</f>
        <v>0</v>
      </c>
      <c r="BH268" s="22">
        <f>IF($B268="Day",_xlfn.XLOOKUP(CLEAN($C268),效率表!$B$4:$B$500,效率表!R$4:R$500,""),_xlfn.XLOOKUP(CLEAN($C268),效率表!$B$4:$B$500,效率表!R$4:R$500,"",,-1))</f>
        <v>0</v>
      </c>
      <c r="BI268" s="22">
        <f>IF($B268="Day",_xlfn.XLOOKUP(CLEAN($C268),效率表!$B$4:$B$500,效率表!S$4:S$500,""),_xlfn.XLOOKUP(CLEAN($C268),效率表!$B$4:$B$500,效率表!S$4:S$500,"",,-1))</f>
        <v>0</v>
      </c>
      <c r="BJ268" s="22">
        <f>IF($B268="Day",_xlfn.XLOOKUP(CLEAN($C268),效率表!$B$4:$B$500,效率表!U$4:U$500,""),_xlfn.XLOOKUP(CLEAN($C268),效率表!$B$4:$B$500,效率表!U$4:U$500,"",,-1))</f>
        <v>0</v>
      </c>
      <c r="BK268" s="22">
        <f>IF($B268="Day",_xlfn.XLOOKUP(CLEAN($C268),效率表!$B$4:$B$500,效率表!V$4:V$500,""),_xlfn.XLOOKUP(CLEAN($C268),效率表!$B$4:$B$500,效率表!V$4:V$500,"",,-1))</f>
        <v>0</v>
      </c>
      <c r="BL268" s="22">
        <f t="shared" si="77"/>
        <v>20</v>
      </c>
      <c r="BM268" s="22">
        <f t="shared" si="78"/>
        <v>110</v>
      </c>
      <c r="BN268" s="22">
        <f t="shared" si="79"/>
        <v>0</v>
      </c>
      <c r="BO268" s="27">
        <f t="shared" si="80"/>
        <v>590</v>
      </c>
      <c r="BP268" s="25">
        <f t="shared" si="81"/>
        <v>9.8333333333333339</v>
      </c>
      <c r="BQ268" s="28">
        <f>IF($B268="Day",_xlfn.XLOOKUP(CLEAN($C268),效率表!$B$4:$B$500,效率表!X$4:X$500,""),_xlfn.XLOOKUP($C268,效率表!$B$4:$B$500,效率表!X$4:X$500,"",,-1))</f>
        <v>0</v>
      </c>
    </row>
    <row r="269" spans="1:69">
      <c r="A269" s="29">
        <f t="shared" si="84"/>
        <v>46244</v>
      </c>
      <c r="B269" s="22" t="s">
        <v>241</v>
      </c>
      <c r="C269" s="22" t="s">
        <v>194</v>
      </c>
      <c r="D269" s="23" t="str">
        <f>_xlfn.XLOOKUP(C269,辅助表Auxiliary!$A$3:$A$192,辅助表Auxiliary!$C$3:$C$192)</f>
        <v>矿用卡车/Dump Truck</v>
      </c>
      <c r="E269" s="22" t="str">
        <f>_xlfn.XLOOKUP(C269,辅助表Auxiliary!$A$3:$A$192,辅助表Auxiliary!$D$3:$D$192)</f>
        <v>NHL NTE240AC</v>
      </c>
      <c r="F269" s="22" t="str">
        <f>_xlfn.XLOOKUP(C269,辅助表Auxiliary!$A$3:$A$192,辅助表Auxiliary!$E$3:$E$192)</f>
        <v>NTE240</v>
      </c>
      <c r="G269" s="22" t="s">
        <v>285</v>
      </c>
      <c r="H269" s="22" t="b">
        <f t="shared" si="68"/>
        <v>1</v>
      </c>
      <c r="I269" s="22">
        <f t="shared" si="69"/>
        <v>1</v>
      </c>
      <c r="J269" s="22"/>
      <c r="K269" s="22">
        <f>_xlfn.AGGREGATE(9,4,表1[[#This Row],[Хө]:[Б.н]])+_xlfn.AGGREGATE(9,4,表1[[#This Row],[Хө土壤]:[Б.н 脏煤]],表1[[#This Row],[Ш.х 沃土]])</f>
        <v>1445</v>
      </c>
      <c r="L269" s="22">
        <f>_xlfn.AGGREGATE(9,4,表1[[#This Row],[Нү]],表1[[#This Row],[Нү 煤炭]])</f>
        <v>0</v>
      </c>
      <c r="M269" s="22">
        <f>_xlfn.AGGREGATE(9,4,表1[[#This Row],[oxid]],表1[[#This Row],[oxid 氧化]])</f>
        <v>0</v>
      </c>
      <c r="N269" s="22">
        <f>_xlfn.AGGREGATE(9,4,表1[[#This Row],[И.А]],表1[[#This Row],[И.А 
工程工作]])</f>
        <v>0</v>
      </c>
      <c r="O269" s="22">
        <f>表1[[#This Row],[产量（M3）
Production(M3)]]-表1[[#This Row],[焦煤（M3）
Coking coal
Нү]]-表1[[#This Row],[动力煤（M3）
Thermal coal
oxid]]</f>
        <v>1445</v>
      </c>
      <c r="P269" s="22" t="str" cm="1">
        <f t="array" ref="P269">_xlfn.LET(
_xlpm.hCond,$H269,
_xlpm.dType,$D269,
_xlpm.res_type_1,P$1,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69" s="22" t="str" cm="1">
        <f t="array" ref="Q269">_xlfn.LET(
_xlpm.hCond,$H269,
_xlpm.dType,$D269,
_xlpm.res_type_1,Q$1,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69" s="22" t="str" cm="1">
        <f t="array" ref="R269">_xlfn.LET(
_xlpm.hCond,$H269,
_xlpm.dType,$D269,
_xlpm.res_type_1,R$1,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69" s="22" t="str" cm="1">
        <f t="array" ref="S269">_xlfn.LET(
_xlpm.hCond,$H269,
_xlpm.dType,$D269,
_xlpm.res_type_1,S$1,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69" s="22" t="str" cm="1">
        <f t="array" ref="T269">_xlfn.LET(
_xlpm.hCond,$H269,
_xlpm.dType,$D269,
_xlpm.res_type_1,T$1,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69" s="22" t="str" cm="1">
        <f t="array" ref="U269">_xlfn.LET(
_xlpm.hCond,$H269,
_xlpm.dType,$D269,
_xlpm.res_type_1,U$1,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69" s="22" t="str" cm="1">
        <f t="array" ref="V269">_xlfn.LET(
_xlpm.hCond,$H269,
_xlpm.dType,$D269,
_xlpm.res_type_1,V$1,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69" s="22" cm="1">
        <f t="array" ref="W269">_xlfn.LET(
_xlpm.hCond,$H269,
_xlpm.dType,$D269,
_xlpm.res_type_1,W$1,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269" s="22" cm="1">
        <f t="array" ref="X269">_xlfn.LET(
_xlpm.hCond,$H269,
_xlpm.dType,$D269,
_xlpm.res_type_1,X$1,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69" s="22" cm="1">
        <f t="array" ref="Y269">_xlfn.LET(
_xlpm.hCond,$H269,
_xlpm.dType,$D269,
_xlpm.res_type_1,Y$1,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69" s="22" cm="1">
        <f t="array" ref="Z269">_xlfn.LET(
_xlpm.hCond,$H269,
_xlpm.dType,$D269,
_xlpm.res_type_1,Z$1,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69" s="22" cm="1">
        <f t="array" ref="AA269">_xlfn.LET(
_xlpm.hCond,$H269,
_xlpm.dType,$D269,
_xlpm.res_type_1,AA$1,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69" s="22" cm="1">
        <f t="array" ref="AB269">_xlfn.LET(
_xlpm.hCond,$H269,
_xlpm.dType,$D269,
_xlpm.res_type_1,AB$1,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69" s="22" cm="1">
        <f t="array" ref="AC269">_xlfn.LET(
_xlpm.hCond,$H269,
_xlpm.dType,$D269,
_xlpm.res_type_1,AC$1,
_xlpm.num,--_xlfn.TEXTAFTER($C269,{"#","/","-"},-1),
_xlpm.isDay,$B269="DAY",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69" s="22" cm="1">
        <f t="array" ref="AD269">_xlfn.LET(
    _xlpm.result,
    IF(
        $H269,
        _xlfn.IFS(
            $B269 = "DAY",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$B269 = "Night",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23483</v>
      </c>
      <c r="AE269" s="22" cm="1">
        <f t="array" ref="AE269">_xlfn.LET(
    _xlpm.result,
    IF(
        $H269,
        _xlfn.IFS(
            $B269 = "DAY",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$B269 = "Night",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23493</v>
      </c>
      <c r="AF269" s="22">
        <f t="shared" si="82"/>
        <v>10</v>
      </c>
      <c r="AG269" s="22" cm="1">
        <f t="array" ref="AG269">_xlfn.LET(
    _xlpm.result,
    IF(
        $H269,
        _xlfn.IFS(
            $B269 = "DAY",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$B269 = "Night",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371977</v>
      </c>
      <c r="AH269" s="22" cm="1">
        <f t="array" ref="AH269">_xlfn.LET(
    _xlpm.result,
    IF(
        $H269,
        _xlfn.IFS(
            $B269 = "DAY",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$B269 = "Night",
            _xlfn.IFS(
                $D269 = "挖掘机/Excavator",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$D269 = "矿用卡车/Dump Truck",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$D269 = "辅助设备/Auxiliary Equipment",
                _xlfn.XLOOKUP(
                     --
                        _xlfn.TEXTAFTER(
                            $C269,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372152</v>
      </c>
      <c r="AI269" s="22">
        <f t="shared" si="83"/>
        <v>175</v>
      </c>
      <c r="AJ269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269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69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69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69" s="22">
        <f t="shared" si="70"/>
        <v>17</v>
      </c>
      <c r="AO269" s="24">
        <f t="shared" si="71"/>
        <v>5.1470588235294121</v>
      </c>
      <c r="AP269" s="25" cm="1">
        <f t="array" ref="AP26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B269="Night", IF(
            (F269="EX5600")+(F269="EX3600"),
            _xlfn.XLOOKUP(--_xlfn.TEXTAFTER($C269,{"#","/","-"},-1), --_xlfn.TEXTAFTER('Electrical Excavator'!$A$4:$A$23,{"#","/","-"},-1), _xlfn.XLOOKUP(A269,'Electrical Excavator'!$E$3:$AI$3,'Electrical Excavator'!$E$4:$AI$23)),
            _xlfn.XLOOKUP(--_xlfn.TEXTAFTER($C269,{"#","/","-"},-1), --_xlfn.REGEXEXTRACT(_xlpm.c_rng,"\d+"), _xlfn.XLOOKUP(A269, _xlpm.header_rng, _xlpm.data_rng))
        ),
        B269="Day", ""
    ),
    IFERROR(_xlpm.result, "")
)</f>
        <v>2390</v>
      </c>
      <c r="AQ269" s="26">
        <f t="shared" si="72"/>
        <v>1</v>
      </c>
      <c r="AR269" s="26">
        <f t="shared" si="73"/>
        <v>0.81944444444444442</v>
      </c>
      <c r="AS269" s="26">
        <f t="shared" si="74"/>
        <v>0.81944444444444442</v>
      </c>
      <c r="AT269" s="24">
        <f t="shared" si="75"/>
        <v>9.9999999999999645</v>
      </c>
      <c r="AU269" s="22">
        <v>720</v>
      </c>
      <c r="AV269" s="22">
        <f t="shared" si="76"/>
        <v>12</v>
      </c>
      <c r="AW269" s="22">
        <f>IF($B269="Day",_xlfn.XLOOKUP(CLEAN($C269),效率表!$B$4:$B$500,效率表!G$4:G$500,""),_xlfn.XLOOKUP(CLEAN($C269),效率表!$B$4:$B$500,效率表!G$4:G$500,"",,-1))</f>
        <v>40</v>
      </c>
      <c r="AX269" s="22">
        <f>IF($B269="Day",_xlfn.XLOOKUP(CLEAN($C269),效率表!$B$4:$B$500,效率表!H$4:H$500,""),_xlfn.XLOOKUP(CLEAN($C269),效率表!$B$4:$B$500,效率表!H$4:H$500,"",,-1))</f>
        <v>0</v>
      </c>
      <c r="AY269" s="22">
        <f>IF($B269="Day",_xlfn.XLOOKUP(CLEAN($C269),效率表!$B$4:$B$500,效率表!I$4:I$500,""),_xlfn.XLOOKUP(CLEAN($C269),效率表!$B$4:$B$500,效率表!I$4:I$500,"",,-1))</f>
        <v>0</v>
      </c>
      <c r="AZ269" s="22">
        <f>IF($B269="Day",_xlfn.XLOOKUP(CLEAN($C269),效率表!$B$4:$B$500,效率表!J$4:J$500,""),_xlfn.XLOOKUP(CLEAN($C269),效率表!$B$4:$B$500,效率表!J$4:J$500,"",,-1))</f>
        <v>0</v>
      </c>
      <c r="BA269" s="22">
        <f>IF($B269="Day",_xlfn.XLOOKUP(CLEAN($C269),效率表!$B$4:$B$500,效率表!K$4:K$500,""),_xlfn.XLOOKUP(CLEAN($C269),效率表!$B$4:$B$500,效率表!K$4:K$500,"",,-1))</f>
        <v>0</v>
      </c>
      <c r="BB269" s="22">
        <f>IF($B269="Day",_xlfn.XLOOKUP(CLEAN($C269),效率表!$B$4:$B$500,效率表!L$4:L$500,""),_xlfn.XLOOKUP(CLEAN($C269),效率表!$B$4:$B$500,效率表!L$4:L$500,"",,-1))</f>
        <v>90</v>
      </c>
      <c r="BC269" s="22">
        <f>IF($B269="Day",_xlfn.XLOOKUP(CLEAN($C269),效率表!$B$4:$B$500,效率表!M$4:M$500,""),_xlfn.XLOOKUP(CLEAN($C269),效率表!$B$4:$B$500,效率表!M$4:M$500,"",,-1))</f>
        <v>0</v>
      </c>
      <c r="BD269" s="22">
        <f>IF($B269="Day",_xlfn.XLOOKUP(CLEAN($C269),效率表!$B$4:$B$500,效率表!N$4:N$500,""),_xlfn.XLOOKUP(CLEAN($C269),效率表!$B$4:$B$500,效率表!N$4:N$500,"",,-1))</f>
        <v>0</v>
      </c>
      <c r="BE269" s="22">
        <f>IF($B269="Day",_xlfn.XLOOKUP(CLEAN($C269),效率表!$B$4:$B$500,效率表!O$4:O$500,""),_xlfn.XLOOKUP(CLEAN($C269),效率表!$B$4:$B$500,效率表!O$4:O$500,"",,-1))</f>
        <v>0</v>
      </c>
      <c r="BF269" s="22">
        <f>IF($B269="Day",_xlfn.XLOOKUP(CLEAN($C269),效率表!$B$4:$B$500,效率表!P$4:P$500,""),_xlfn.XLOOKUP(CLEAN($C269),效率表!$B$4:$B$500,效率表!P$4:P$500,"",,-1))</f>
        <v>0</v>
      </c>
      <c r="BG269" s="22">
        <f>IF($B269="Day",_xlfn.XLOOKUP(CLEAN($C269),效率表!$B$4:$B$500,效率表!Q$4:Q$500,""),_xlfn.XLOOKUP(CLEAN($C269),效率表!$B$4:$B$500,效率表!Q$4:Q$500,"",,-1))</f>
        <v>0</v>
      </c>
      <c r="BH269" s="22">
        <f>IF($B269="Day",_xlfn.XLOOKUP(CLEAN($C269),效率表!$B$4:$B$500,效率表!R$4:R$500,""),_xlfn.XLOOKUP(CLEAN($C269),效率表!$B$4:$B$500,效率表!R$4:R$500,"",,-1))</f>
        <v>0</v>
      </c>
      <c r="BI269" s="22">
        <f>IF($B269="Day",_xlfn.XLOOKUP(CLEAN($C269),效率表!$B$4:$B$500,效率表!S$4:S$500,""),_xlfn.XLOOKUP(CLEAN($C269),效率表!$B$4:$B$500,效率表!S$4:S$500,"",,-1))</f>
        <v>0</v>
      </c>
      <c r="BJ269" s="22">
        <f>IF($B269="Day",_xlfn.XLOOKUP(CLEAN($C269),效率表!$B$4:$B$500,效率表!U$4:U$500,""),_xlfn.XLOOKUP(CLEAN($C269),效率表!$B$4:$B$500,效率表!U$4:U$500,"",,-1))</f>
        <v>0</v>
      </c>
      <c r="BK269" s="22">
        <f>IF($B269="Day",_xlfn.XLOOKUP(CLEAN($C269),效率表!$B$4:$B$500,效率表!V$4:V$500,""),_xlfn.XLOOKUP(CLEAN($C269),效率表!$B$4:$B$500,效率表!V$4:V$500,"",,-1))</f>
        <v>0</v>
      </c>
      <c r="BL269" s="22">
        <f t="shared" si="77"/>
        <v>0</v>
      </c>
      <c r="BM269" s="22">
        <f t="shared" si="78"/>
        <v>130</v>
      </c>
      <c r="BN269" s="22">
        <f t="shared" si="79"/>
        <v>0</v>
      </c>
      <c r="BO269" s="27">
        <f t="shared" si="80"/>
        <v>590</v>
      </c>
      <c r="BP269" s="25">
        <f t="shared" si="81"/>
        <v>9.8333333333333339</v>
      </c>
      <c r="BQ269" s="28">
        <f>IF($B269="Day",_xlfn.XLOOKUP(CLEAN($C269),效率表!$B$4:$B$500,效率表!X$4:X$500,""),_xlfn.XLOOKUP($C269,效率表!$B$4:$B$500,效率表!X$4:X$500,"",,-1))</f>
        <v>0</v>
      </c>
    </row>
    <row r="270" spans="1:69">
      <c r="A270" s="29">
        <f t="shared" si="84"/>
        <v>46244</v>
      </c>
      <c r="B270" s="22" t="s">
        <v>241</v>
      </c>
      <c r="C270" s="22" t="s">
        <v>195</v>
      </c>
      <c r="D270" s="23" t="str">
        <f>_xlfn.XLOOKUP(C270,辅助表Auxiliary!$A$3:$A$192,辅助表Auxiliary!$C$3:$C$192)</f>
        <v>矿用卡车/Dump Truck</v>
      </c>
      <c r="E270" s="22" t="str">
        <f>_xlfn.XLOOKUP(C270,辅助表Auxiliary!$A$3:$A$192,辅助表Auxiliary!$D$3:$D$192)</f>
        <v>NHL NTE240AC</v>
      </c>
      <c r="F270" s="22" t="str">
        <f>_xlfn.XLOOKUP(C270,辅助表Auxiliary!$A$3:$A$192,辅助表Auxiliary!$E$3:$E$192)</f>
        <v>NTE240</v>
      </c>
      <c r="G270" s="22" t="s">
        <v>285</v>
      </c>
      <c r="H270" s="22" t="b">
        <f t="shared" si="68"/>
        <v>1</v>
      </c>
      <c r="I270" s="22">
        <f t="shared" si="69"/>
        <v>1</v>
      </c>
      <c r="J270" s="22"/>
      <c r="K270" s="22">
        <f>_xlfn.AGGREGATE(9,4,表1[[#This Row],[Хө]:[Б.н]])+_xlfn.AGGREGATE(9,4,表1[[#This Row],[Хө土壤]:[Б.н 脏煤]],表1[[#This Row],[Ш.х 沃土]])</f>
        <v>1105</v>
      </c>
      <c r="L270" s="22">
        <f>_xlfn.AGGREGATE(9,4,表1[[#This Row],[Нү]],表1[[#This Row],[Нү 煤炭]])</f>
        <v>0</v>
      </c>
      <c r="M270" s="22">
        <f>_xlfn.AGGREGATE(9,4,表1[[#This Row],[oxid]],表1[[#This Row],[oxid 氧化]])</f>
        <v>0</v>
      </c>
      <c r="N270" s="22">
        <f>_xlfn.AGGREGATE(9,4,表1[[#This Row],[И.А]],表1[[#This Row],[И.А 
工程工作]])</f>
        <v>0</v>
      </c>
      <c r="O270" s="22">
        <f>表1[[#This Row],[产量（M3）
Production(M3)]]-表1[[#This Row],[焦煤（M3）
Coking coal
Нү]]-表1[[#This Row],[动力煤（M3）
Thermal coal
oxid]]</f>
        <v>1105</v>
      </c>
      <c r="P270" s="22" t="str" cm="1">
        <f t="array" ref="P270">_xlfn.LET(
_xlpm.hCond,$H270,
_xlpm.dType,$D270,
_xlpm.res_type_1,P$1,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0" s="22" t="str" cm="1">
        <f t="array" ref="Q270">_xlfn.LET(
_xlpm.hCond,$H270,
_xlpm.dType,$D270,
_xlpm.res_type_1,Q$1,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0" s="22" t="str" cm="1">
        <f t="array" ref="R270">_xlfn.LET(
_xlpm.hCond,$H270,
_xlpm.dType,$D270,
_xlpm.res_type_1,R$1,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0" s="22" t="str" cm="1">
        <f t="array" ref="S270">_xlfn.LET(
_xlpm.hCond,$H270,
_xlpm.dType,$D270,
_xlpm.res_type_1,S$1,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0" s="22" t="str" cm="1">
        <f t="array" ref="T270">_xlfn.LET(
_xlpm.hCond,$H270,
_xlpm.dType,$D270,
_xlpm.res_type_1,T$1,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0" s="22" t="str" cm="1">
        <f t="array" ref="U270">_xlfn.LET(
_xlpm.hCond,$H270,
_xlpm.dType,$D270,
_xlpm.res_type_1,U$1,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0" s="22" t="str" cm="1">
        <f t="array" ref="V270">_xlfn.LET(
_xlpm.hCond,$H270,
_xlpm.dType,$D270,
_xlpm.res_type_1,V$1,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0" s="22" cm="1">
        <f t="array" ref="W270">_xlfn.LET(
_xlpm.hCond,$H270,
_xlpm.dType,$D270,
_xlpm.res_type_1,W$1,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1105</v>
      </c>
      <c r="X270" s="22" cm="1">
        <f t="array" ref="X270">_xlfn.LET(
_xlpm.hCond,$H270,
_xlpm.dType,$D270,
_xlpm.res_type_1,X$1,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0" s="22" cm="1">
        <f t="array" ref="Y270">_xlfn.LET(
_xlpm.hCond,$H270,
_xlpm.dType,$D270,
_xlpm.res_type_1,Y$1,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0" s="22" cm="1">
        <f t="array" ref="Z270">_xlfn.LET(
_xlpm.hCond,$H270,
_xlpm.dType,$D270,
_xlpm.res_type_1,Z$1,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0" s="22" cm="1">
        <f t="array" ref="AA270">_xlfn.LET(
_xlpm.hCond,$H270,
_xlpm.dType,$D270,
_xlpm.res_type_1,AA$1,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0" s="22" cm="1">
        <f t="array" ref="AB270">_xlfn.LET(
_xlpm.hCond,$H270,
_xlpm.dType,$D270,
_xlpm.res_type_1,AB$1,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0" s="22" cm="1">
        <f t="array" ref="AC270">_xlfn.LET(
_xlpm.hCond,$H270,
_xlpm.dType,$D270,
_xlpm.res_type_1,AC$1,
_xlpm.num,--_xlfn.TEXTAFTER($C270,{"#","/","-"},-1),
_xlpm.isDay,$B270="DAY",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0" s="22" cm="1">
        <f t="array" ref="AD270">_xlfn.LET(
    _xlpm.result,
    IF(
        $H270,
        _xlfn.IFS(
            $B270 = "DAY",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$B270 = "Night",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22703</v>
      </c>
      <c r="AE270" s="22" cm="1">
        <f t="array" ref="AE270">_xlfn.LET(
    _xlpm.result,
    IF(
        $H270,
        _xlfn.IFS(
            $B270 = "DAY",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$B270 = "Night",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22714</v>
      </c>
      <c r="AF270" s="22">
        <f t="shared" si="82"/>
        <v>11</v>
      </c>
      <c r="AG270" s="22" cm="1">
        <f t="array" ref="AG270">_xlfn.LET(
    _xlpm.result,
    IF(
        $H270,
        _xlfn.IFS(
            $B270 = "DAY",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$B270 = "Night",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364426</v>
      </c>
      <c r="AH270" s="22" cm="1">
        <f t="array" ref="AH270">_xlfn.LET(
    _xlpm.result,
    IF(
        $H270,
        _xlfn.IFS(
            $B270 = "DAY",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$B270 = "Night",
            _xlfn.IFS(
                $D270 = "挖掘机/Excavator",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$D270 = "矿用卡车/Dump Truck",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$D270 = "辅助设备/Auxiliary Equipment",
                _xlfn.XLOOKUP(
                     --
                        _xlfn.TEXTAFTER(
                            $C270,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364562</v>
      </c>
      <c r="AI270" s="22">
        <f t="shared" si="83"/>
        <v>136</v>
      </c>
      <c r="AJ270" s="22">
        <f>_xlfn.LET(_xlpm.v,_xlfn.XLOOKUP(表1[[#This Row],[型号类型
Model Type]],辅助表Auxiliary!$P$2:$P$6,辅助表Auxiliary!$Q$2:$Q$6),_xlpm.target,表1[[#This Row],[产量（M3）
Production(M3)]],IFERROR(_xlpm.target/_xlpm.v,""))</f>
        <v>13</v>
      </c>
      <c r="AK27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0" s="22">
        <f t="shared" si="70"/>
        <v>13</v>
      </c>
      <c r="AO270" s="24">
        <f t="shared" si="71"/>
        <v>5.2307692307692308</v>
      </c>
      <c r="AP270" s="25" cm="1">
        <f t="array" ref="AP27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B270="Night", IF(
            (F270="EX5600")+(F270="EX3600"),
            _xlfn.XLOOKUP(--_xlfn.TEXTAFTER($C270,{"#","/","-"},-1), --_xlfn.TEXTAFTER('Electrical Excavator'!$A$4:$A$23,{"#","/","-"},-1), _xlfn.XLOOKUP(A270,'Electrical Excavator'!$E$3:$AI$3,'Electrical Excavator'!$E$4:$AI$23)),
            _xlfn.XLOOKUP(--_xlfn.TEXTAFTER($C270,{"#","/","-"},-1), --_xlfn.REGEXEXTRACT(_xlpm.c_rng,"\d+"), _xlfn.XLOOKUP(A270, _xlpm.header_rng, _xlpm.data_rng))
        ),
        B270="Day", ""
    ),
    IFERROR(_xlpm.result, "")
)</f>
        <v>1810</v>
      </c>
      <c r="AQ270" s="26">
        <f t="shared" si="72"/>
        <v>0.96666666666666667</v>
      </c>
      <c r="AR270" s="26">
        <f t="shared" si="73"/>
        <v>0.84195402298850575</v>
      </c>
      <c r="AS270" s="26">
        <f t="shared" si="74"/>
        <v>0.84195402298850575</v>
      </c>
      <c r="AT270" s="24">
        <f t="shared" si="75"/>
        <v>73.999999999999943</v>
      </c>
      <c r="AU270" s="22">
        <v>720</v>
      </c>
      <c r="AV270" s="22">
        <f t="shared" si="76"/>
        <v>12</v>
      </c>
      <c r="AW270" s="22">
        <f>IF($B270="Day",_xlfn.XLOOKUP(CLEAN($C270),效率表!$B$4:$B$500,效率表!G$4:G$500,""),_xlfn.XLOOKUP(CLEAN($C270),效率表!$B$4:$B$500,效率表!G$4:G$500,"",,-1))</f>
        <v>20</v>
      </c>
      <c r="AX270" s="22">
        <f>IF($B270="Day",_xlfn.XLOOKUP(CLEAN($C270),效率表!$B$4:$B$500,效率表!H$4:H$500,""),_xlfn.XLOOKUP(CLEAN($C270),效率表!$B$4:$B$500,效率表!H$4:H$500,"",,-1))</f>
        <v>0</v>
      </c>
      <c r="AY270" s="22">
        <f>IF($B270="Day",_xlfn.XLOOKUP(CLEAN($C270),效率表!$B$4:$B$500,效率表!I$4:I$500,""),_xlfn.XLOOKUP(CLEAN($C270),效率表!$B$4:$B$500,效率表!I$4:I$500,"",,-1))</f>
        <v>0</v>
      </c>
      <c r="AZ270" s="22">
        <f>IF($B270="Day",_xlfn.XLOOKUP(CLEAN($C270),效率表!$B$4:$B$500,效率表!J$4:J$500,""),_xlfn.XLOOKUP(CLEAN($C270),效率表!$B$4:$B$500,效率表!J$4:J$500,"",,-1))</f>
        <v>0</v>
      </c>
      <c r="BA270" s="22">
        <f>IF($B270="Day",_xlfn.XLOOKUP(CLEAN($C270),效率表!$B$4:$B$500,效率表!K$4:K$500,""),_xlfn.XLOOKUP(CLEAN($C270),效率表!$B$4:$B$500,效率表!K$4:K$500,"",,-1))</f>
        <v>0</v>
      </c>
      <c r="BB270" s="22">
        <f>IF($B270="Day",_xlfn.XLOOKUP(CLEAN($C270),效率表!$B$4:$B$500,效率表!L$4:L$500,""),_xlfn.XLOOKUP(CLEAN($C270),效率表!$B$4:$B$500,效率表!L$4:L$500,"",,-1))</f>
        <v>90</v>
      </c>
      <c r="BC270" s="22">
        <f>IF($B270="Day",_xlfn.XLOOKUP(CLEAN($C270),效率表!$B$4:$B$500,效率表!M$4:M$500,""),_xlfn.XLOOKUP(CLEAN($C270),效率表!$B$4:$B$500,效率表!M$4:M$500,"",,-1))</f>
        <v>0</v>
      </c>
      <c r="BD270" s="22">
        <f>IF($B270="Day",_xlfn.XLOOKUP(CLEAN($C270),效率表!$B$4:$B$500,效率表!N$4:N$500,""),_xlfn.XLOOKUP(CLEAN($C270),效率表!$B$4:$B$500,效率表!N$4:N$500,"",,-1))</f>
        <v>0</v>
      </c>
      <c r="BE270" s="22">
        <f>IF($B270="Day",_xlfn.XLOOKUP(CLEAN($C270),效率表!$B$4:$B$500,效率表!O$4:O$500,""),_xlfn.XLOOKUP(CLEAN($C270),效率表!$B$4:$B$500,效率表!O$4:O$500,"",,-1))</f>
        <v>24</v>
      </c>
      <c r="BF270" s="22">
        <f>IF($B270="Day",_xlfn.XLOOKUP(CLEAN($C270),效率表!$B$4:$B$500,效率表!P$4:P$500,""),_xlfn.XLOOKUP(CLEAN($C270),效率表!$B$4:$B$500,效率表!P$4:P$500,"",,-1))</f>
        <v>0</v>
      </c>
      <c r="BG270" s="22">
        <f>IF($B270="Day",_xlfn.XLOOKUP(CLEAN($C270),效率表!$B$4:$B$500,效率表!Q$4:Q$500,""),_xlfn.XLOOKUP(CLEAN($C270),效率表!$B$4:$B$500,效率表!Q$4:Q$500,"",,-1))</f>
        <v>0</v>
      </c>
      <c r="BH270" s="22">
        <f>IF($B270="Day",_xlfn.XLOOKUP(CLEAN($C270),效率表!$B$4:$B$500,效率表!R$4:R$500,""),_xlfn.XLOOKUP(CLEAN($C270),效率表!$B$4:$B$500,效率表!R$4:R$500,"",,-1))</f>
        <v>0</v>
      </c>
      <c r="BI270" s="22">
        <f>IF($B270="Day",_xlfn.XLOOKUP(CLEAN($C270),效率表!$B$4:$B$500,效率表!S$4:S$500,""),_xlfn.XLOOKUP(CLEAN($C270),效率表!$B$4:$B$500,效率表!S$4:S$500,"",,-1))</f>
        <v>0</v>
      </c>
      <c r="BJ270" s="22">
        <f>IF($B270="Day",_xlfn.XLOOKUP(CLEAN($C270),效率表!$B$4:$B$500,效率表!U$4:U$500,""),_xlfn.XLOOKUP(CLEAN($C270),效率表!$B$4:$B$500,效率表!U$4:U$500,"",,-1))</f>
        <v>0</v>
      </c>
      <c r="BK270" s="22">
        <f>IF($B270="Day",_xlfn.XLOOKUP(CLEAN($C270),效率表!$B$4:$B$500,效率表!V$4:V$500,""),_xlfn.XLOOKUP(CLEAN($C270),效率表!$B$4:$B$500,效率表!V$4:V$500,"",,-1))</f>
        <v>0</v>
      </c>
      <c r="BL270" s="22">
        <f t="shared" si="77"/>
        <v>0</v>
      </c>
      <c r="BM270" s="22">
        <f t="shared" si="78"/>
        <v>110</v>
      </c>
      <c r="BN270" s="22">
        <f t="shared" si="79"/>
        <v>0</v>
      </c>
      <c r="BO270" s="27">
        <f t="shared" si="80"/>
        <v>586</v>
      </c>
      <c r="BP270" s="25">
        <f t="shared" si="81"/>
        <v>9.7666666666666675</v>
      </c>
      <c r="BQ270" s="28" t="str">
        <f>IF($B270="Day",_xlfn.XLOOKUP(CLEAN($C270),效率表!$B$4:$B$500,效率表!X$4:X$500,""),_xlfn.XLOOKUP($C270,效率表!$B$4:$B$500,效率表!X$4:X$500,"",,-1))</f>
        <v xml:space="preserve">Хөдөлгүүрийн шар ассан </v>
      </c>
    </row>
    <row r="271" spans="1:69">
      <c r="A271" s="29">
        <f t="shared" si="84"/>
        <v>46244</v>
      </c>
      <c r="B271" s="22" t="s">
        <v>241</v>
      </c>
      <c r="C271" s="22" t="s">
        <v>196</v>
      </c>
      <c r="D271" s="23" t="str">
        <f>_xlfn.XLOOKUP(C271,辅助表Auxiliary!$A$3:$A$192,辅助表Auxiliary!$C$3:$C$192)</f>
        <v>矿用卡车/Dump Truck</v>
      </c>
      <c r="E271" s="22" t="str">
        <f>_xlfn.XLOOKUP(C271,辅助表Auxiliary!$A$3:$A$192,辅助表Auxiliary!$D$3:$D$192)</f>
        <v>NHL NTE240AC</v>
      </c>
      <c r="F271" s="22" t="str">
        <f>_xlfn.XLOOKUP(C271,辅助表Auxiliary!$A$3:$A$192,辅助表Auxiliary!$E$3:$E$192)</f>
        <v>NTE240</v>
      </c>
      <c r="G271" s="22" t="s">
        <v>285</v>
      </c>
      <c r="H271" s="22" t="b">
        <f t="shared" si="68"/>
        <v>1</v>
      </c>
      <c r="I271" s="22">
        <f t="shared" si="69"/>
        <v>1</v>
      </c>
      <c r="J271" s="22"/>
      <c r="K271" s="22">
        <f>_xlfn.AGGREGATE(9,4,表1[[#This Row],[Хө]:[Б.н]])+_xlfn.AGGREGATE(9,4,表1[[#This Row],[Хө土壤]:[Б.н 脏煤]],表1[[#This Row],[Ш.х 沃土]])</f>
        <v>1020</v>
      </c>
      <c r="L271" s="22">
        <f>_xlfn.AGGREGATE(9,4,表1[[#This Row],[Нү]],表1[[#This Row],[Нү 煤炭]])</f>
        <v>85</v>
      </c>
      <c r="M271" s="22">
        <f>_xlfn.AGGREGATE(9,4,表1[[#This Row],[oxid]],表1[[#This Row],[oxid 氧化]])</f>
        <v>0</v>
      </c>
      <c r="N271" s="22">
        <f>_xlfn.AGGREGATE(9,4,表1[[#This Row],[И.А]],表1[[#This Row],[И.А 
工程工作]])</f>
        <v>0</v>
      </c>
      <c r="O271" s="22">
        <f>表1[[#This Row],[产量（M3）
Production(M3)]]-表1[[#This Row],[焦煤（M3）
Coking coal
Нү]]-表1[[#This Row],[动力煤（M3）
Thermal coal
oxid]]</f>
        <v>935</v>
      </c>
      <c r="P271" s="22" t="str" cm="1">
        <f t="array" ref="P271">_xlfn.LET(
_xlpm.hCond,$H271,
_xlpm.dType,$D271,
_xlpm.res_type_1,P$1,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1" s="22" t="str" cm="1">
        <f t="array" ref="Q271">_xlfn.LET(
_xlpm.hCond,$H271,
_xlpm.dType,$D271,
_xlpm.res_type_1,Q$1,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1" s="22" t="str" cm="1">
        <f t="array" ref="R271">_xlfn.LET(
_xlpm.hCond,$H271,
_xlpm.dType,$D271,
_xlpm.res_type_1,R$1,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1" s="22" t="str" cm="1">
        <f t="array" ref="S271">_xlfn.LET(
_xlpm.hCond,$H271,
_xlpm.dType,$D271,
_xlpm.res_type_1,S$1,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1" s="22" t="str" cm="1">
        <f t="array" ref="T271">_xlfn.LET(
_xlpm.hCond,$H271,
_xlpm.dType,$D271,
_xlpm.res_type_1,T$1,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1" s="22" t="str" cm="1">
        <f t="array" ref="U271">_xlfn.LET(
_xlpm.hCond,$H271,
_xlpm.dType,$D271,
_xlpm.res_type_1,U$1,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1" s="22" t="str" cm="1">
        <f t="array" ref="V271">_xlfn.LET(
_xlpm.hCond,$H271,
_xlpm.dType,$D271,
_xlpm.res_type_1,V$1,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1" s="22" cm="1">
        <f t="array" ref="W271">_xlfn.LET(
_xlpm.hCond,$H271,
_xlpm.dType,$D271,
_xlpm.res_type_1,W$1,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71" s="22" cm="1">
        <f t="array" ref="X271">_xlfn.LET(
_xlpm.hCond,$H271,
_xlpm.dType,$D271,
_xlpm.res_type_1,X$1,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1" s="22" cm="1">
        <f t="array" ref="Y271">_xlfn.LET(
_xlpm.hCond,$H271,
_xlpm.dType,$D271,
_xlpm.res_type_1,Y$1,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Z271" s="22" cm="1">
        <f t="array" ref="Z271">_xlfn.LET(
_xlpm.hCond,$H271,
_xlpm.dType,$D271,
_xlpm.res_type_1,Z$1,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1" s="22" cm="1">
        <f t="array" ref="AA271">_xlfn.LET(
_xlpm.hCond,$H271,
_xlpm.dType,$D271,
_xlpm.res_type_1,AA$1,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1" s="22" cm="1">
        <f t="array" ref="AB271">_xlfn.LET(
_xlpm.hCond,$H271,
_xlpm.dType,$D271,
_xlpm.res_type_1,AB$1,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1" s="22" cm="1">
        <f t="array" ref="AC271">_xlfn.LET(
_xlpm.hCond,$H271,
_xlpm.dType,$D271,
_xlpm.res_type_1,AC$1,
_xlpm.num,--_xlfn.TEXTAFTER($C271,{"#","/","-"},-1),
_xlpm.isDay,$B271="DAY",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1" s="22" cm="1">
        <f t="array" ref="AD271">_xlfn.LET(
    _xlpm.result,
    IF(
        $H271,
        _xlfn.IFS(
            $B271 = "DAY",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$B271 = "Night",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23158</v>
      </c>
      <c r="AE271" s="22" cm="1">
        <f t="array" ref="AE271">_xlfn.LET(
    _xlpm.result,
    IF(
        $H271,
        _xlfn.IFS(
            $B271 = "DAY",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$B271 = "Night",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23168</v>
      </c>
      <c r="AF271" s="22">
        <f t="shared" si="82"/>
        <v>10</v>
      </c>
      <c r="AG271" s="22" cm="1">
        <f t="array" ref="AG271">_xlfn.LET(
    _xlpm.result,
    IF(
        $H271,
        _xlfn.IFS(
            $B271 = "DAY",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$B271 = "Night",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370565</v>
      </c>
      <c r="AH271" s="22" cm="1">
        <f t="array" ref="AH271">_xlfn.LET(
    _xlpm.result,
    IF(
        $H271,
        _xlfn.IFS(
            $B271 = "DAY",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$B271 = "Night",
            _xlfn.IFS(
                $D271 = "挖掘机/Excavator",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$D271 = "矿用卡车/Dump Truck",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$D271 = "辅助设备/Auxiliary Equipment",
                _xlfn.XLOOKUP(
                     --
                        _xlfn.TEXTAFTER(
                            $C271,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370735</v>
      </c>
      <c r="AI271" s="22">
        <f t="shared" si="83"/>
        <v>170</v>
      </c>
      <c r="AJ271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71" s="22">
        <f>_xlfn.LET(_xlpm.v,_xlfn.XLOOKUP(表1[[#This Row],[型号类型
Model Type]],辅助表Auxiliary!$P$2:$P$6,辅助表Auxiliary!$Q$2:$Q$6),_xlpm.target,_xlfn.AGGREGATE(9,4,表1[[#This Row],[Нү 煤炭]]),IFERROR(_xlpm.target/_xlpm.v,""))</f>
        <v>1</v>
      </c>
      <c r="AL27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1" s="22">
        <f t="shared" si="70"/>
        <v>11</v>
      </c>
      <c r="AO271" s="24">
        <f t="shared" si="71"/>
        <v>7.083333333333333</v>
      </c>
      <c r="AP271" s="25" cm="1">
        <f t="array" ref="AP27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B271="Night", IF(
            (F271="EX5600")+(F271="EX3600"),
            _xlfn.XLOOKUP(--_xlfn.TEXTAFTER($C271,{"#","/","-"},-1), --_xlfn.TEXTAFTER('Electrical Excavator'!$A$4:$A$23,{"#","/","-"},-1), _xlfn.XLOOKUP(A271,'Electrical Excavator'!$E$3:$AI$3,'Electrical Excavator'!$E$4:$AI$23)),
            _xlfn.XLOOKUP(--_xlfn.TEXTAFTER($C271,{"#","/","-"},-1), --_xlfn.REGEXEXTRACT(_xlpm.c_rng,"\d+"), _xlfn.XLOOKUP(A271, _xlpm.header_rng, _xlpm.data_rng))
        ),
        B271="Day", ""
    ),
    IFERROR(_xlpm.result, "")
)</f>
        <v>2118</v>
      </c>
      <c r="AQ271" s="26">
        <f t="shared" si="72"/>
        <v>1</v>
      </c>
      <c r="AR271" s="26">
        <f t="shared" si="73"/>
        <v>0.83333333333333337</v>
      </c>
      <c r="AS271" s="26">
        <f t="shared" si="74"/>
        <v>0.83333333333333337</v>
      </c>
      <c r="AT271" s="24">
        <f t="shared" si="75"/>
        <v>0</v>
      </c>
      <c r="AU271" s="22">
        <v>720</v>
      </c>
      <c r="AV271" s="22">
        <f t="shared" si="76"/>
        <v>12</v>
      </c>
      <c r="AW271" s="22">
        <f>IF($B271="Day",_xlfn.XLOOKUP(CLEAN($C271),效率表!$B$4:$B$500,效率表!G$4:G$500,""),_xlfn.XLOOKUP(CLEAN($C271),效率表!$B$4:$B$500,效率表!G$4:G$500,"",,-1))</f>
        <v>30</v>
      </c>
      <c r="AX271" s="22">
        <f>IF($B271="Day",_xlfn.XLOOKUP(CLEAN($C271),效率表!$B$4:$B$500,效率表!H$4:H$500,""),_xlfn.XLOOKUP(CLEAN($C271),效率表!$B$4:$B$500,效率表!H$4:H$500,"",,-1))</f>
        <v>0</v>
      </c>
      <c r="AY271" s="22">
        <f>IF($B271="Day",_xlfn.XLOOKUP(CLEAN($C271),效率表!$B$4:$B$500,效率表!I$4:I$500,""),_xlfn.XLOOKUP(CLEAN($C271),效率表!$B$4:$B$500,效率表!I$4:I$500,"",,-1))</f>
        <v>0</v>
      </c>
      <c r="AZ271" s="22">
        <f>IF($B271="Day",_xlfn.XLOOKUP(CLEAN($C271),效率表!$B$4:$B$500,效率表!J$4:J$500,""),_xlfn.XLOOKUP(CLEAN($C271),效率表!$B$4:$B$500,效率表!J$4:J$500,"",,-1))</f>
        <v>0</v>
      </c>
      <c r="BA271" s="22">
        <f>IF($B271="Day",_xlfn.XLOOKUP(CLEAN($C271),效率表!$B$4:$B$500,效率表!K$4:K$500,""),_xlfn.XLOOKUP(CLEAN($C271),效率表!$B$4:$B$500,效率表!K$4:K$500,"",,-1))</f>
        <v>0</v>
      </c>
      <c r="BB271" s="22">
        <f>IF($B271="Day",_xlfn.XLOOKUP(CLEAN($C271),效率表!$B$4:$B$500,效率表!L$4:L$500,""),_xlfn.XLOOKUP(CLEAN($C271),效率表!$B$4:$B$500,效率表!L$4:L$500,"",,-1))</f>
        <v>90</v>
      </c>
      <c r="BC271" s="22">
        <f>IF($B271="Day",_xlfn.XLOOKUP(CLEAN($C271),效率表!$B$4:$B$500,效率表!M$4:M$500,""),_xlfn.XLOOKUP(CLEAN($C271),效率表!$B$4:$B$500,效率表!M$4:M$500,"",,-1))</f>
        <v>0</v>
      </c>
      <c r="BD271" s="22">
        <f>IF($B271="Day",_xlfn.XLOOKUP(CLEAN($C271),效率表!$B$4:$B$500,效率表!N$4:N$500,""),_xlfn.XLOOKUP(CLEAN($C271),效率表!$B$4:$B$500,效率表!N$4:N$500,"",,-1))</f>
        <v>0</v>
      </c>
      <c r="BE271" s="22">
        <f>IF($B271="Day",_xlfn.XLOOKUP(CLEAN($C271),效率表!$B$4:$B$500,效率表!O$4:O$500,""),_xlfn.XLOOKUP(CLEAN($C271),效率表!$B$4:$B$500,效率表!O$4:O$500,"",,-1))</f>
        <v>0</v>
      </c>
      <c r="BF271" s="22">
        <f>IF($B271="Day",_xlfn.XLOOKUP(CLEAN($C271),效率表!$B$4:$B$500,效率表!P$4:P$500,""),_xlfn.XLOOKUP(CLEAN($C271),效率表!$B$4:$B$500,效率表!P$4:P$500,"",,-1))</f>
        <v>0</v>
      </c>
      <c r="BG271" s="22">
        <f>IF($B271="Day",_xlfn.XLOOKUP(CLEAN($C271),效率表!$B$4:$B$500,效率表!Q$4:Q$500,""),_xlfn.XLOOKUP(CLEAN($C271),效率表!$B$4:$B$500,效率表!Q$4:Q$500,"",,-1))</f>
        <v>0</v>
      </c>
      <c r="BH271" s="22">
        <f>IF($B271="Day",_xlfn.XLOOKUP(CLEAN($C271),效率表!$B$4:$B$500,效率表!R$4:R$500,""),_xlfn.XLOOKUP(CLEAN($C271),效率表!$B$4:$B$500,效率表!R$4:R$500,"",,-1))</f>
        <v>0</v>
      </c>
      <c r="BI271" s="22">
        <f>IF($B271="Day",_xlfn.XLOOKUP(CLEAN($C271),效率表!$B$4:$B$500,效率表!S$4:S$500,""),_xlfn.XLOOKUP(CLEAN($C271),效率表!$B$4:$B$500,效率表!S$4:S$500,"",,-1))</f>
        <v>0</v>
      </c>
      <c r="BJ271" s="22">
        <f>IF($B271="Day",_xlfn.XLOOKUP(CLEAN($C271),效率表!$B$4:$B$500,效率表!U$4:U$500,""),_xlfn.XLOOKUP(CLEAN($C271),效率表!$B$4:$B$500,效率表!U$4:U$500,"",,-1))</f>
        <v>0</v>
      </c>
      <c r="BK271" s="22">
        <f>IF($B271="Day",_xlfn.XLOOKUP(CLEAN($C271),效率表!$B$4:$B$500,效率表!V$4:V$500,""),_xlfn.XLOOKUP(CLEAN($C271),效率表!$B$4:$B$500,效率表!V$4:V$500,"",,-1))</f>
        <v>0</v>
      </c>
      <c r="BL271" s="22">
        <f t="shared" si="77"/>
        <v>0</v>
      </c>
      <c r="BM271" s="22">
        <f t="shared" si="78"/>
        <v>120</v>
      </c>
      <c r="BN271" s="22">
        <f t="shared" si="79"/>
        <v>0</v>
      </c>
      <c r="BO271" s="27">
        <f t="shared" si="80"/>
        <v>600</v>
      </c>
      <c r="BP271" s="25">
        <f t="shared" si="81"/>
        <v>10</v>
      </c>
      <c r="BQ271" s="28">
        <f>IF($B271="Day",_xlfn.XLOOKUP(CLEAN($C271),效率表!$B$4:$B$500,效率表!X$4:X$500,""),_xlfn.XLOOKUP($C271,效率表!$B$4:$B$500,效率表!X$4:X$500,"",,-1))</f>
        <v>0</v>
      </c>
    </row>
    <row r="272" spans="1:69">
      <c r="A272" s="29">
        <f t="shared" si="84"/>
        <v>46244</v>
      </c>
      <c r="B272" s="22" t="s">
        <v>241</v>
      </c>
      <c r="C272" s="22" t="s">
        <v>197</v>
      </c>
      <c r="D272" s="23" t="str">
        <f>_xlfn.XLOOKUP(C272,辅助表Auxiliary!$A$3:$A$192,辅助表Auxiliary!$C$3:$C$192)</f>
        <v>矿用卡车/Dump Truck</v>
      </c>
      <c r="E272" s="22" t="str">
        <f>_xlfn.XLOOKUP(C272,辅助表Auxiliary!$A$3:$A$192,辅助表Auxiliary!$D$3:$D$192)</f>
        <v>NHL NTE240AC</v>
      </c>
      <c r="F272" s="22" t="str">
        <f>_xlfn.XLOOKUP(C272,辅助表Auxiliary!$A$3:$A$192,辅助表Auxiliary!$E$3:$E$192)</f>
        <v>NTE240</v>
      </c>
      <c r="G272" s="22" t="s">
        <v>285</v>
      </c>
      <c r="H272" s="22" t="b">
        <f t="shared" si="68"/>
        <v>1</v>
      </c>
      <c r="I272" s="22">
        <f t="shared" si="69"/>
        <v>1</v>
      </c>
      <c r="J272" s="22"/>
      <c r="K272" s="22">
        <f>_xlfn.AGGREGATE(9,4,表1[[#This Row],[Хө]:[Б.н]])+_xlfn.AGGREGATE(9,4,表1[[#This Row],[Хө土壤]:[Б.н 脏煤]],表1[[#This Row],[Ш.х 沃土]])</f>
        <v>1020</v>
      </c>
      <c r="L272" s="22">
        <f>_xlfn.AGGREGATE(9,4,表1[[#This Row],[Нү]],表1[[#This Row],[Нү 煤炭]])</f>
        <v>0</v>
      </c>
      <c r="M272" s="22">
        <f>_xlfn.AGGREGATE(9,4,表1[[#This Row],[oxid]],表1[[#This Row],[oxid 氧化]])</f>
        <v>170</v>
      </c>
      <c r="N272" s="22">
        <f>_xlfn.AGGREGATE(9,4,表1[[#This Row],[И.А]],表1[[#This Row],[И.А 
工程工作]])</f>
        <v>0</v>
      </c>
      <c r="O272" s="22">
        <f>表1[[#This Row],[产量（M3）
Production(M3)]]-表1[[#This Row],[焦煤（M3）
Coking coal
Нү]]-表1[[#This Row],[动力煤（M3）
Thermal coal
oxid]]</f>
        <v>850</v>
      </c>
      <c r="P272" s="22" t="str" cm="1">
        <f t="array" ref="P272">_xlfn.LET(
_xlpm.hCond,$H272,
_xlpm.dType,$D272,
_xlpm.res_type_1,P$1,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2" s="22" t="str" cm="1">
        <f t="array" ref="Q272">_xlfn.LET(
_xlpm.hCond,$H272,
_xlpm.dType,$D272,
_xlpm.res_type_1,Q$1,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2" s="22" t="str" cm="1">
        <f t="array" ref="R272">_xlfn.LET(
_xlpm.hCond,$H272,
_xlpm.dType,$D272,
_xlpm.res_type_1,R$1,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2" s="22" t="str" cm="1">
        <f t="array" ref="S272">_xlfn.LET(
_xlpm.hCond,$H272,
_xlpm.dType,$D272,
_xlpm.res_type_1,S$1,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2" s="22" t="str" cm="1">
        <f t="array" ref="T272">_xlfn.LET(
_xlpm.hCond,$H272,
_xlpm.dType,$D272,
_xlpm.res_type_1,T$1,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2" s="22" t="str" cm="1">
        <f t="array" ref="U272">_xlfn.LET(
_xlpm.hCond,$H272,
_xlpm.dType,$D272,
_xlpm.res_type_1,U$1,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2" s="22" t="str" cm="1">
        <f t="array" ref="V272">_xlfn.LET(
_xlpm.hCond,$H272,
_xlpm.dType,$D272,
_xlpm.res_type_1,V$1,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2" s="22" cm="1">
        <f t="array" ref="W272">_xlfn.LET(
_xlpm.hCond,$H272,
_xlpm.dType,$D272,
_xlpm.res_type_1,W$1,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850</v>
      </c>
      <c r="X272" s="22" cm="1">
        <f t="array" ref="X272">_xlfn.LET(
_xlpm.hCond,$H272,
_xlpm.dType,$D272,
_xlpm.res_type_1,X$1,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2" s="22" cm="1">
        <f t="array" ref="Y272">_xlfn.LET(
_xlpm.hCond,$H272,
_xlpm.dType,$D272,
_xlpm.res_type_1,Y$1,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2" s="22" cm="1">
        <f t="array" ref="Z272">_xlfn.LET(
_xlpm.hCond,$H272,
_xlpm.dType,$D272,
_xlpm.res_type_1,Z$1,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170</v>
      </c>
      <c r="AA272" s="22" cm="1">
        <f t="array" ref="AA272">_xlfn.LET(
_xlpm.hCond,$H272,
_xlpm.dType,$D272,
_xlpm.res_type_1,AA$1,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2" s="22" cm="1">
        <f t="array" ref="AB272">_xlfn.LET(
_xlpm.hCond,$H272,
_xlpm.dType,$D272,
_xlpm.res_type_1,AB$1,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2" s="22" cm="1">
        <f t="array" ref="AC272">_xlfn.LET(
_xlpm.hCond,$H272,
_xlpm.dType,$D272,
_xlpm.res_type_1,AC$1,
_xlpm.num,--_xlfn.TEXTAFTER($C272,{"#","/","-"},-1),
_xlpm.isDay,$B272="DAY",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2" s="22" cm="1">
        <f t="array" ref="AD272">_xlfn.LET(
    _xlpm.result,
    IF(
        $H272,
        _xlfn.IFS(
            $B272 = "DAY",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$B272 = "Night",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22978</v>
      </c>
      <c r="AE272" s="22" cm="1">
        <f t="array" ref="AE272">_xlfn.LET(
    _xlpm.result,
    IF(
        $H272,
        _xlfn.IFS(
            $B272 = "DAY",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$B272 = "Night",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22988</v>
      </c>
      <c r="AF272" s="22">
        <f t="shared" si="82"/>
        <v>10</v>
      </c>
      <c r="AG272" s="22" cm="1">
        <f t="array" ref="AG272">_xlfn.LET(
    _xlpm.result,
    IF(
        $H272,
        _xlfn.IFS(
            $B272 = "DAY",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$B272 = "Night",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379554</v>
      </c>
      <c r="AH272" s="22" cm="1">
        <f t="array" ref="AH272">_xlfn.LET(
    _xlpm.result,
    IF(
        $H272,
        _xlfn.IFS(
            $B272 = "DAY",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$B272 = "Night",
            _xlfn.IFS(
                $D272 = "挖掘机/Excavator",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$D272 = "矿用卡车/Dump Truck",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$D272 = "辅助设备/Auxiliary Equipment",
                _xlfn.XLOOKUP(
                     --
                        _xlfn.TEXTAFTER(
                            $C272,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379728</v>
      </c>
      <c r="AI272" s="22">
        <f t="shared" si="83"/>
        <v>174</v>
      </c>
      <c r="AJ272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7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2" s="22">
        <f>_xlfn.LET(_xlpm.v,_xlfn.XLOOKUP(表1[[#This Row],[型号类型
Model Type]],辅助表Auxiliary!$P$2:$P$6,辅助表Auxiliary!$Q$2:$Q$6),_xlpm.target,_xlfn.AGGREGATE(9,4,表1[[#This Row],[oxid 氧化]]),IFERROR(_xlpm.target/_xlpm.v,""))</f>
        <v>2</v>
      </c>
      <c r="AM27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2" s="22">
        <f t="shared" si="70"/>
        <v>10</v>
      </c>
      <c r="AO272" s="24">
        <f t="shared" si="71"/>
        <v>7.25</v>
      </c>
      <c r="AP272" s="25" cm="1">
        <f t="array" ref="AP27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B272="Night", IF(
            (F272="EX5600")+(F272="EX3600"),
            _xlfn.XLOOKUP(--_xlfn.TEXTAFTER($C272,{"#","/","-"},-1), --_xlfn.TEXTAFTER('Electrical Excavator'!$A$4:$A$23,{"#","/","-"},-1), _xlfn.XLOOKUP(A272,'Electrical Excavator'!$E$3:$AI$3,'Electrical Excavator'!$E$4:$AI$23)),
            _xlfn.XLOOKUP(--_xlfn.TEXTAFTER($C272,{"#","/","-"},-1), --_xlfn.REGEXEXTRACT(_xlpm.c_rng,"\d+"), _xlfn.XLOOKUP(A272, _xlpm.header_rng, _xlpm.data_rng))
        ),
        B272="Day", ""
    ),
    IFERROR(_xlpm.result, "")
)</f>
        <v>2230</v>
      </c>
      <c r="AQ272" s="26">
        <f t="shared" si="72"/>
        <v>1</v>
      </c>
      <c r="AR272" s="26">
        <f t="shared" si="73"/>
        <v>0.80555555555555558</v>
      </c>
      <c r="AS272" s="26">
        <f t="shared" si="74"/>
        <v>0.80555555555555558</v>
      </c>
      <c r="AT272" s="24">
        <f t="shared" si="75"/>
        <v>20.000000000000036</v>
      </c>
      <c r="AU272" s="22">
        <v>720</v>
      </c>
      <c r="AV272" s="22">
        <f t="shared" si="76"/>
        <v>12</v>
      </c>
      <c r="AW272" s="22">
        <f>IF($B272="Day",_xlfn.XLOOKUP(CLEAN($C272),效率表!$B$4:$B$500,效率表!G$4:G$500,""),_xlfn.XLOOKUP(CLEAN($C272),效率表!$B$4:$B$500,效率表!G$4:G$500,"",,-1))</f>
        <v>20</v>
      </c>
      <c r="AX272" s="22">
        <f>IF($B272="Day",_xlfn.XLOOKUP(CLEAN($C272),效率表!$B$4:$B$500,效率表!H$4:H$500,""),_xlfn.XLOOKUP(CLEAN($C272),效率表!$B$4:$B$500,效率表!H$4:H$500,"",,-1))</f>
        <v>0</v>
      </c>
      <c r="AY272" s="22">
        <f>IF($B272="Day",_xlfn.XLOOKUP(CLEAN($C272),效率表!$B$4:$B$500,效率表!I$4:I$500,""),_xlfn.XLOOKUP(CLEAN($C272),效率表!$B$4:$B$500,效率表!I$4:I$500,"",,-1))</f>
        <v>0</v>
      </c>
      <c r="AZ272" s="22">
        <f>IF($B272="Day",_xlfn.XLOOKUP(CLEAN($C272),效率表!$B$4:$B$500,效率表!J$4:J$500,""),_xlfn.XLOOKUP(CLEAN($C272),效率表!$B$4:$B$500,效率表!J$4:J$500,"",,-1))</f>
        <v>0</v>
      </c>
      <c r="BA272" s="22">
        <f>IF($B272="Day",_xlfn.XLOOKUP(CLEAN($C272),效率表!$B$4:$B$500,效率表!K$4:K$500,""),_xlfn.XLOOKUP(CLEAN($C272),效率表!$B$4:$B$500,效率表!K$4:K$500,"",,-1))</f>
        <v>0</v>
      </c>
      <c r="BB272" s="22">
        <f>IF($B272="Day",_xlfn.XLOOKUP(CLEAN($C272),效率表!$B$4:$B$500,效率表!L$4:L$500,""),_xlfn.XLOOKUP(CLEAN($C272),效率表!$B$4:$B$500,效率表!L$4:L$500,"",,-1))</f>
        <v>90</v>
      </c>
      <c r="BC272" s="22">
        <f>IF($B272="Day",_xlfn.XLOOKUP(CLEAN($C272),效率表!$B$4:$B$500,效率表!M$4:M$500,""),_xlfn.XLOOKUP(CLEAN($C272),效率表!$B$4:$B$500,效率表!M$4:M$500,"",,-1))</f>
        <v>0</v>
      </c>
      <c r="BD272" s="22">
        <f>IF($B272="Day",_xlfn.XLOOKUP(CLEAN($C272),效率表!$B$4:$B$500,效率表!N$4:N$500,""),_xlfn.XLOOKUP(CLEAN($C272),效率表!$B$4:$B$500,效率表!N$4:N$500,"",,-1))</f>
        <v>0</v>
      </c>
      <c r="BE272" s="22">
        <f>IF($B272="Day",_xlfn.XLOOKUP(CLEAN($C272),效率表!$B$4:$B$500,效率表!O$4:O$500,""),_xlfn.XLOOKUP(CLEAN($C272),效率表!$B$4:$B$500,效率表!O$4:O$500,"",,-1))</f>
        <v>0</v>
      </c>
      <c r="BF272" s="22">
        <f>IF($B272="Day",_xlfn.XLOOKUP(CLEAN($C272),效率表!$B$4:$B$500,效率表!P$4:P$500,""),_xlfn.XLOOKUP(CLEAN($C272),效率表!$B$4:$B$500,效率表!P$4:P$500,"",,-1))</f>
        <v>30</v>
      </c>
      <c r="BG272" s="22">
        <f>IF($B272="Day",_xlfn.XLOOKUP(CLEAN($C272),效率表!$B$4:$B$500,效率表!Q$4:Q$500,""),_xlfn.XLOOKUP(CLEAN($C272),效率表!$B$4:$B$500,效率表!Q$4:Q$500,"",,-1))</f>
        <v>0</v>
      </c>
      <c r="BH272" s="22">
        <f>IF($B272="Day",_xlfn.XLOOKUP(CLEAN($C272),效率表!$B$4:$B$500,效率表!R$4:R$500,""),_xlfn.XLOOKUP(CLEAN($C272),效率表!$B$4:$B$500,效率表!R$4:R$500,"",,-1))</f>
        <v>0</v>
      </c>
      <c r="BI272" s="22">
        <f>IF($B272="Day",_xlfn.XLOOKUP(CLEAN($C272),效率表!$B$4:$B$500,效率表!S$4:S$500,""),_xlfn.XLOOKUP(CLEAN($C272),效率表!$B$4:$B$500,效率表!S$4:S$500,"",,-1))</f>
        <v>0</v>
      </c>
      <c r="BJ272" s="22">
        <f>IF($B272="Day",_xlfn.XLOOKUP(CLEAN($C272),效率表!$B$4:$B$500,效率表!U$4:U$500,""),_xlfn.XLOOKUP(CLEAN($C272),效率表!$B$4:$B$500,效率表!U$4:U$500,"",,-1))</f>
        <v>0</v>
      </c>
      <c r="BK272" s="22">
        <f>IF($B272="Day",_xlfn.XLOOKUP(CLEAN($C272),效率表!$B$4:$B$500,效率表!V$4:V$500,""),_xlfn.XLOOKUP(CLEAN($C272),效率表!$B$4:$B$500,效率表!V$4:V$500,"",,-1))</f>
        <v>0</v>
      </c>
      <c r="BL272" s="22">
        <f t="shared" si="77"/>
        <v>0</v>
      </c>
      <c r="BM272" s="22">
        <f t="shared" si="78"/>
        <v>140</v>
      </c>
      <c r="BN272" s="22">
        <f t="shared" si="79"/>
        <v>30</v>
      </c>
      <c r="BO272" s="27">
        <f t="shared" si="80"/>
        <v>580</v>
      </c>
      <c r="BP272" s="25">
        <f t="shared" si="81"/>
        <v>9.6666666666666661</v>
      </c>
      <c r="BQ272" s="28">
        <f>IF($B272="Day",_xlfn.XLOOKUP(CLEAN($C272),效率表!$B$4:$B$500,效率表!X$4:X$500,""),_xlfn.XLOOKUP($C272,效率表!$B$4:$B$500,效率表!X$4:X$500,"",,-1))</f>
        <v>0</v>
      </c>
    </row>
    <row r="273" spans="1:69">
      <c r="A273" s="29">
        <f t="shared" si="84"/>
        <v>46244</v>
      </c>
      <c r="B273" s="22" t="s">
        <v>241</v>
      </c>
      <c r="C273" s="22" t="s">
        <v>198</v>
      </c>
      <c r="D273" s="23" t="str">
        <f>_xlfn.XLOOKUP(C273,辅助表Auxiliary!$A$3:$A$192,辅助表Auxiliary!$C$3:$C$192)</f>
        <v>矿用卡车/Dump Truck</v>
      </c>
      <c r="E273" s="22" t="str">
        <f>_xlfn.XLOOKUP(C273,辅助表Auxiliary!$A$3:$A$192,辅助表Auxiliary!$D$3:$D$192)</f>
        <v>NHL NTE240AC</v>
      </c>
      <c r="F273" s="22" t="str">
        <f>_xlfn.XLOOKUP(C273,辅助表Auxiliary!$A$3:$A$192,辅助表Auxiliary!$E$3:$E$192)</f>
        <v>NTE240</v>
      </c>
      <c r="G273" s="22" t="s">
        <v>285</v>
      </c>
      <c r="H273" s="22" t="b">
        <f t="shared" si="68"/>
        <v>1</v>
      </c>
      <c r="I273" s="22">
        <f t="shared" si="69"/>
        <v>1</v>
      </c>
      <c r="J273" s="22"/>
      <c r="K273" s="22">
        <f>_xlfn.AGGREGATE(9,4,表1[[#This Row],[Хө]:[Б.н]])+_xlfn.AGGREGATE(9,4,表1[[#This Row],[Хө土壤]:[Б.н 脏煤]],表1[[#This Row],[Ш.х 沃土]])</f>
        <v>1020</v>
      </c>
      <c r="L273" s="22">
        <f>_xlfn.AGGREGATE(9,4,表1[[#This Row],[Нү]],表1[[#This Row],[Нү 煤炭]])</f>
        <v>0</v>
      </c>
      <c r="M273" s="22">
        <f>_xlfn.AGGREGATE(9,4,表1[[#This Row],[oxid]],表1[[#This Row],[oxid 氧化]])</f>
        <v>0</v>
      </c>
      <c r="N273" s="22">
        <f>_xlfn.AGGREGATE(9,4,表1[[#This Row],[И.А]],表1[[#This Row],[И.А 
工程工作]])</f>
        <v>0</v>
      </c>
      <c r="O273" s="22">
        <f>表1[[#This Row],[产量（M3）
Production(M3)]]-表1[[#This Row],[焦煤（M3）
Coking coal
Нү]]-表1[[#This Row],[动力煤（M3）
Thermal coal
oxid]]</f>
        <v>1020</v>
      </c>
      <c r="P273" s="22" t="str" cm="1">
        <f t="array" ref="P273">_xlfn.LET(
_xlpm.hCond,$H273,
_xlpm.dType,$D273,
_xlpm.res_type_1,P$1,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3" s="22" t="str" cm="1">
        <f t="array" ref="Q273">_xlfn.LET(
_xlpm.hCond,$H273,
_xlpm.dType,$D273,
_xlpm.res_type_1,Q$1,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3" s="22" t="str" cm="1">
        <f t="array" ref="R273">_xlfn.LET(
_xlpm.hCond,$H273,
_xlpm.dType,$D273,
_xlpm.res_type_1,R$1,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3" s="22" t="str" cm="1">
        <f t="array" ref="S273">_xlfn.LET(
_xlpm.hCond,$H273,
_xlpm.dType,$D273,
_xlpm.res_type_1,S$1,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3" s="22" t="str" cm="1">
        <f t="array" ref="T273">_xlfn.LET(
_xlpm.hCond,$H273,
_xlpm.dType,$D273,
_xlpm.res_type_1,T$1,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3" s="22" t="str" cm="1">
        <f t="array" ref="U273">_xlfn.LET(
_xlpm.hCond,$H273,
_xlpm.dType,$D273,
_xlpm.res_type_1,U$1,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3" s="22" t="str" cm="1">
        <f t="array" ref="V273">_xlfn.LET(
_xlpm.hCond,$H273,
_xlpm.dType,$D273,
_xlpm.res_type_1,V$1,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3" s="22" cm="1">
        <f t="array" ref="W273">_xlfn.LET(
_xlpm.hCond,$H273,
_xlpm.dType,$D273,
_xlpm.res_type_1,W$1,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273" s="22" cm="1">
        <f t="array" ref="X273">_xlfn.LET(
_xlpm.hCond,$H273,
_xlpm.dType,$D273,
_xlpm.res_type_1,X$1,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3" s="22" cm="1">
        <f t="array" ref="Y273">_xlfn.LET(
_xlpm.hCond,$H273,
_xlpm.dType,$D273,
_xlpm.res_type_1,Y$1,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3" s="22" cm="1">
        <f t="array" ref="Z273">_xlfn.LET(
_xlpm.hCond,$H273,
_xlpm.dType,$D273,
_xlpm.res_type_1,Z$1,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3" s="22" cm="1">
        <f t="array" ref="AA273">_xlfn.LET(
_xlpm.hCond,$H273,
_xlpm.dType,$D273,
_xlpm.res_type_1,AA$1,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3" s="22" cm="1">
        <f t="array" ref="AB273">_xlfn.LET(
_xlpm.hCond,$H273,
_xlpm.dType,$D273,
_xlpm.res_type_1,AB$1,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3" s="22" cm="1">
        <f t="array" ref="AC273">_xlfn.LET(
_xlpm.hCond,$H273,
_xlpm.dType,$D273,
_xlpm.res_type_1,AC$1,
_xlpm.num,--_xlfn.TEXTAFTER($C273,{"#","/","-"},-1),
_xlpm.isDay,$B273="DAY",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3" s="22" cm="1">
        <f t="array" ref="AD273">_xlfn.LET(
    _xlpm.result,
    IF(
        $H273,
        _xlfn.IFS(
            $B273 = "DAY",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$B273 = "Night",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22699</v>
      </c>
      <c r="AE273" s="22" cm="1">
        <f t="array" ref="AE273">_xlfn.LET(
    _xlpm.result,
    IF(
        $H273,
        _xlfn.IFS(
            $B273 = "DAY",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$B273 = "Night",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22709</v>
      </c>
      <c r="AF273" s="22">
        <f t="shared" si="82"/>
        <v>10</v>
      </c>
      <c r="AG273" s="22" cm="1">
        <f t="array" ref="AG273">_xlfn.LET(
    _xlpm.result,
    IF(
        $H273,
        _xlfn.IFS(
            $B273 = "DAY",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$B273 = "Night",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378712</v>
      </c>
      <c r="AH273" s="22" cm="1">
        <f t="array" ref="AH273">_xlfn.LET(
    _xlpm.result,
    IF(
        $H273,
        _xlfn.IFS(
            $B273 = "DAY",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$B273 = "Night",
            _xlfn.IFS(
                $D273 = "挖掘机/Excavator",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$D273 = "矿用卡车/Dump Truck",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$D273 = "辅助设备/Auxiliary Equipment",
                _xlfn.XLOOKUP(
                     --
                        _xlfn.TEXTAFTER(
                            $C273,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378888</v>
      </c>
      <c r="AI273" s="22">
        <f t="shared" si="83"/>
        <v>176</v>
      </c>
      <c r="AJ273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73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3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3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3" s="22">
        <f t="shared" si="70"/>
        <v>12</v>
      </c>
      <c r="AO273" s="24">
        <f t="shared" si="71"/>
        <v>7.333333333333333</v>
      </c>
      <c r="AP273" s="25" cm="1">
        <f t="array" ref="AP27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B273="Night", IF(
            (F273="EX5600")+(F273="EX3600"),
            _xlfn.XLOOKUP(--_xlfn.TEXTAFTER($C273,{"#","/","-"},-1), --_xlfn.TEXTAFTER('Electrical Excavator'!$A$4:$A$23,{"#","/","-"},-1), _xlfn.XLOOKUP(A273,'Electrical Excavator'!$E$3:$AI$3,'Electrical Excavator'!$E$4:$AI$23)),
            _xlfn.XLOOKUP(--_xlfn.TEXTAFTER($C273,{"#","/","-"},-1), --_xlfn.REGEXEXTRACT(_xlpm.c_rng,"\d+"), _xlfn.XLOOKUP(A273, _xlpm.header_rng, _xlpm.data_rng))
        ),
        B273="Day", ""
    ),
    IFERROR(_xlpm.result, "")
)</f>
        <v>1765</v>
      </c>
      <c r="AQ273" s="26">
        <f t="shared" si="72"/>
        <v>0.96388888888888891</v>
      </c>
      <c r="AR273" s="26">
        <f t="shared" si="73"/>
        <v>0.84149855907780979</v>
      </c>
      <c r="AS273" s="26">
        <f t="shared" si="74"/>
        <v>0.84149855907780979</v>
      </c>
      <c r="AT273" s="24">
        <f t="shared" si="75"/>
        <v>16.00000000000005</v>
      </c>
      <c r="AU273" s="22">
        <v>720</v>
      </c>
      <c r="AV273" s="22">
        <f t="shared" si="76"/>
        <v>12</v>
      </c>
      <c r="AW273" s="22">
        <f>IF($B273="Day",_xlfn.XLOOKUP(CLEAN($C273),效率表!$B$4:$B$500,效率表!G$4:G$500,""),_xlfn.XLOOKUP(CLEAN($C273),效率表!$B$4:$B$500,效率表!G$4:G$500,"",,-1))</f>
        <v>20</v>
      </c>
      <c r="AX273" s="22">
        <f>IF($B273="Day",_xlfn.XLOOKUP(CLEAN($C273),效率表!$B$4:$B$500,效率表!H$4:H$500,""),_xlfn.XLOOKUP(CLEAN($C273),效率表!$B$4:$B$500,效率表!H$4:H$500,"",,-1))</f>
        <v>0</v>
      </c>
      <c r="AY273" s="22">
        <f>IF($B273="Day",_xlfn.XLOOKUP(CLEAN($C273),效率表!$B$4:$B$500,效率表!I$4:I$500,""),_xlfn.XLOOKUP(CLEAN($C273),效率表!$B$4:$B$500,效率表!I$4:I$500,"",,-1))</f>
        <v>0</v>
      </c>
      <c r="AZ273" s="22">
        <f>IF($B273="Day",_xlfn.XLOOKUP(CLEAN($C273),效率表!$B$4:$B$500,效率表!J$4:J$500,""),_xlfn.XLOOKUP(CLEAN($C273),效率表!$B$4:$B$500,效率表!J$4:J$500,"",,-1))</f>
        <v>0</v>
      </c>
      <c r="BA273" s="22">
        <f>IF($B273="Day",_xlfn.XLOOKUP(CLEAN($C273),效率表!$B$4:$B$500,效率表!K$4:K$500,""),_xlfn.XLOOKUP(CLEAN($C273),效率表!$B$4:$B$500,效率表!K$4:K$500,"",,-1))</f>
        <v>0</v>
      </c>
      <c r="BB273" s="22">
        <f>IF($B273="Day",_xlfn.XLOOKUP(CLEAN($C273),效率表!$B$4:$B$500,效率表!L$4:L$500,""),_xlfn.XLOOKUP(CLEAN($C273),效率表!$B$4:$B$500,效率表!L$4:L$500,"",,-1))</f>
        <v>90</v>
      </c>
      <c r="BC273" s="22">
        <f>IF($B273="Day",_xlfn.XLOOKUP(CLEAN($C273),效率表!$B$4:$B$500,效率表!M$4:M$500,""),_xlfn.XLOOKUP(CLEAN($C273),效率表!$B$4:$B$500,效率表!M$4:M$500,"",,-1))</f>
        <v>0</v>
      </c>
      <c r="BD273" s="22">
        <f>IF($B273="Day",_xlfn.XLOOKUP(CLEAN($C273),效率表!$B$4:$B$500,效率表!N$4:N$500,""),_xlfn.XLOOKUP(CLEAN($C273),效率表!$B$4:$B$500,效率表!N$4:N$500,"",,-1))</f>
        <v>0</v>
      </c>
      <c r="BE273" s="22">
        <f>IF($B273="Day",_xlfn.XLOOKUP(CLEAN($C273),效率表!$B$4:$B$500,效率表!O$4:O$500,""),_xlfn.XLOOKUP(CLEAN($C273),效率表!$B$4:$B$500,效率表!O$4:O$500,"",,-1))</f>
        <v>26</v>
      </c>
      <c r="BF273" s="22">
        <f>IF($B273="Day",_xlfn.XLOOKUP(CLEAN($C273),效率表!$B$4:$B$500,效率表!P$4:P$500,""),_xlfn.XLOOKUP(CLEAN($C273),效率表!$B$4:$B$500,效率表!P$4:P$500,"",,-1))</f>
        <v>0</v>
      </c>
      <c r="BG273" s="22">
        <f>IF($B273="Day",_xlfn.XLOOKUP(CLEAN($C273),效率表!$B$4:$B$500,效率表!Q$4:Q$500,""),_xlfn.XLOOKUP(CLEAN($C273),效率表!$B$4:$B$500,效率表!Q$4:Q$500,"",,-1))</f>
        <v>0</v>
      </c>
      <c r="BH273" s="22">
        <f>IF($B273="Day",_xlfn.XLOOKUP(CLEAN($C273),效率表!$B$4:$B$500,效率表!R$4:R$500,""),_xlfn.XLOOKUP(CLEAN($C273),效率表!$B$4:$B$500,效率表!R$4:R$500,"",,-1))</f>
        <v>0</v>
      </c>
      <c r="BI273" s="22">
        <f>IF($B273="Day",_xlfn.XLOOKUP(CLEAN($C273),效率表!$B$4:$B$500,效率表!S$4:S$500,""),_xlfn.XLOOKUP(CLEAN($C273),效率表!$B$4:$B$500,效率表!S$4:S$500,"",,-1))</f>
        <v>0</v>
      </c>
      <c r="BJ273" s="22">
        <f>IF($B273="Day",_xlfn.XLOOKUP(CLEAN($C273),效率表!$B$4:$B$500,效率表!U$4:U$500,""),_xlfn.XLOOKUP(CLEAN($C273),效率表!$B$4:$B$500,效率表!U$4:U$500,"",,-1))</f>
        <v>0</v>
      </c>
      <c r="BK273" s="22">
        <f>IF($B273="Day",_xlfn.XLOOKUP(CLEAN($C273),效率表!$B$4:$B$500,效率表!V$4:V$500,""),_xlfn.XLOOKUP(CLEAN($C273),效率表!$B$4:$B$500,效率表!V$4:V$500,"",,-1))</f>
        <v>0</v>
      </c>
      <c r="BL273" s="22">
        <f t="shared" si="77"/>
        <v>0</v>
      </c>
      <c r="BM273" s="22">
        <f t="shared" si="78"/>
        <v>110</v>
      </c>
      <c r="BN273" s="22">
        <f t="shared" si="79"/>
        <v>0</v>
      </c>
      <c r="BO273" s="27">
        <f t="shared" si="80"/>
        <v>584</v>
      </c>
      <c r="BP273" s="25">
        <f t="shared" si="81"/>
        <v>9.7333333333333325</v>
      </c>
      <c r="BQ273" s="28" t="str">
        <f>IF($B273="Day",_xlfn.XLOOKUP(CLEAN($C273),效率表!$B$4:$B$500,效率表!X$4:X$500,""),_xlfn.XLOOKUP($C273,效率表!$B$4:$B$500,效率表!X$4:X$500,"",,-1))</f>
        <v xml:space="preserve">Гидро халсан </v>
      </c>
    </row>
    <row r="274" spans="1:69">
      <c r="A274" s="29">
        <f t="shared" si="84"/>
        <v>46244</v>
      </c>
      <c r="B274" s="22" t="s">
        <v>241</v>
      </c>
      <c r="C274" s="22" t="s">
        <v>199</v>
      </c>
      <c r="D274" s="23" t="str">
        <f>_xlfn.XLOOKUP(C274,辅助表Auxiliary!$A$3:$A$192,辅助表Auxiliary!$C$3:$C$192)</f>
        <v>矿用卡车/Dump Truck</v>
      </c>
      <c r="E274" s="22" t="str">
        <f>_xlfn.XLOOKUP(C274,辅助表Auxiliary!$A$3:$A$192,辅助表Auxiliary!$D$3:$D$192)</f>
        <v>NHL NTE240AC</v>
      </c>
      <c r="F274" s="22" t="str">
        <f>_xlfn.XLOOKUP(C274,辅助表Auxiliary!$A$3:$A$192,辅助表Auxiliary!$E$3:$E$192)</f>
        <v>NTE240</v>
      </c>
      <c r="G274" s="22" t="s">
        <v>285</v>
      </c>
      <c r="H274" s="22" t="b">
        <f t="shared" si="68"/>
        <v>1</v>
      </c>
      <c r="I274" s="22">
        <f t="shared" si="69"/>
        <v>1</v>
      </c>
      <c r="J274" s="22"/>
      <c r="K274" s="22">
        <f>_xlfn.AGGREGATE(9,4,表1[[#This Row],[Хө]:[Б.н]])+_xlfn.AGGREGATE(9,4,表1[[#This Row],[Хө土壤]:[Б.н 脏煤]],表1[[#This Row],[Ш.х 沃土]])</f>
        <v>1445</v>
      </c>
      <c r="L274" s="22">
        <f>_xlfn.AGGREGATE(9,4,表1[[#This Row],[Нү]],表1[[#This Row],[Нү 煤炭]])</f>
        <v>0</v>
      </c>
      <c r="M274" s="22">
        <f>_xlfn.AGGREGATE(9,4,表1[[#This Row],[oxid]],表1[[#This Row],[oxid 氧化]])</f>
        <v>0</v>
      </c>
      <c r="N274" s="22">
        <f>_xlfn.AGGREGATE(9,4,表1[[#This Row],[И.А]],表1[[#This Row],[И.А 
工程工作]])</f>
        <v>0</v>
      </c>
      <c r="O274" s="22">
        <f>表1[[#This Row],[产量（M3）
Production(M3)]]-表1[[#This Row],[焦煤（M3）
Coking coal
Нү]]-表1[[#This Row],[动力煤（M3）
Thermal coal
oxid]]</f>
        <v>1445</v>
      </c>
      <c r="P274" s="22" t="str" cm="1">
        <f t="array" ref="P274">_xlfn.LET(
_xlpm.hCond,$H274,
_xlpm.dType,$D274,
_xlpm.res_type_1,P$1,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4" s="22" t="str" cm="1">
        <f t="array" ref="Q274">_xlfn.LET(
_xlpm.hCond,$H274,
_xlpm.dType,$D274,
_xlpm.res_type_1,Q$1,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4" s="22" t="str" cm="1">
        <f t="array" ref="R274">_xlfn.LET(
_xlpm.hCond,$H274,
_xlpm.dType,$D274,
_xlpm.res_type_1,R$1,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4" s="22" t="str" cm="1">
        <f t="array" ref="S274">_xlfn.LET(
_xlpm.hCond,$H274,
_xlpm.dType,$D274,
_xlpm.res_type_1,S$1,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4" s="22" t="str" cm="1">
        <f t="array" ref="T274">_xlfn.LET(
_xlpm.hCond,$H274,
_xlpm.dType,$D274,
_xlpm.res_type_1,T$1,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4" s="22" t="str" cm="1">
        <f t="array" ref="U274">_xlfn.LET(
_xlpm.hCond,$H274,
_xlpm.dType,$D274,
_xlpm.res_type_1,U$1,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4" s="22" t="str" cm="1">
        <f t="array" ref="V274">_xlfn.LET(
_xlpm.hCond,$H274,
_xlpm.dType,$D274,
_xlpm.res_type_1,V$1,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4" s="22" cm="1">
        <f t="array" ref="W274">_xlfn.LET(
_xlpm.hCond,$H274,
_xlpm.dType,$D274,
_xlpm.res_type_1,W$1,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1445</v>
      </c>
      <c r="X274" s="22" cm="1">
        <f t="array" ref="X274">_xlfn.LET(
_xlpm.hCond,$H274,
_xlpm.dType,$D274,
_xlpm.res_type_1,X$1,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4" s="22" cm="1">
        <f t="array" ref="Y274">_xlfn.LET(
_xlpm.hCond,$H274,
_xlpm.dType,$D274,
_xlpm.res_type_1,Y$1,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4" s="22" cm="1">
        <f t="array" ref="Z274">_xlfn.LET(
_xlpm.hCond,$H274,
_xlpm.dType,$D274,
_xlpm.res_type_1,Z$1,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4" s="22" cm="1">
        <f t="array" ref="AA274">_xlfn.LET(
_xlpm.hCond,$H274,
_xlpm.dType,$D274,
_xlpm.res_type_1,AA$1,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4" s="22" cm="1">
        <f t="array" ref="AB274">_xlfn.LET(
_xlpm.hCond,$H274,
_xlpm.dType,$D274,
_xlpm.res_type_1,AB$1,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4" s="22" cm="1">
        <f t="array" ref="AC274">_xlfn.LET(
_xlpm.hCond,$H274,
_xlpm.dType,$D274,
_xlpm.res_type_1,AC$1,
_xlpm.num,--_xlfn.TEXTAFTER($C274,{"#","/","-"},-1),
_xlpm.isDay,$B274="DAY",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4" s="22" cm="1">
        <f t="array" ref="AD274">_xlfn.LET(
    _xlpm.result,
    IF(
        $H274,
        _xlfn.IFS(
            $B274 = "DAY",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$B274 = "Night",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23518</v>
      </c>
      <c r="AE274" s="22" cm="1">
        <f t="array" ref="AE274">_xlfn.LET(
    _xlpm.result,
    IF(
        $H274,
        _xlfn.IFS(
            $B274 = "DAY",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$B274 = "Night",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23528</v>
      </c>
      <c r="AF274" s="22">
        <f t="shared" si="82"/>
        <v>10</v>
      </c>
      <c r="AG274" s="22" cm="1">
        <f t="array" ref="AG274">_xlfn.LET(
    _xlpm.result,
    IF(
        $H274,
        _xlfn.IFS(
            $B274 = "DAY",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$B274 = "Night",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372210</v>
      </c>
      <c r="AH274" s="22" cm="1">
        <f t="array" ref="AH274">_xlfn.LET(
    _xlpm.result,
    IF(
        $H274,
        _xlfn.IFS(
            $B274 = "DAY",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$B274 = "Night",
            _xlfn.IFS(
                $D274 = "挖掘机/Excavator",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$D274 = "矿用卡车/Dump Truck",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$D274 = "辅助设备/Auxiliary Equipment",
                _xlfn.XLOOKUP(
                     --
                        _xlfn.TEXTAFTER(
                            $C274,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372381</v>
      </c>
      <c r="AI274" s="22">
        <f t="shared" si="83"/>
        <v>171</v>
      </c>
      <c r="AJ274" s="22">
        <f>_xlfn.LET(_xlpm.v,_xlfn.XLOOKUP(表1[[#This Row],[型号类型
Model Type]],辅助表Auxiliary!$P$2:$P$6,辅助表Auxiliary!$Q$2:$Q$6),_xlpm.target,表1[[#This Row],[产量（M3）
Production(M3)]],IFERROR(_xlpm.target/_xlpm.v,""))</f>
        <v>17</v>
      </c>
      <c r="AK27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4" s="22">
        <f t="shared" si="70"/>
        <v>17</v>
      </c>
      <c r="AO274" s="24">
        <f t="shared" si="71"/>
        <v>5.0294117647058822</v>
      </c>
      <c r="AP274" s="25" cm="1">
        <f t="array" ref="AP27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B274="Night", IF(
            (F274="EX5600")+(F274="EX3600"),
            _xlfn.XLOOKUP(--_xlfn.TEXTAFTER($C274,{"#","/","-"},-1), --_xlfn.TEXTAFTER('Electrical Excavator'!$A$4:$A$23,{"#","/","-"},-1), _xlfn.XLOOKUP(A274,'Electrical Excavator'!$E$3:$AI$3,'Electrical Excavator'!$E$4:$AI$23)),
            _xlfn.XLOOKUP(--_xlfn.TEXTAFTER($C274,{"#","/","-"},-1), --_xlfn.REGEXEXTRACT(_xlpm.c_rng,"\d+"), _xlfn.XLOOKUP(A274, _xlpm.header_rng, _xlpm.data_rng))
        ),
        B274="Day", ""
    ),
    IFERROR(_xlpm.result, "")
)</f>
        <v>2917</v>
      </c>
      <c r="AQ274" s="26">
        <f t="shared" si="72"/>
        <v>1</v>
      </c>
      <c r="AR274" s="26">
        <f t="shared" si="73"/>
        <v>0.83333333333333337</v>
      </c>
      <c r="AS274" s="26">
        <f t="shared" si="74"/>
        <v>0.83333333333333337</v>
      </c>
      <c r="AT274" s="24">
        <f t="shared" si="75"/>
        <v>0</v>
      </c>
      <c r="AU274" s="22">
        <v>720</v>
      </c>
      <c r="AV274" s="22">
        <f t="shared" si="76"/>
        <v>12</v>
      </c>
      <c r="AW274" s="22">
        <f>IF($B274="Day",_xlfn.XLOOKUP(CLEAN($C274),效率表!$B$4:$B$500,效率表!G$4:G$500,""),_xlfn.XLOOKUP(CLEAN($C274),效率表!$B$4:$B$500,效率表!G$4:G$500,"",,-1))</f>
        <v>30</v>
      </c>
      <c r="AX274" s="22">
        <f>IF($B274="Day",_xlfn.XLOOKUP(CLEAN($C274),效率表!$B$4:$B$500,效率表!H$4:H$500,""),_xlfn.XLOOKUP(CLEAN($C274),效率表!$B$4:$B$500,效率表!H$4:H$500,"",,-1))</f>
        <v>0</v>
      </c>
      <c r="AY274" s="22">
        <f>IF($B274="Day",_xlfn.XLOOKUP(CLEAN($C274),效率表!$B$4:$B$500,效率表!I$4:I$500,""),_xlfn.XLOOKUP(CLEAN($C274),效率表!$B$4:$B$500,效率表!I$4:I$500,"",,-1))</f>
        <v>0</v>
      </c>
      <c r="AZ274" s="22">
        <f>IF($B274="Day",_xlfn.XLOOKUP(CLEAN($C274),效率表!$B$4:$B$500,效率表!J$4:J$500,""),_xlfn.XLOOKUP(CLEAN($C274),效率表!$B$4:$B$500,效率表!J$4:J$500,"",,-1))</f>
        <v>0</v>
      </c>
      <c r="BA274" s="22">
        <f>IF($B274="Day",_xlfn.XLOOKUP(CLEAN($C274),效率表!$B$4:$B$500,效率表!K$4:K$500,""),_xlfn.XLOOKUP(CLEAN($C274),效率表!$B$4:$B$500,效率表!K$4:K$500,"",,-1))</f>
        <v>0</v>
      </c>
      <c r="BB274" s="22">
        <f>IF($B274="Day",_xlfn.XLOOKUP(CLEAN($C274),效率表!$B$4:$B$500,效率表!L$4:L$500,""),_xlfn.XLOOKUP(CLEAN($C274),效率表!$B$4:$B$500,效率表!L$4:L$500,"",,-1))</f>
        <v>90</v>
      </c>
      <c r="BC274" s="22">
        <f>IF($B274="Day",_xlfn.XLOOKUP(CLEAN($C274),效率表!$B$4:$B$500,效率表!M$4:M$500,""),_xlfn.XLOOKUP(CLEAN($C274),效率表!$B$4:$B$500,效率表!M$4:M$500,"",,-1))</f>
        <v>0</v>
      </c>
      <c r="BD274" s="22">
        <f>IF($B274="Day",_xlfn.XLOOKUP(CLEAN($C274),效率表!$B$4:$B$500,效率表!N$4:N$500,""),_xlfn.XLOOKUP(CLEAN($C274),效率表!$B$4:$B$500,效率表!N$4:N$500,"",,-1))</f>
        <v>0</v>
      </c>
      <c r="BE274" s="22">
        <f>IF($B274="Day",_xlfn.XLOOKUP(CLEAN($C274),效率表!$B$4:$B$500,效率表!O$4:O$500,""),_xlfn.XLOOKUP(CLEAN($C274),效率表!$B$4:$B$500,效率表!O$4:O$500,"",,-1))</f>
        <v>0</v>
      </c>
      <c r="BF274" s="22">
        <f>IF($B274="Day",_xlfn.XLOOKUP(CLEAN($C274),效率表!$B$4:$B$500,效率表!P$4:P$500,""),_xlfn.XLOOKUP(CLEAN($C274),效率表!$B$4:$B$500,效率表!P$4:P$500,"",,-1))</f>
        <v>0</v>
      </c>
      <c r="BG274" s="22">
        <f>IF($B274="Day",_xlfn.XLOOKUP(CLEAN($C274),效率表!$B$4:$B$500,效率表!Q$4:Q$500,""),_xlfn.XLOOKUP(CLEAN($C274),效率表!$B$4:$B$500,效率表!Q$4:Q$500,"",,-1))</f>
        <v>0</v>
      </c>
      <c r="BH274" s="22">
        <f>IF($B274="Day",_xlfn.XLOOKUP(CLEAN($C274),效率表!$B$4:$B$500,效率表!R$4:R$500,""),_xlfn.XLOOKUP(CLEAN($C274),效率表!$B$4:$B$500,效率表!R$4:R$500,"",,-1))</f>
        <v>0</v>
      </c>
      <c r="BI274" s="22">
        <f>IF($B274="Day",_xlfn.XLOOKUP(CLEAN($C274),效率表!$B$4:$B$500,效率表!S$4:S$500,""),_xlfn.XLOOKUP(CLEAN($C274),效率表!$B$4:$B$500,效率表!S$4:S$500,"",,-1))</f>
        <v>0</v>
      </c>
      <c r="BJ274" s="22">
        <f>IF($B274="Day",_xlfn.XLOOKUP(CLEAN($C274),效率表!$B$4:$B$500,效率表!U$4:U$500,""),_xlfn.XLOOKUP(CLEAN($C274),效率表!$B$4:$B$500,效率表!U$4:U$500,"",,-1))</f>
        <v>0</v>
      </c>
      <c r="BK274" s="22">
        <f>IF($B274="Day",_xlfn.XLOOKUP(CLEAN($C274),效率表!$B$4:$B$500,效率表!V$4:V$500,""),_xlfn.XLOOKUP(CLEAN($C274),效率表!$B$4:$B$500,效率表!V$4:V$500,"",,-1))</f>
        <v>0</v>
      </c>
      <c r="BL274" s="22">
        <f t="shared" si="77"/>
        <v>0</v>
      </c>
      <c r="BM274" s="22">
        <f t="shared" si="78"/>
        <v>120</v>
      </c>
      <c r="BN274" s="22">
        <f t="shared" si="79"/>
        <v>0</v>
      </c>
      <c r="BO274" s="27">
        <f t="shared" si="80"/>
        <v>600</v>
      </c>
      <c r="BP274" s="25">
        <f t="shared" si="81"/>
        <v>10</v>
      </c>
      <c r="BQ274" s="28">
        <f>IF($B274="Day",_xlfn.XLOOKUP(CLEAN($C274),效率表!$B$4:$B$500,效率表!X$4:X$500,""),_xlfn.XLOOKUP($C274,效率表!$B$4:$B$500,效率表!X$4:X$500,"",,-1))</f>
        <v>0</v>
      </c>
    </row>
    <row r="275" spans="1:69">
      <c r="A275" s="29">
        <f t="shared" si="84"/>
        <v>46244</v>
      </c>
      <c r="B275" s="22" t="s">
        <v>241</v>
      </c>
      <c r="C275" s="22" t="s">
        <v>200</v>
      </c>
      <c r="D275" s="23" t="str">
        <f>_xlfn.XLOOKUP(C275,辅助表Auxiliary!$A$3:$A$192,辅助表Auxiliary!$C$3:$C$192)</f>
        <v>矿用卡车/Dump Truck</v>
      </c>
      <c r="E275" s="22" t="str">
        <f>_xlfn.XLOOKUP(C275,辅助表Auxiliary!$A$3:$A$192,辅助表Auxiliary!$D$3:$D$192)</f>
        <v>NHL NTE240AC</v>
      </c>
      <c r="F275" s="22" t="str">
        <f>_xlfn.XLOOKUP(C275,辅助表Auxiliary!$A$3:$A$192,辅助表Auxiliary!$E$3:$E$192)</f>
        <v>NTE240</v>
      </c>
      <c r="G275" s="22" t="s">
        <v>285</v>
      </c>
      <c r="H275" s="22" t="b">
        <f t="shared" si="68"/>
        <v>1</v>
      </c>
      <c r="I275" s="22">
        <f t="shared" si="69"/>
        <v>1</v>
      </c>
      <c r="J275" s="22"/>
      <c r="K275" s="22">
        <f>_xlfn.AGGREGATE(9,4,表1[[#This Row],[Хө]:[Б.н]])+_xlfn.AGGREGATE(9,4,表1[[#This Row],[Хө土壤]:[Б.н 脏煤]],表1[[#This Row],[Ш.х 沃土]])</f>
        <v>1020</v>
      </c>
      <c r="L275" s="22">
        <f>_xlfn.AGGREGATE(9,4,表1[[#This Row],[Нү]],表1[[#This Row],[Нү 煤炭]])</f>
        <v>0</v>
      </c>
      <c r="M275" s="22">
        <f>_xlfn.AGGREGATE(9,4,表1[[#This Row],[oxid]],表1[[#This Row],[oxid 氧化]])</f>
        <v>85</v>
      </c>
      <c r="N275" s="22">
        <f>_xlfn.AGGREGATE(9,4,表1[[#This Row],[И.А]],表1[[#This Row],[И.А 
工程工作]])</f>
        <v>0</v>
      </c>
      <c r="O275" s="22">
        <f>表1[[#This Row],[产量（M3）
Production(M3)]]-表1[[#This Row],[焦煤（M3）
Coking coal
Нү]]-表1[[#This Row],[动力煤（M3）
Thermal coal
oxid]]</f>
        <v>935</v>
      </c>
      <c r="P275" s="22" t="str" cm="1">
        <f t="array" ref="P275">_xlfn.LET(
_xlpm.hCond,$H275,
_xlpm.dType,$D275,
_xlpm.res_type_1,P$1,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5" s="22" t="str" cm="1">
        <f t="array" ref="Q275">_xlfn.LET(
_xlpm.hCond,$H275,
_xlpm.dType,$D275,
_xlpm.res_type_1,Q$1,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5" s="22" t="str" cm="1">
        <f t="array" ref="R275">_xlfn.LET(
_xlpm.hCond,$H275,
_xlpm.dType,$D275,
_xlpm.res_type_1,R$1,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5" s="22" t="str" cm="1">
        <f t="array" ref="S275">_xlfn.LET(
_xlpm.hCond,$H275,
_xlpm.dType,$D275,
_xlpm.res_type_1,S$1,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5" s="22" t="str" cm="1">
        <f t="array" ref="T275">_xlfn.LET(
_xlpm.hCond,$H275,
_xlpm.dType,$D275,
_xlpm.res_type_1,T$1,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5" s="22" t="str" cm="1">
        <f t="array" ref="U275">_xlfn.LET(
_xlpm.hCond,$H275,
_xlpm.dType,$D275,
_xlpm.res_type_1,U$1,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5" s="22" t="str" cm="1">
        <f t="array" ref="V275">_xlfn.LET(
_xlpm.hCond,$H275,
_xlpm.dType,$D275,
_xlpm.res_type_1,V$1,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5" s="22" cm="1">
        <f t="array" ref="W275">_xlfn.LET(
_xlpm.hCond,$H275,
_xlpm.dType,$D275,
_xlpm.res_type_1,W$1,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75" s="22" cm="1">
        <f t="array" ref="X275">_xlfn.LET(
_xlpm.hCond,$H275,
_xlpm.dType,$D275,
_xlpm.res_type_1,X$1,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5" s="22" cm="1">
        <f t="array" ref="Y275">_xlfn.LET(
_xlpm.hCond,$H275,
_xlpm.dType,$D275,
_xlpm.res_type_1,Y$1,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5" s="22" cm="1">
        <f t="array" ref="Z275">_xlfn.LET(
_xlpm.hCond,$H275,
_xlpm.dType,$D275,
_xlpm.res_type_1,Z$1,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85</v>
      </c>
      <c r="AA275" s="22" cm="1">
        <f t="array" ref="AA275">_xlfn.LET(
_xlpm.hCond,$H275,
_xlpm.dType,$D275,
_xlpm.res_type_1,AA$1,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5" s="22" cm="1">
        <f t="array" ref="AB275">_xlfn.LET(
_xlpm.hCond,$H275,
_xlpm.dType,$D275,
_xlpm.res_type_1,AB$1,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5" s="22" cm="1">
        <f t="array" ref="AC275">_xlfn.LET(
_xlpm.hCond,$H275,
_xlpm.dType,$D275,
_xlpm.res_type_1,AC$1,
_xlpm.num,--_xlfn.TEXTAFTER($C275,{"#","/","-"},-1),
_xlpm.isDay,$B275="DAY",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5" s="22" cm="1">
        <f t="array" ref="AD275">_xlfn.LET(
    _xlpm.result,
    IF(
        $H275,
        _xlfn.IFS(
            $B275 = "DAY",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$B275 = "Night",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23104</v>
      </c>
      <c r="AE275" s="22" cm="1">
        <f t="array" ref="AE275">_xlfn.LET(
    _xlpm.result,
    IF(
        $H275,
        _xlfn.IFS(
            $B275 = "DAY",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$B275 = "Night",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23114</v>
      </c>
      <c r="AF275" s="22">
        <f t="shared" si="82"/>
        <v>10</v>
      </c>
      <c r="AG275" s="22" cm="1">
        <f t="array" ref="AG275">_xlfn.LET(
    _xlpm.result,
    IF(
        $H275,
        _xlfn.IFS(
            $B275 = "DAY",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$B275 = "Night",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368397</v>
      </c>
      <c r="AH275" s="22" cm="1">
        <f t="array" ref="AH275">_xlfn.LET(
    _xlpm.result,
    IF(
        $H275,
        _xlfn.IFS(
            $B275 = "DAY",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$B275 = "Night",
            _xlfn.IFS(
                $D275 = "挖掘机/Excavator",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$D275 = "矿用卡车/Dump Truck",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$D275 = "辅助设备/Auxiliary Equipment",
                _xlfn.XLOOKUP(
                     --
                        _xlfn.TEXTAFTER(
                            $C275,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368565</v>
      </c>
      <c r="AI275" s="22">
        <f t="shared" si="83"/>
        <v>168</v>
      </c>
      <c r="AJ275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275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5" s="22">
        <f>_xlfn.LET(_xlpm.v,_xlfn.XLOOKUP(表1[[#This Row],[型号类型
Model Type]],辅助表Auxiliary!$P$2:$P$6,辅助表Auxiliary!$Q$2:$Q$6),_xlpm.target,_xlfn.AGGREGATE(9,4,表1[[#This Row],[oxid 氧化]]),IFERROR(_xlpm.target/_xlpm.v,""))</f>
        <v>1</v>
      </c>
      <c r="AM275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5" s="22">
        <f t="shared" si="70"/>
        <v>11</v>
      </c>
      <c r="AO275" s="24">
        <f t="shared" si="71"/>
        <v>7</v>
      </c>
      <c r="AP275" s="25" cm="1">
        <f t="array" ref="AP27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B275="Night", IF(
            (F275="EX5600")+(F275="EX3600"),
            _xlfn.XLOOKUP(--_xlfn.TEXTAFTER($C275,{"#","/","-"},-1), --_xlfn.TEXTAFTER('Electrical Excavator'!$A$4:$A$23,{"#","/","-"},-1), _xlfn.XLOOKUP(A275,'Electrical Excavator'!$E$3:$AI$3,'Electrical Excavator'!$E$4:$AI$23)),
            _xlfn.XLOOKUP(--_xlfn.TEXTAFTER($C275,{"#","/","-"},-1), --_xlfn.REGEXEXTRACT(_xlpm.c_rng,"\d+"), _xlfn.XLOOKUP(A275, _xlpm.header_rng, _xlpm.data_rng))
        ),
        B275="Day", ""
    ),
    IFERROR(_xlpm.result, "")
)</f>
        <v>0</v>
      </c>
      <c r="AQ275" s="26">
        <f t="shared" si="72"/>
        <v>1</v>
      </c>
      <c r="AR275" s="26">
        <f t="shared" si="73"/>
        <v>0.83333333333333337</v>
      </c>
      <c r="AS275" s="26">
        <f t="shared" si="74"/>
        <v>0.83333333333333337</v>
      </c>
      <c r="AT275" s="24">
        <f t="shared" si="75"/>
        <v>0</v>
      </c>
      <c r="AU275" s="22">
        <v>720</v>
      </c>
      <c r="AV275" s="22">
        <f t="shared" si="76"/>
        <v>12</v>
      </c>
      <c r="AW275" s="22">
        <f>IF($B275="Day",_xlfn.XLOOKUP(CLEAN($C275),效率表!$B$4:$B$500,效率表!G$4:G$500,""),_xlfn.XLOOKUP(CLEAN($C275),效率表!$B$4:$B$500,效率表!G$4:G$500,"",,-1))</f>
        <v>30</v>
      </c>
      <c r="AX275" s="22">
        <f>IF($B275="Day",_xlfn.XLOOKUP(CLEAN($C275),效率表!$B$4:$B$500,效率表!H$4:H$500,""),_xlfn.XLOOKUP(CLEAN($C275),效率表!$B$4:$B$500,效率表!H$4:H$500,"",,-1))</f>
        <v>0</v>
      </c>
      <c r="AY275" s="22">
        <f>IF($B275="Day",_xlfn.XLOOKUP(CLEAN($C275),效率表!$B$4:$B$500,效率表!I$4:I$500,""),_xlfn.XLOOKUP(CLEAN($C275),效率表!$B$4:$B$500,效率表!I$4:I$500,"",,-1))</f>
        <v>0</v>
      </c>
      <c r="AZ275" s="22">
        <f>IF($B275="Day",_xlfn.XLOOKUP(CLEAN($C275),效率表!$B$4:$B$500,效率表!J$4:J$500,""),_xlfn.XLOOKUP(CLEAN($C275),效率表!$B$4:$B$500,效率表!J$4:J$500,"",,-1))</f>
        <v>0</v>
      </c>
      <c r="BA275" s="22">
        <f>IF($B275="Day",_xlfn.XLOOKUP(CLEAN($C275),效率表!$B$4:$B$500,效率表!K$4:K$500,""),_xlfn.XLOOKUP(CLEAN($C275),效率表!$B$4:$B$500,效率表!K$4:K$500,"",,-1))</f>
        <v>0</v>
      </c>
      <c r="BB275" s="22">
        <f>IF($B275="Day",_xlfn.XLOOKUP(CLEAN($C275),效率表!$B$4:$B$500,效率表!L$4:L$500,""),_xlfn.XLOOKUP(CLEAN($C275),效率表!$B$4:$B$500,效率表!L$4:L$500,"",,-1))</f>
        <v>90</v>
      </c>
      <c r="BC275" s="22">
        <f>IF($B275="Day",_xlfn.XLOOKUP(CLEAN($C275),效率表!$B$4:$B$500,效率表!M$4:M$500,""),_xlfn.XLOOKUP(CLEAN($C275),效率表!$B$4:$B$500,效率表!M$4:M$500,"",,-1))</f>
        <v>0</v>
      </c>
      <c r="BD275" s="22">
        <f>IF($B275="Day",_xlfn.XLOOKUP(CLEAN($C275),效率表!$B$4:$B$500,效率表!N$4:N$500,""),_xlfn.XLOOKUP(CLEAN($C275),效率表!$B$4:$B$500,效率表!N$4:N$500,"",,-1))</f>
        <v>0</v>
      </c>
      <c r="BE275" s="22">
        <f>IF($B275="Day",_xlfn.XLOOKUP(CLEAN($C275),效率表!$B$4:$B$500,效率表!O$4:O$500,""),_xlfn.XLOOKUP(CLEAN($C275),效率表!$B$4:$B$500,效率表!O$4:O$500,"",,-1))</f>
        <v>0</v>
      </c>
      <c r="BF275" s="22">
        <f>IF($B275="Day",_xlfn.XLOOKUP(CLEAN($C275),效率表!$B$4:$B$500,效率表!P$4:P$500,""),_xlfn.XLOOKUP(CLEAN($C275),效率表!$B$4:$B$500,效率表!P$4:P$500,"",,-1))</f>
        <v>0</v>
      </c>
      <c r="BG275" s="22">
        <f>IF($B275="Day",_xlfn.XLOOKUP(CLEAN($C275),效率表!$B$4:$B$500,效率表!Q$4:Q$500,""),_xlfn.XLOOKUP(CLEAN($C275),效率表!$B$4:$B$500,效率表!Q$4:Q$500,"",,-1))</f>
        <v>0</v>
      </c>
      <c r="BH275" s="22">
        <f>IF($B275="Day",_xlfn.XLOOKUP(CLEAN($C275),效率表!$B$4:$B$500,效率表!R$4:R$500,""),_xlfn.XLOOKUP(CLEAN($C275),效率表!$B$4:$B$500,效率表!R$4:R$500,"",,-1))</f>
        <v>0</v>
      </c>
      <c r="BI275" s="22">
        <f>IF($B275="Day",_xlfn.XLOOKUP(CLEAN($C275),效率表!$B$4:$B$500,效率表!S$4:S$500,""),_xlfn.XLOOKUP(CLEAN($C275),效率表!$B$4:$B$500,效率表!S$4:S$500,"",,-1))</f>
        <v>0</v>
      </c>
      <c r="BJ275" s="22">
        <f>IF($B275="Day",_xlfn.XLOOKUP(CLEAN($C275),效率表!$B$4:$B$500,效率表!U$4:U$500,""),_xlfn.XLOOKUP(CLEAN($C275),效率表!$B$4:$B$500,效率表!U$4:U$500,"",,-1))</f>
        <v>0</v>
      </c>
      <c r="BK275" s="22">
        <f>IF($B275="Day",_xlfn.XLOOKUP(CLEAN($C275),效率表!$B$4:$B$500,效率表!V$4:V$500,""),_xlfn.XLOOKUP(CLEAN($C275),效率表!$B$4:$B$500,效率表!V$4:V$500,"",,-1))</f>
        <v>0</v>
      </c>
      <c r="BL275" s="22">
        <f t="shared" si="77"/>
        <v>0</v>
      </c>
      <c r="BM275" s="22">
        <f t="shared" si="78"/>
        <v>120</v>
      </c>
      <c r="BN275" s="22">
        <f t="shared" si="79"/>
        <v>0</v>
      </c>
      <c r="BO275" s="27">
        <f t="shared" si="80"/>
        <v>600</v>
      </c>
      <c r="BP275" s="25">
        <f t="shared" si="81"/>
        <v>10</v>
      </c>
      <c r="BQ275" s="28">
        <f>IF($B275="Day",_xlfn.XLOOKUP(CLEAN($C275),效率表!$B$4:$B$500,效率表!X$4:X$500,""),_xlfn.XLOOKUP($C275,效率表!$B$4:$B$500,效率表!X$4:X$500,"",,-1))</f>
        <v>0</v>
      </c>
    </row>
    <row r="276" spans="1:69">
      <c r="A276" s="29">
        <f t="shared" si="84"/>
        <v>46244</v>
      </c>
      <c r="B276" s="22" t="s">
        <v>241</v>
      </c>
      <c r="C276" s="22" t="s">
        <v>201</v>
      </c>
      <c r="D276" s="23" t="str">
        <f>_xlfn.XLOOKUP(C276,辅助表Auxiliary!$A$3:$A$192,辅助表Auxiliary!$C$3:$C$192)</f>
        <v>矿用卡车/Dump Truck</v>
      </c>
      <c r="E276" s="22" t="str">
        <f>_xlfn.XLOOKUP(C276,辅助表Auxiliary!$A$3:$A$192,辅助表Auxiliary!$D$3:$D$192)</f>
        <v>NHL NTE240AC</v>
      </c>
      <c r="F276" s="22" t="str">
        <f>_xlfn.XLOOKUP(C276,辅助表Auxiliary!$A$3:$A$192,辅助表Auxiliary!$E$3:$E$192)</f>
        <v>NTE240</v>
      </c>
      <c r="G276" s="22" t="s">
        <v>285</v>
      </c>
      <c r="H276" s="22" t="b">
        <f t="shared" si="68"/>
        <v>1</v>
      </c>
      <c r="I276" s="22">
        <f t="shared" si="69"/>
        <v>0</v>
      </c>
      <c r="J276" s="22"/>
      <c r="K276" s="22">
        <f>_xlfn.AGGREGATE(9,4,表1[[#This Row],[Хө]:[Б.н]])+_xlfn.AGGREGATE(9,4,表1[[#This Row],[Хө土壤]:[Б.н 脏煤]],表1[[#This Row],[Ш.х 沃土]])</f>
        <v>0</v>
      </c>
      <c r="L276" s="22">
        <f>_xlfn.AGGREGATE(9,4,表1[[#This Row],[Нү]],表1[[#This Row],[Нү 煤炭]])</f>
        <v>0</v>
      </c>
      <c r="M276" s="22">
        <f>_xlfn.AGGREGATE(9,4,表1[[#This Row],[oxid]],表1[[#This Row],[oxid 氧化]])</f>
        <v>0</v>
      </c>
      <c r="N276" s="22">
        <f>_xlfn.AGGREGATE(9,4,表1[[#This Row],[И.А]],表1[[#This Row],[И.А 
工程工作]])</f>
        <v>0</v>
      </c>
      <c r="O276" s="22">
        <f>表1[[#This Row],[产量（M3）
Production(M3)]]-表1[[#This Row],[焦煤（M3）
Coking coal
Нү]]-表1[[#This Row],[动力煤（M3）
Thermal coal
oxid]]</f>
        <v>0</v>
      </c>
      <c r="P276" s="22" t="str" cm="1">
        <f t="array" ref="P276">_xlfn.LET(
_xlpm.hCond,$H276,
_xlpm.dType,$D276,
_xlpm.res_type_1,P$1,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6" s="22" t="str" cm="1">
        <f t="array" ref="Q276">_xlfn.LET(
_xlpm.hCond,$H276,
_xlpm.dType,$D276,
_xlpm.res_type_1,Q$1,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6" s="22" t="str" cm="1">
        <f t="array" ref="R276">_xlfn.LET(
_xlpm.hCond,$H276,
_xlpm.dType,$D276,
_xlpm.res_type_1,R$1,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6" s="22" t="str" cm="1">
        <f t="array" ref="S276">_xlfn.LET(
_xlpm.hCond,$H276,
_xlpm.dType,$D276,
_xlpm.res_type_1,S$1,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6" s="22" t="str" cm="1">
        <f t="array" ref="T276">_xlfn.LET(
_xlpm.hCond,$H276,
_xlpm.dType,$D276,
_xlpm.res_type_1,T$1,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6" s="22" t="str" cm="1">
        <f t="array" ref="U276">_xlfn.LET(
_xlpm.hCond,$H276,
_xlpm.dType,$D276,
_xlpm.res_type_1,U$1,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6" s="22" t="str" cm="1">
        <f t="array" ref="V276">_xlfn.LET(
_xlpm.hCond,$H276,
_xlpm.dType,$D276,
_xlpm.res_type_1,V$1,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6" s="22" cm="1">
        <f t="array" ref="W276">_xlfn.LET(
_xlpm.hCond,$H276,
_xlpm.dType,$D276,
_xlpm.res_type_1,W$1,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X276" s="22" cm="1">
        <f t="array" ref="X276">_xlfn.LET(
_xlpm.hCond,$H276,
_xlpm.dType,$D276,
_xlpm.res_type_1,X$1,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6" s="22" cm="1">
        <f t="array" ref="Y276">_xlfn.LET(
_xlpm.hCond,$H276,
_xlpm.dType,$D276,
_xlpm.res_type_1,Y$1,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6" s="22" cm="1">
        <f t="array" ref="Z276">_xlfn.LET(
_xlpm.hCond,$H276,
_xlpm.dType,$D276,
_xlpm.res_type_1,Z$1,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6" s="22" cm="1">
        <f t="array" ref="AA276">_xlfn.LET(
_xlpm.hCond,$H276,
_xlpm.dType,$D276,
_xlpm.res_type_1,AA$1,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6" s="22" cm="1">
        <f t="array" ref="AB276">_xlfn.LET(
_xlpm.hCond,$H276,
_xlpm.dType,$D276,
_xlpm.res_type_1,AB$1,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6" s="22" cm="1">
        <f t="array" ref="AC276">_xlfn.LET(
_xlpm.hCond,$H276,
_xlpm.dType,$D276,
_xlpm.res_type_1,AC$1,
_xlpm.num,--_xlfn.TEXTAFTER($C276,{"#","/","-"},-1),
_xlpm.isDay,$B276="DAY",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6" s="22" cm="1">
        <f t="array" ref="AD276">_xlfn.LET(
    _xlpm.result,
    IF(
        $H276,
        _xlfn.IFS(
            $B276 = "DAY",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$B276 = "Night",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22925</v>
      </c>
      <c r="AE276" s="22" cm="1">
        <f t="array" ref="AE276">_xlfn.LET(
    _xlpm.result,
    IF(
        $H276,
        _xlfn.IFS(
            $B276 = "DAY",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$B276 = "Night",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22925</v>
      </c>
      <c r="AF276" s="22">
        <f t="shared" si="82"/>
        <v>0</v>
      </c>
      <c r="AG276" s="22" cm="1">
        <f t="array" ref="AG276">_xlfn.LET(
    _xlpm.result,
    IF(
        $H276,
        _xlfn.IFS(
            $B276 = "DAY",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$B276 = "Night",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366156</v>
      </c>
      <c r="AH276" s="22" cm="1">
        <f t="array" ref="AH276">_xlfn.LET(
    _xlpm.result,
    IF(
        $H276,
        _xlfn.IFS(
            $B276 = "DAY",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$B276 = "Night",
            _xlfn.IFS(
                $D276 = "挖掘机/Excavator",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$D276 = "矿用卡车/Dump Truck",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$D276 = "辅助设备/Auxiliary Equipment",
                _xlfn.XLOOKUP(
                     --
                        _xlfn.TEXTAFTER(
                            $C276,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366156</v>
      </c>
      <c r="AI276" s="22">
        <f t="shared" si="83"/>
        <v>0</v>
      </c>
      <c r="AJ276" s="22">
        <f>_xlfn.LET(_xlpm.v,_xlfn.XLOOKUP(表1[[#This Row],[型号类型
Model Type]],辅助表Auxiliary!$P$2:$P$6,辅助表Auxiliary!$Q$2:$Q$6),_xlpm.target,表1[[#This Row],[产量（M3）
Production(M3)]],IFERROR(_xlpm.target/_xlpm.v,""))</f>
        <v>0</v>
      </c>
      <c r="AK276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6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6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6" s="22">
        <f t="shared" si="70"/>
        <v>0</v>
      </c>
      <c r="AO276" s="24" t="str">
        <f t="shared" si="71"/>
        <v/>
      </c>
      <c r="AP276" s="25" cm="1">
        <f t="array" ref="AP27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B276="Night", IF(
            (F276="EX5600")+(F276="EX3600"),
            _xlfn.XLOOKUP(--_xlfn.TEXTAFTER($C276,{"#","/","-"},-1), --_xlfn.TEXTAFTER('Electrical Excavator'!$A$4:$A$23,{"#","/","-"},-1), _xlfn.XLOOKUP(A276,'Electrical Excavator'!$E$3:$AI$3,'Electrical Excavator'!$E$4:$AI$23)),
            _xlfn.XLOOKUP(--_xlfn.TEXTAFTER($C276,{"#","/","-"},-1), --_xlfn.REGEXEXTRACT(_xlpm.c_rng,"\d+"), _xlfn.XLOOKUP(A276, _xlpm.header_rng, _xlpm.data_rng))
        ),
        B276="Day", ""
    ),
    IFERROR(_xlpm.result, "")
)</f>
        <v>1807</v>
      </c>
      <c r="AQ276" s="26">
        <f t="shared" si="72"/>
        <v>0</v>
      </c>
      <c r="AR276" s="26">
        <f t="shared" si="73"/>
        <v>0</v>
      </c>
      <c r="AS276" s="26" t="str">
        <f t="shared" si="74"/>
        <v/>
      </c>
      <c r="AT276" s="24" t="str">
        <f t="shared" si="75"/>
        <v/>
      </c>
      <c r="AU276" s="22">
        <v>720</v>
      </c>
      <c r="AV276" s="22">
        <f t="shared" si="76"/>
        <v>12</v>
      </c>
      <c r="AW276" s="22">
        <f>IF($B276="Day",_xlfn.XLOOKUP(CLEAN($C276),效率表!$B$4:$B$500,效率表!G$4:G$500,""),_xlfn.XLOOKUP(CLEAN($C276),效率表!$B$4:$B$500,效率表!G$4:G$500,"",,-1))</f>
        <v>0</v>
      </c>
      <c r="AX276" s="22">
        <f>IF($B276="Day",_xlfn.XLOOKUP(CLEAN($C276),效率表!$B$4:$B$500,效率表!H$4:H$500,""),_xlfn.XLOOKUP(CLEAN($C276),效率表!$B$4:$B$500,效率表!H$4:H$500,"",,-1))</f>
        <v>0</v>
      </c>
      <c r="AY276" s="22">
        <f>IF($B276="Day",_xlfn.XLOOKUP(CLEAN($C276),效率表!$B$4:$B$500,效率表!I$4:I$500,""),_xlfn.XLOOKUP(CLEAN($C276),效率表!$B$4:$B$500,效率表!I$4:I$500,"",,-1))</f>
        <v>0</v>
      </c>
      <c r="AZ276" s="22">
        <f>IF($B276="Day",_xlfn.XLOOKUP(CLEAN($C276),效率表!$B$4:$B$500,效率表!J$4:J$500,""),_xlfn.XLOOKUP(CLEAN($C276),效率表!$B$4:$B$500,效率表!J$4:J$500,"",,-1))</f>
        <v>0</v>
      </c>
      <c r="BA276" s="22">
        <f>IF($B276="Day",_xlfn.XLOOKUP(CLEAN($C276),效率表!$B$4:$B$500,效率表!K$4:K$500,""),_xlfn.XLOOKUP(CLEAN($C276),效率表!$B$4:$B$500,效率表!K$4:K$500,"",,-1))</f>
        <v>0</v>
      </c>
      <c r="BB276" s="22">
        <f>IF($B276="Day",_xlfn.XLOOKUP(CLEAN($C276),效率表!$B$4:$B$500,效率表!L$4:L$500,""),_xlfn.XLOOKUP(CLEAN($C276),效率表!$B$4:$B$500,效率表!L$4:L$500,"",,-1))</f>
        <v>0</v>
      </c>
      <c r="BC276" s="22">
        <f>IF($B276="Day",_xlfn.XLOOKUP(CLEAN($C276),效率表!$B$4:$B$500,效率表!M$4:M$500,""),_xlfn.XLOOKUP(CLEAN($C276),效率表!$B$4:$B$500,效率表!M$4:M$500,"",,-1))</f>
        <v>0</v>
      </c>
      <c r="BD276" s="22">
        <f>IF($B276="Day",_xlfn.XLOOKUP(CLEAN($C276),效率表!$B$4:$B$500,效率表!N$4:N$500,""),_xlfn.XLOOKUP(CLEAN($C276),效率表!$B$4:$B$500,效率表!N$4:N$500,"",,-1))</f>
        <v>600</v>
      </c>
      <c r="BE276" s="22">
        <f>IF($B276="Day",_xlfn.XLOOKUP(CLEAN($C276),效率表!$B$4:$B$500,效率表!O$4:O$500,""),_xlfn.XLOOKUP(CLEAN($C276),效率表!$B$4:$B$500,效率表!O$4:O$500,"",,-1))</f>
        <v>120</v>
      </c>
      <c r="BF276" s="22">
        <f>IF($B276="Day",_xlfn.XLOOKUP(CLEAN($C276),效率表!$B$4:$B$500,效率表!P$4:P$500,""),_xlfn.XLOOKUP(CLEAN($C276),效率表!$B$4:$B$500,效率表!P$4:P$500,"",,-1))</f>
        <v>0</v>
      </c>
      <c r="BG276" s="22">
        <f>IF($B276="Day",_xlfn.XLOOKUP(CLEAN($C276),效率表!$B$4:$B$500,效率表!Q$4:Q$500,""),_xlfn.XLOOKUP(CLEAN($C276),效率表!$B$4:$B$500,效率表!Q$4:Q$500,"",,-1))</f>
        <v>0</v>
      </c>
      <c r="BH276" s="22">
        <f>IF($B276="Day",_xlfn.XLOOKUP(CLEAN($C276),效率表!$B$4:$B$500,效率表!R$4:R$500,""),_xlfn.XLOOKUP(CLEAN($C276),效率表!$B$4:$B$500,效率表!R$4:R$500,"",,-1))</f>
        <v>0</v>
      </c>
      <c r="BI276" s="22">
        <f>IF($B276="Day",_xlfn.XLOOKUP(CLEAN($C276),效率表!$B$4:$B$500,效率表!S$4:S$500,""),_xlfn.XLOOKUP(CLEAN($C276),效率表!$B$4:$B$500,效率表!S$4:S$500,"",,-1))</f>
        <v>0</v>
      </c>
      <c r="BJ276" s="22">
        <f>IF($B276="Day",_xlfn.XLOOKUP(CLEAN($C276),效率表!$B$4:$B$500,效率表!U$4:U$500,""),_xlfn.XLOOKUP(CLEAN($C276),效率表!$B$4:$B$500,效率表!U$4:U$500,"",,-1))</f>
        <v>0</v>
      </c>
      <c r="BK276" s="22">
        <f>IF($B276="Day",_xlfn.XLOOKUP(CLEAN($C276),效率表!$B$4:$B$500,效率表!V$4:V$500,""),_xlfn.XLOOKUP(CLEAN($C276),效率表!$B$4:$B$500,效率表!V$4:V$500,"",,-1))</f>
        <v>0</v>
      </c>
      <c r="BL276" s="22">
        <f t="shared" si="77"/>
        <v>0</v>
      </c>
      <c r="BM276" s="22">
        <f t="shared" si="78"/>
        <v>0</v>
      </c>
      <c r="BN276" s="22">
        <f t="shared" si="79"/>
        <v>0</v>
      </c>
      <c r="BO276" s="27">
        <f t="shared" si="80"/>
        <v>0</v>
      </c>
      <c r="BP276" s="25">
        <f t="shared" si="81"/>
        <v>0</v>
      </c>
      <c r="BQ276" s="28" t="str">
        <f>IF($B276="Day",_xlfn.XLOOKUP(CLEAN($C276),效率表!$B$4:$B$500,效率表!X$4:X$500,""),_xlfn.XLOOKUP($C276,效率表!$B$4:$B$500,效率表!X$4:X$500,"",,-1))</f>
        <v xml:space="preserve">250 мот цагийн ТҮ </v>
      </c>
    </row>
    <row r="277" spans="1:69">
      <c r="A277" s="29">
        <f t="shared" si="84"/>
        <v>46244</v>
      </c>
      <c r="B277" s="22" t="s">
        <v>241</v>
      </c>
      <c r="C277" s="22" t="s">
        <v>202</v>
      </c>
      <c r="D277" s="23" t="str">
        <f>_xlfn.XLOOKUP(C277,辅助表Auxiliary!$A$3:$A$192,辅助表Auxiliary!$C$3:$C$192)</f>
        <v>矿用卡车/Dump Truck</v>
      </c>
      <c r="E277" s="22" t="str">
        <f>_xlfn.XLOOKUP(C277,辅助表Auxiliary!$A$3:$A$192,辅助表Auxiliary!$D$3:$D$192)</f>
        <v>NHL NTE240AC</v>
      </c>
      <c r="F277" s="22" t="str">
        <f>_xlfn.XLOOKUP(C277,辅助表Auxiliary!$A$3:$A$192,辅助表Auxiliary!$E$3:$E$192)</f>
        <v>NTE240</v>
      </c>
      <c r="G277" s="22" t="s">
        <v>285</v>
      </c>
      <c r="H277" s="22" t="b">
        <f t="shared" si="68"/>
        <v>1</v>
      </c>
      <c r="I277" s="22">
        <f t="shared" si="69"/>
        <v>1</v>
      </c>
      <c r="J277" s="22"/>
      <c r="K277" s="22">
        <f>_xlfn.AGGREGATE(9,4,表1[[#This Row],[Хө]:[Б.н]])+_xlfn.AGGREGATE(9,4,表1[[#This Row],[Хө土壤]:[Б.н 脏煤]],表1[[#This Row],[Ш.х 沃土]])</f>
        <v>935</v>
      </c>
      <c r="L277" s="22">
        <f>_xlfn.AGGREGATE(9,4,表1[[#This Row],[Нү]],表1[[#This Row],[Нү 煤炭]])</f>
        <v>0</v>
      </c>
      <c r="M277" s="22">
        <f>_xlfn.AGGREGATE(9,4,表1[[#This Row],[oxid]],表1[[#This Row],[oxid 氧化]])</f>
        <v>0</v>
      </c>
      <c r="N277" s="22">
        <f>_xlfn.AGGREGATE(9,4,表1[[#This Row],[И.А]],表1[[#This Row],[И.А 
工程工作]])</f>
        <v>0</v>
      </c>
      <c r="O277" s="22">
        <f>表1[[#This Row],[产量（M3）
Production(M3)]]-表1[[#This Row],[焦煤（M3）
Coking coal
Нү]]-表1[[#This Row],[动力煤（M3）
Thermal coal
oxid]]</f>
        <v>935</v>
      </c>
      <c r="P277" s="22" t="str" cm="1">
        <f t="array" ref="P277">_xlfn.LET(
_xlpm.hCond,$H277,
_xlpm.dType,$D277,
_xlpm.res_type_1,P$1,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7" s="22" t="str" cm="1">
        <f t="array" ref="Q277">_xlfn.LET(
_xlpm.hCond,$H277,
_xlpm.dType,$D277,
_xlpm.res_type_1,Q$1,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7" s="22" t="str" cm="1">
        <f t="array" ref="R277">_xlfn.LET(
_xlpm.hCond,$H277,
_xlpm.dType,$D277,
_xlpm.res_type_1,R$1,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7" s="22" t="str" cm="1">
        <f t="array" ref="S277">_xlfn.LET(
_xlpm.hCond,$H277,
_xlpm.dType,$D277,
_xlpm.res_type_1,S$1,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7" s="22" t="str" cm="1">
        <f t="array" ref="T277">_xlfn.LET(
_xlpm.hCond,$H277,
_xlpm.dType,$D277,
_xlpm.res_type_1,T$1,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7" s="22" t="str" cm="1">
        <f t="array" ref="U277">_xlfn.LET(
_xlpm.hCond,$H277,
_xlpm.dType,$D277,
_xlpm.res_type_1,U$1,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7" s="22" t="str" cm="1">
        <f t="array" ref="V277">_xlfn.LET(
_xlpm.hCond,$H277,
_xlpm.dType,$D277,
_xlpm.res_type_1,V$1,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7" s="22" cm="1">
        <f t="array" ref="W277">_xlfn.LET(
_xlpm.hCond,$H277,
_xlpm.dType,$D277,
_xlpm.res_type_1,W$1,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277" s="22" cm="1">
        <f t="array" ref="X277">_xlfn.LET(
_xlpm.hCond,$H277,
_xlpm.dType,$D277,
_xlpm.res_type_1,X$1,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7" s="22" cm="1">
        <f t="array" ref="Y277">_xlfn.LET(
_xlpm.hCond,$H277,
_xlpm.dType,$D277,
_xlpm.res_type_1,Y$1,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7" s="22" cm="1">
        <f t="array" ref="Z277">_xlfn.LET(
_xlpm.hCond,$H277,
_xlpm.dType,$D277,
_xlpm.res_type_1,Z$1,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7" s="22" cm="1">
        <f t="array" ref="AA277">_xlfn.LET(
_xlpm.hCond,$H277,
_xlpm.dType,$D277,
_xlpm.res_type_1,AA$1,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7" s="22" cm="1">
        <f t="array" ref="AB277">_xlfn.LET(
_xlpm.hCond,$H277,
_xlpm.dType,$D277,
_xlpm.res_type_1,AB$1,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7" s="22" cm="1">
        <f t="array" ref="AC277">_xlfn.LET(
_xlpm.hCond,$H277,
_xlpm.dType,$D277,
_xlpm.res_type_1,AC$1,
_xlpm.num,--_xlfn.TEXTAFTER($C277,{"#","/","-"},-1),
_xlpm.isDay,$B277="DAY",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7" s="22" cm="1">
        <f t="array" ref="AD277">_xlfn.LET(
    _xlpm.result,
    IF(
        $H277,
        _xlfn.IFS(
            $B277 = "DAY",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$B277 = "Night",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22594</v>
      </c>
      <c r="AE277" s="22" cm="1">
        <f t="array" ref="AE277">_xlfn.LET(
    _xlpm.result,
    IF(
        $H277,
        _xlfn.IFS(
            $B277 = "DAY",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$B277 = "Night",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22604</v>
      </c>
      <c r="AF277" s="22">
        <f t="shared" si="82"/>
        <v>10</v>
      </c>
      <c r="AG277" s="22" cm="1">
        <f t="array" ref="AG277">_xlfn.LET(
    _xlpm.result,
    IF(
        $H277,
        _xlfn.IFS(
            $B277 = "DAY",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$B277 = "Night",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365132</v>
      </c>
      <c r="AH277" s="22" cm="1">
        <f t="array" ref="AH277">_xlfn.LET(
    _xlpm.result,
    IF(
        $H277,
        _xlfn.IFS(
            $B277 = "DAY",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$B277 = "Night",
            _xlfn.IFS(
                $D277 = "挖掘机/Excavator",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$D277 = "矿用卡车/Dump Truck",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$D277 = "辅助设备/Auxiliary Equipment",
                _xlfn.XLOOKUP(
                     --
                        _xlfn.TEXTAFTER(
                            $C277,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365292</v>
      </c>
      <c r="AI277" s="22">
        <f t="shared" si="83"/>
        <v>160</v>
      </c>
      <c r="AJ277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277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7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7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7" s="22">
        <f t="shared" si="70"/>
        <v>11</v>
      </c>
      <c r="AO277" s="24">
        <f t="shared" si="71"/>
        <v>7.2727272727272725</v>
      </c>
      <c r="AP277" s="25" cm="1">
        <f t="array" ref="AP27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B277="Night", IF(
            (F277="EX5600")+(F277="EX3600"),
            _xlfn.XLOOKUP(--_xlfn.TEXTAFTER($C277,{"#","/","-"},-1), --_xlfn.TEXTAFTER('Electrical Excavator'!$A$4:$A$23,{"#","/","-"},-1), _xlfn.XLOOKUP(A277,'Electrical Excavator'!$E$3:$AI$3,'Electrical Excavator'!$E$4:$AI$23)),
            _xlfn.XLOOKUP(--_xlfn.TEXTAFTER($C277,{"#","/","-"},-1), --_xlfn.REGEXEXTRACT(_xlpm.c_rng,"\d+"), _xlfn.XLOOKUP(A277, _xlpm.header_rng, _xlpm.data_rng))
        ),
        B277="Day", ""
    ),
    IFERROR(_xlpm.result, "")
)</f>
        <v>2488</v>
      </c>
      <c r="AQ277" s="26">
        <f t="shared" si="72"/>
        <v>1</v>
      </c>
      <c r="AR277" s="26">
        <f t="shared" si="73"/>
        <v>0.77777777777777779</v>
      </c>
      <c r="AS277" s="26">
        <f t="shared" si="74"/>
        <v>0.77777777777777779</v>
      </c>
      <c r="AT277" s="24">
        <f t="shared" si="75"/>
        <v>39.999999999999964</v>
      </c>
      <c r="AU277" s="22">
        <v>720</v>
      </c>
      <c r="AV277" s="22">
        <f t="shared" si="76"/>
        <v>12</v>
      </c>
      <c r="AW277" s="22">
        <f>IF($B277="Day",_xlfn.XLOOKUP(CLEAN($C277),效率表!$B$4:$B$500,效率表!G$4:G$500,""),_xlfn.XLOOKUP(CLEAN($C277),效率表!$B$4:$B$500,效率表!G$4:G$500,"",,-1))</f>
        <v>20</v>
      </c>
      <c r="AX277" s="22">
        <f>IF($B277="Day",_xlfn.XLOOKUP(CLEAN($C277),效率表!$B$4:$B$500,效率表!H$4:H$500,""),_xlfn.XLOOKUP(CLEAN($C277),效率表!$B$4:$B$500,效率表!H$4:H$500,"",,-1))</f>
        <v>0</v>
      </c>
      <c r="AY277" s="22">
        <f>IF($B277="Day",_xlfn.XLOOKUP(CLEAN($C277),效率表!$B$4:$B$500,效率表!I$4:I$500,""),_xlfn.XLOOKUP(CLEAN($C277),效率表!$B$4:$B$500,效率表!I$4:I$500,"",,-1))</f>
        <v>0</v>
      </c>
      <c r="AZ277" s="22">
        <f>IF($B277="Day",_xlfn.XLOOKUP(CLEAN($C277),效率表!$B$4:$B$500,效率表!J$4:J$500,""),_xlfn.XLOOKUP(CLEAN($C277),效率表!$B$4:$B$500,效率表!J$4:J$500,"",,-1))</f>
        <v>0</v>
      </c>
      <c r="BA277" s="22">
        <f>IF($B277="Day",_xlfn.XLOOKUP(CLEAN($C277),效率表!$B$4:$B$500,效率表!K$4:K$500,""),_xlfn.XLOOKUP(CLEAN($C277),效率表!$B$4:$B$500,效率表!K$4:K$500,"",,-1))</f>
        <v>0</v>
      </c>
      <c r="BB277" s="22">
        <f>IF($B277="Day",_xlfn.XLOOKUP(CLEAN($C277),效率表!$B$4:$B$500,效率表!L$4:L$500,""),_xlfn.XLOOKUP(CLEAN($C277),效率表!$B$4:$B$500,效率表!L$4:L$500,"",,-1))</f>
        <v>90</v>
      </c>
      <c r="BC277" s="22">
        <f>IF($B277="Day",_xlfn.XLOOKUP(CLEAN($C277),效率表!$B$4:$B$500,效率表!M$4:M$500,""),_xlfn.XLOOKUP(CLEAN($C277),效率表!$B$4:$B$500,效率表!M$4:M$500,"",,-1))</f>
        <v>0</v>
      </c>
      <c r="BD277" s="22">
        <f>IF($B277="Day",_xlfn.XLOOKUP(CLEAN($C277),效率表!$B$4:$B$500,效率表!N$4:N$500,""),_xlfn.XLOOKUP(CLEAN($C277),效率表!$B$4:$B$500,效率表!N$4:N$500,"",,-1))</f>
        <v>0</v>
      </c>
      <c r="BE277" s="22">
        <f>IF($B277="Day",_xlfn.XLOOKUP(CLEAN($C277),效率表!$B$4:$B$500,效率表!O$4:O$500,""),_xlfn.XLOOKUP(CLEAN($C277),效率表!$B$4:$B$500,效率表!O$4:O$500,"",,-1))</f>
        <v>0</v>
      </c>
      <c r="BF277" s="22">
        <f>IF($B277="Day",_xlfn.XLOOKUP(CLEAN($C277),效率表!$B$4:$B$500,效率表!P$4:P$500,""),_xlfn.XLOOKUP(CLEAN($C277),效率表!$B$4:$B$500,效率表!P$4:P$500,"",,-1))</f>
        <v>50</v>
      </c>
      <c r="BG277" s="22">
        <f>IF($B277="Day",_xlfn.XLOOKUP(CLEAN($C277),效率表!$B$4:$B$500,效率表!Q$4:Q$500,""),_xlfn.XLOOKUP(CLEAN($C277),效率表!$B$4:$B$500,效率表!Q$4:Q$500,"",,-1))</f>
        <v>0</v>
      </c>
      <c r="BH277" s="22">
        <f>IF($B277="Day",_xlfn.XLOOKUP(CLEAN($C277),效率表!$B$4:$B$500,效率表!R$4:R$500,""),_xlfn.XLOOKUP(CLEAN($C277),效率表!$B$4:$B$500,效率表!R$4:R$500,"",,-1))</f>
        <v>0</v>
      </c>
      <c r="BI277" s="22">
        <f>IF($B277="Day",_xlfn.XLOOKUP(CLEAN($C277),效率表!$B$4:$B$500,效率表!S$4:S$500,""),_xlfn.XLOOKUP(CLEAN($C277),效率表!$B$4:$B$500,效率表!S$4:S$500,"",,-1))</f>
        <v>0</v>
      </c>
      <c r="BJ277" s="22">
        <f>IF($B277="Day",_xlfn.XLOOKUP(CLEAN($C277),效率表!$B$4:$B$500,效率表!U$4:U$500,""),_xlfn.XLOOKUP(CLEAN($C277),效率表!$B$4:$B$500,效率表!U$4:U$500,"",,-1))</f>
        <v>0</v>
      </c>
      <c r="BK277" s="22">
        <f>IF($B277="Day",_xlfn.XLOOKUP(CLEAN($C277),效率表!$B$4:$B$500,效率表!V$4:V$500,""),_xlfn.XLOOKUP(CLEAN($C277),效率表!$B$4:$B$500,效率表!V$4:V$500,"",,-1))</f>
        <v>0</v>
      </c>
      <c r="BL277" s="22">
        <f t="shared" si="77"/>
        <v>0</v>
      </c>
      <c r="BM277" s="22">
        <f t="shared" si="78"/>
        <v>160</v>
      </c>
      <c r="BN277" s="22">
        <f t="shared" si="79"/>
        <v>50</v>
      </c>
      <c r="BO277" s="27">
        <f t="shared" si="80"/>
        <v>560</v>
      </c>
      <c r="BP277" s="25">
        <f t="shared" si="81"/>
        <v>9.3333333333333339</v>
      </c>
      <c r="BQ277" s="28">
        <f>IF($B277="Day",_xlfn.XLOOKUP(CLEAN($C277),效率表!$B$4:$B$500,效率表!X$4:X$500,""),_xlfn.XLOOKUP($C277,效率表!$B$4:$B$500,效率表!X$4:X$500,"",,-1))</f>
        <v>0</v>
      </c>
    </row>
    <row r="278" spans="1:69">
      <c r="A278" s="29">
        <f t="shared" si="84"/>
        <v>46244</v>
      </c>
      <c r="B278" s="22" t="s">
        <v>241</v>
      </c>
      <c r="C278" s="22" t="s">
        <v>203</v>
      </c>
      <c r="D278" s="23" t="str">
        <f>_xlfn.XLOOKUP(C278,辅助表Auxiliary!$A$3:$A$192,辅助表Auxiliary!$C$3:$C$192)</f>
        <v>矿用卡车/Dump Truck</v>
      </c>
      <c r="E278" s="22" t="str">
        <f>_xlfn.XLOOKUP(C278,辅助表Auxiliary!$A$3:$A$192,辅助表Auxiliary!$D$3:$D$192)</f>
        <v>NHL NTE240AC</v>
      </c>
      <c r="F278" s="22" t="str">
        <f>_xlfn.XLOOKUP(C278,辅助表Auxiliary!$A$3:$A$192,辅助表Auxiliary!$E$3:$E$192)</f>
        <v>NTE240</v>
      </c>
      <c r="G278" s="22" t="s">
        <v>285</v>
      </c>
      <c r="H278" s="22" t="b">
        <f t="shared" si="68"/>
        <v>1</v>
      </c>
      <c r="I278" s="22">
        <f t="shared" si="69"/>
        <v>1</v>
      </c>
      <c r="J278" s="22"/>
      <c r="K278" s="22">
        <f>_xlfn.AGGREGATE(9,4,表1[[#This Row],[Хө]:[Б.н]])+_xlfn.AGGREGATE(9,4,表1[[#This Row],[Хө土壤]:[Б.н 脏煤]],表1[[#This Row],[Ш.х 沃土]])</f>
        <v>1190</v>
      </c>
      <c r="L278" s="22">
        <f>_xlfn.AGGREGATE(9,4,表1[[#This Row],[Нү]],表1[[#This Row],[Нү 煤炭]])</f>
        <v>0</v>
      </c>
      <c r="M278" s="22">
        <f>_xlfn.AGGREGATE(9,4,表1[[#This Row],[oxid]],表1[[#This Row],[oxid 氧化]])</f>
        <v>0</v>
      </c>
      <c r="N278" s="22">
        <f>_xlfn.AGGREGATE(9,4,表1[[#This Row],[И.А]],表1[[#This Row],[И.А 
工程工作]])</f>
        <v>0</v>
      </c>
      <c r="O278" s="22">
        <f>表1[[#This Row],[产量（M3）
Production(M3)]]-表1[[#This Row],[焦煤（M3）
Coking coal
Нү]]-表1[[#This Row],[动力煤（M3）
Thermal coal
oxid]]</f>
        <v>1190</v>
      </c>
      <c r="P278" s="22" t="str" cm="1">
        <f t="array" ref="P278">_xlfn.LET(
_xlpm.hCond,$H278,
_xlpm.dType,$D278,
_xlpm.res_type_1,P$1,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8" s="22" t="str" cm="1">
        <f t="array" ref="Q278">_xlfn.LET(
_xlpm.hCond,$H278,
_xlpm.dType,$D278,
_xlpm.res_type_1,Q$1,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8" s="22" t="str" cm="1">
        <f t="array" ref="R278">_xlfn.LET(
_xlpm.hCond,$H278,
_xlpm.dType,$D278,
_xlpm.res_type_1,R$1,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8" s="22" t="str" cm="1">
        <f t="array" ref="S278">_xlfn.LET(
_xlpm.hCond,$H278,
_xlpm.dType,$D278,
_xlpm.res_type_1,S$1,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8" s="22" t="str" cm="1">
        <f t="array" ref="T278">_xlfn.LET(
_xlpm.hCond,$H278,
_xlpm.dType,$D278,
_xlpm.res_type_1,T$1,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8" s="22" t="str" cm="1">
        <f t="array" ref="U278">_xlfn.LET(
_xlpm.hCond,$H278,
_xlpm.dType,$D278,
_xlpm.res_type_1,U$1,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8" s="22" t="str" cm="1">
        <f t="array" ref="V278">_xlfn.LET(
_xlpm.hCond,$H278,
_xlpm.dType,$D278,
_xlpm.res_type_1,V$1,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8" s="22" cm="1">
        <f t="array" ref="W278">_xlfn.LET(
_xlpm.hCond,$H278,
_xlpm.dType,$D278,
_xlpm.res_type_1,W$1,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1190</v>
      </c>
      <c r="X278" s="22" cm="1">
        <f t="array" ref="X278">_xlfn.LET(
_xlpm.hCond,$H278,
_xlpm.dType,$D278,
_xlpm.res_type_1,X$1,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278" s="22" cm="1">
        <f t="array" ref="Y278">_xlfn.LET(
_xlpm.hCond,$H278,
_xlpm.dType,$D278,
_xlpm.res_type_1,Y$1,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278" s="22" cm="1">
        <f t="array" ref="Z278">_xlfn.LET(
_xlpm.hCond,$H278,
_xlpm.dType,$D278,
_xlpm.res_type_1,Z$1,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278" s="22" cm="1">
        <f t="array" ref="AA278">_xlfn.LET(
_xlpm.hCond,$H278,
_xlpm.dType,$D278,
_xlpm.res_type_1,AA$1,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278" s="22" cm="1">
        <f t="array" ref="AB278">_xlfn.LET(
_xlpm.hCond,$H278,
_xlpm.dType,$D278,
_xlpm.res_type_1,AB$1,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278" s="22" cm="1">
        <f t="array" ref="AC278">_xlfn.LET(
_xlpm.hCond,$H278,
_xlpm.dType,$D278,
_xlpm.res_type_1,AC$1,
_xlpm.num,--_xlfn.TEXTAFTER($C278,{"#","/","-"},-1),
_xlpm.isDay,$B278="DAY",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278" s="22" cm="1">
        <f t="array" ref="AD278">_xlfn.LET(
    _xlpm.result,
    IF(
        $H278,
        _xlfn.IFS(
            $B278 = "DAY",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$B278 = "Night",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23634</v>
      </c>
      <c r="AE278" s="22" cm="1">
        <f t="array" ref="AE278">_xlfn.LET(
    _xlpm.result,
    IF(
        $H278,
        _xlfn.IFS(
            $B278 = "DAY",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$B278 = "Night",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23643</v>
      </c>
      <c r="AF278" s="22">
        <f t="shared" si="82"/>
        <v>9</v>
      </c>
      <c r="AG278" s="22" cm="1">
        <f t="array" ref="AG278">_xlfn.LET(
    _xlpm.result,
    IF(
        $H278,
        _xlfn.IFS(
            $B278 = "DAY",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$B278 = "Night",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357985</v>
      </c>
      <c r="AH278" s="22" cm="1">
        <f t="array" ref="AH278">_xlfn.LET(
    _xlpm.result,
    IF(
        $H278,
        _xlfn.IFS(
            $B278 = "DAY",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$B278 = "Night",
            _xlfn.IFS(
                $D278 = "挖掘机/Excavator",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$D278 = "矿用卡车/Dump Truck",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$D278 = "辅助设备/Auxiliary Equipment",
                _xlfn.XLOOKUP(
                     --
                        _xlfn.TEXTAFTER(
                            $C278,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358138</v>
      </c>
      <c r="AI278" s="22">
        <f t="shared" si="83"/>
        <v>153</v>
      </c>
      <c r="AJ278" s="22">
        <f>_xlfn.LET(_xlpm.v,_xlfn.XLOOKUP(表1[[#This Row],[型号类型
Model Type]],辅助表Auxiliary!$P$2:$P$6,辅助表Auxiliary!$Q$2:$Q$6),_xlpm.target,表1[[#This Row],[产量（M3）
Production(M3)]],IFERROR(_xlpm.target/_xlpm.v,""))</f>
        <v>14</v>
      </c>
      <c r="AK278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278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278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278" s="22">
        <f t="shared" si="70"/>
        <v>14</v>
      </c>
      <c r="AO278" s="24">
        <f t="shared" si="71"/>
        <v>5.4642857142857144</v>
      </c>
      <c r="AP278" s="25" cm="1">
        <f t="array" ref="AP27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B278="Night", IF(
            (F278="EX5600")+(F278="EX3600"),
            _xlfn.XLOOKUP(--_xlfn.TEXTAFTER($C278,{"#","/","-"},-1), --_xlfn.TEXTAFTER('Electrical Excavator'!$A$4:$A$23,{"#","/","-"},-1), _xlfn.XLOOKUP(A278,'Electrical Excavator'!$E$3:$AI$3,'Electrical Excavator'!$E$4:$AI$23)),
            _xlfn.XLOOKUP(--_xlfn.TEXTAFTER($C278,{"#","/","-"},-1), --_xlfn.REGEXEXTRACT(_xlpm.c_rng,"\d+"), _xlfn.XLOOKUP(A278, _xlpm.header_rng, _xlpm.data_rng))
        ),
        B278="Day", ""
    ),
    IFERROR(_xlpm.result, "")
)</f>
        <v>1830</v>
      </c>
      <c r="AQ278" s="26">
        <f t="shared" si="72"/>
        <v>1</v>
      </c>
      <c r="AR278" s="26">
        <f t="shared" si="73"/>
        <v>0.75</v>
      </c>
      <c r="AS278" s="26">
        <f t="shared" si="74"/>
        <v>0.75</v>
      </c>
      <c r="AT278" s="24">
        <f t="shared" si="75"/>
        <v>0</v>
      </c>
      <c r="AU278" s="22">
        <v>720</v>
      </c>
      <c r="AV278" s="22">
        <f t="shared" si="76"/>
        <v>12</v>
      </c>
      <c r="AW278" s="22">
        <f>IF($B278="Day",_xlfn.XLOOKUP(CLEAN($C278),效率表!$B$4:$B$500,效率表!G$4:G$500,""),_xlfn.XLOOKUP(CLEAN($C278),效率表!$B$4:$B$500,效率表!G$4:G$500,"",,-1))</f>
        <v>20</v>
      </c>
      <c r="AX278" s="22">
        <f>IF($B278="Day",_xlfn.XLOOKUP(CLEAN($C278),效率表!$B$4:$B$500,效率表!H$4:H$500,""),_xlfn.XLOOKUP(CLEAN($C278),效率表!$B$4:$B$500,效率表!H$4:H$500,"",,-1))</f>
        <v>0</v>
      </c>
      <c r="AY278" s="22">
        <f>IF($B278="Day",_xlfn.XLOOKUP(CLEAN($C278),效率表!$B$4:$B$500,效率表!I$4:I$500,""),_xlfn.XLOOKUP(CLEAN($C278),效率表!$B$4:$B$500,效率表!I$4:I$500,"",,-1))</f>
        <v>0</v>
      </c>
      <c r="AZ278" s="22">
        <f>IF($B278="Day",_xlfn.XLOOKUP(CLEAN($C278),效率表!$B$4:$B$500,效率表!J$4:J$500,""),_xlfn.XLOOKUP(CLEAN($C278),效率表!$B$4:$B$500,效率表!J$4:J$500,"",,-1))</f>
        <v>0</v>
      </c>
      <c r="BA278" s="22">
        <f>IF($B278="Day",_xlfn.XLOOKUP(CLEAN($C278),效率表!$B$4:$B$500,效率表!K$4:K$500,""),_xlfn.XLOOKUP(CLEAN($C278),效率表!$B$4:$B$500,效率表!K$4:K$500,"",,-1))</f>
        <v>0</v>
      </c>
      <c r="BB278" s="22">
        <f>IF($B278="Day",_xlfn.XLOOKUP(CLEAN($C278),效率表!$B$4:$B$500,效率表!L$4:L$500,""),_xlfn.XLOOKUP(CLEAN($C278),效率表!$B$4:$B$500,效率表!L$4:L$500,"",,-1))</f>
        <v>90</v>
      </c>
      <c r="BC278" s="22">
        <f>IF($B278="Day",_xlfn.XLOOKUP(CLEAN($C278),效率表!$B$4:$B$500,效率表!M$4:M$500,""),_xlfn.XLOOKUP(CLEAN($C278),效率表!$B$4:$B$500,效率表!M$4:M$500,"",,-1))</f>
        <v>20</v>
      </c>
      <c r="BD278" s="22">
        <f>IF($B278="Day",_xlfn.XLOOKUP(CLEAN($C278),效率表!$B$4:$B$500,效率表!N$4:N$500,""),_xlfn.XLOOKUP(CLEAN($C278),效率表!$B$4:$B$500,效率表!N$4:N$500,"",,-1))</f>
        <v>0</v>
      </c>
      <c r="BE278" s="22">
        <f>IF($B278="Day",_xlfn.XLOOKUP(CLEAN($C278),效率表!$B$4:$B$500,效率表!O$4:O$500,""),_xlfn.XLOOKUP(CLEAN($C278),效率表!$B$4:$B$500,效率表!O$4:O$500,"",,-1))</f>
        <v>0</v>
      </c>
      <c r="BF278" s="22">
        <f>IF($B278="Day",_xlfn.XLOOKUP(CLEAN($C278),效率表!$B$4:$B$500,效率表!P$4:P$500,""),_xlfn.XLOOKUP(CLEAN($C278),效率表!$B$4:$B$500,效率表!P$4:P$500,"",,-1))</f>
        <v>50</v>
      </c>
      <c r="BG278" s="22">
        <f>IF($B278="Day",_xlfn.XLOOKUP(CLEAN($C278),效率表!$B$4:$B$500,效率表!Q$4:Q$500,""),_xlfn.XLOOKUP(CLEAN($C278),效率表!$B$4:$B$500,效率表!Q$4:Q$500,"",,-1))</f>
        <v>0</v>
      </c>
      <c r="BH278" s="22">
        <f>IF($B278="Day",_xlfn.XLOOKUP(CLEAN($C278),效率表!$B$4:$B$500,效率表!R$4:R$500,""),_xlfn.XLOOKUP(CLEAN($C278),效率表!$B$4:$B$500,效率表!R$4:R$500,"",,-1))</f>
        <v>0</v>
      </c>
      <c r="BI278" s="22">
        <f>IF($B278="Day",_xlfn.XLOOKUP(CLEAN($C278),效率表!$B$4:$B$500,效率表!S$4:S$500,""),_xlfn.XLOOKUP(CLEAN($C278),效率表!$B$4:$B$500,效率表!S$4:S$500,"",,-1))</f>
        <v>0</v>
      </c>
      <c r="BJ278" s="22">
        <f>IF($B278="Day",_xlfn.XLOOKUP(CLEAN($C278),效率表!$B$4:$B$500,效率表!U$4:U$500,""),_xlfn.XLOOKUP(CLEAN($C278),效率表!$B$4:$B$500,效率表!U$4:U$500,"",,-1))</f>
        <v>0</v>
      </c>
      <c r="BK278" s="22">
        <f>IF($B278="Day",_xlfn.XLOOKUP(CLEAN($C278),效率表!$B$4:$B$500,效率表!V$4:V$500,""),_xlfn.XLOOKUP(CLEAN($C278),效率表!$B$4:$B$500,效率表!V$4:V$500,"",,-1))</f>
        <v>0</v>
      </c>
      <c r="BL278" s="22">
        <f t="shared" si="77"/>
        <v>0</v>
      </c>
      <c r="BM278" s="22">
        <f t="shared" si="78"/>
        <v>180</v>
      </c>
      <c r="BN278" s="22">
        <f t="shared" si="79"/>
        <v>70</v>
      </c>
      <c r="BO278" s="27">
        <f t="shared" si="80"/>
        <v>540</v>
      </c>
      <c r="BP278" s="25">
        <f t="shared" si="81"/>
        <v>9</v>
      </c>
      <c r="BQ278" s="28">
        <f>IF($B278="Day",_xlfn.XLOOKUP(CLEAN($C278),效率表!$B$4:$B$500,效率表!X$4:X$500,""),_xlfn.XLOOKUP($C278,效率表!$B$4:$B$500,效率表!X$4:X$500,"",,-1))</f>
        <v>0</v>
      </c>
    </row>
    <row r="279" spans="1:69">
      <c r="A279" s="29">
        <f t="shared" si="84"/>
        <v>46244</v>
      </c>
      <c r="B279" s="22" t="s">
        <v>241</v>
      </c>
      <c r="C279" s="22" t="s">
        <v>204</v>
      </c>
      <c r="D279" s="23" t="str">
        <f>_xlfn.XLOOKUP(C279,辅助表Auxiliary!$A$3:$A$192,辅助表Auxiliary!$C$3:$C$192)</f>
        <v>矿用卡车/Dump Truck</v>
      </c>
      <c r="E279" s="22" t="str">
        <f>_xlfn.XLOOKUP(C279,辅助表Auxiliary!$A$3:$A$192,辅助表Auxiliary!$D$3:$D$192)</f>
        <v>XDM100 XD</v>
      </c>
      <c r="F279" s="22" t="str">
        <f>_xlfn.XLOOKUP(C279,辅助表Auxiliary!$A$3:$A$192,辅助表Auxiliary!$E$3:$E$192)</f>
        <v>其它矿卡</v>
      </c>
      <c r="G279" s="22" t="s">
        <v>285</v>
      </c>
      <c r="H279" s="22" t="b">
        <f t="shared" si="68"/>
        <v>0</v>
      </c>
      <c r="I279" s="22">
        <f t="shared" si="69"/>
        <v>0</v>
      </c>
      <c r="J279" s="22"/>
      <c r="K279" s="22">
        <f>_xlfn.AGGREGATE(9,4,表1[[#This Row],[Хө]:[Б.н]])+_xlfn.AGGREGATE(9,4,表1[[#This Row],[Хө土壤]:[Б.н 脏煤]],表1[[#This Row],[Ш.х 沃土]])</f>
        <v>0</v>
      </c>
      <c r="L279" s="22">
        <f>_xlfn.AGGREGATE(9,4,表1[[#This Row],[Нү]],表1[[#This Row],[Нү 煤炭]])</f>
        <v>0</v>
      </c>
      <c r="M279" s="22">
        <f>_xlfn.AGGREGATE(9,4,表1[[#This Row],[oxid]],表1[[#This Row],[oxid 氧化]])</f>
        <v>0</v>
      </c>
      <c r="N279" s="22">
        <f>_xlfn.AGGREGATE(9,4,表1[[#This Row],[И.А]],表1[[#This Row],[И.А 
工程工作]])</f>
        <v>0</v>
      </c>
      <c r="O279" s="22">
        <f>表1[[#This Row],[产量（M3）
Production(M3)]]-表1[[#This Row],[焦煤（M3）
Coking coal
Нү]]-表1[[#This Row],[动力煤（M3）
Thermal coal
oxid]]</f>
        <v>0</v>
      </c>
      <c r="P279" s="22" t="str" cm="1">
        <f t="array" ref="P279">_xlfn.LET(
_xlpm.hCond,$H279,
_xlpm.dType,$D279,
_xlpm.res_type_1,P$1,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79" s="22" t="str" cm="1">
        <f t="array" ref="Q279">_xlfn.LET(
_xlpm.hCond,$H279,
_xlpm.dType,$D279,
_xlpm.res_type_1,Q$1,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79" s="22" t="str" cm="1">
        <f t="array" ref="R279">_xlfn.LET(
_xlpm.hCond,$H279,
_xlpm.dType,$D279,
_xlpm.res_type_1,R$1,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79" s="22" t="str" cm="1">
        <f t="array" ref="S279">_xlfn.LET(
_xlpm.hCond,$H279,
_xlpm.dType,$D279,
_xlpm.res_type_1,S$1,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79" s="22" t="str" cm="1">
        <f t="array" ref="T279">_xlfn.LET(
_xlpm.hCond,$H279,
_xlpm.dType,$D279,
_xlpm.res_type_1,T$1,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79" s="22" t="str" cm="1">
        <f t="array" ref="U279">_xlfn.LET(
_xlpm.hCond,$H279,
_xlpm.dType,$D279,
_xlpm.res_type_1,U$1,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79" s="22" t="str" cm="1">
        <f t="array" ref="V279">_xlfn.LET(
_xlpm.hCond,$H279,
_xlpm.dType,$D279,
_xlpm.res_type_1,V$1,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79" s="22" t="str" cm="1">
        <f t="array" ref="W279">_xlfn.LET(
_xlpm.hCond,$H279,
_xlpm.dType,$D279,
_xlpm.res_type_1,W$1,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79" s="22" t="str" cm="1">
        <f t="array" ref="X279">_xlfn.LET(
_xlpm.hCond,$H279,
_xlpm.dType,$D279,
_xlpm.res_type_1,X$1,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79" s="22" t="str" cm="1">
        <f t="array" ref="Y279">_xlfn.LET(
_xlpm.hCond,$H279,
_xlpm.dType,$D279,
_xlpm.res_type_1,Y$1,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79" s="22" t="str" cm="1">
        <f t="array" ref="Z279">_xlfn.LET(
_xlpm.hCond,$H279,
_xlpm.dType,$D279,
_xlpm.res_type_1,Z$1,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79" s="22" t="str" cm="1">
        <f t="array" ref="AA279">_xlfn.LET(
_xlpm.hCond,$H279,
_xlpm.dType,$D279,
_xlpm.res_type_1,AA$1,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79" s="22" t="str" cm="1">
        <f t="array" ref="AB279">_xlfn.LET(
_xlpm.hCond,$H279,
_xlpm.dType,$D279,
_xlpm.res_type_1,AB$1,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79" s="22" t="str" cm="1">
        <f t="array" ref="AC279">_xlfn.LET(
_xlpm.hCond,$H279,
_xlpm.dType,$D279,
_xlpm.res_type_1,AC$1,
_xlpm.num,--_xlfn.TEXTAFTER($C279,{"#","/","-"},-1),
_xlpm.isDay,$B279="DAY",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79" s="22" t="str" cm="1">
        <f t="array" ref="AD279">_xlfn.LET(
    _xlpm.result,
    IF(
        $H279,
        _xlfn.IFS(
            $B279 = "DAY",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$B279 = "Night",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79" s="22" t="str" cm="1">
        <f t="array" ref="AE279">_xlfn.LET(
    _xlpm.result,
    IF(
        $H279,
        _xlfn.IFS(
            $B279 = "DAY",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$B279 = "Night",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79" s="22" t="str">
        <f t="shared" si="82"/>
        <v/>
      </c>
      <c r="AG279" s="22" t="str" cm="1">
        <f t="array" ref="AG279">_xlfn.LET(
    _xlpm.result,
    IF(
        $H279,
        _xlfn.IFS(
            $B279 = "DAY",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$B279 = "Night",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79" s="22" t="str" cm="1">
        <f t="array" ref="AH279">_xlfn.LET(
    _xlpm.result,
    IF(
        $H279,
        _xlfn.IFS(
            $B279 = "DAY",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$B279 = "Night",
            _xlfn.IFS(
                $D279 = "挖掘机/Excavator",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$D279 = "矿用卡车/Dump Truck",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$D279 = "辅助设备/Auxiliary Equipment",
                _xlfn.XLOOKUP(
                     --
                        _xlfn.TEXTAFTER(
                            $C279,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79" s="22" t="str">
        <f t="shared" si="83"/>
        <v/>
      </c>
      <c r="AJ27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7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7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7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79" s="22" t="str">
        <f t="shared" si="70"/>
        <v/>
      </c>
      <c r="AO279" s="24" t="str">
        <f t="shared" si="71"/>
        <v/>
      </c>
      <c r="AP279" s="25" t="str" cm="1">
        <f t="array" ref="AP27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B279="Night", IF(
            (F279="EX5600")+(F279="EX3600"),
            _xlfn.XLOOKUP(--_xlfn.TEXTAFTER($C279,{"#","/","-"},-1), --_xlfn.TEXTAFTER('Electrical Excavator'!$A$4:$A$23,{"#","/","-"},-1), _xlfn.XLOOKUP(A279,'Electrical Excavator'!$E$3:$AI$3,'Electrical Excavator'!$E$4:$AI$23)),
            _xlfn.XLOOKUP(--_xlfn.TEXTAFTER($C279,{"#","/","-"},-1), --_xlfn.REGEXEXTRACT(_xlpm.c_rng,"\d+"), _xlfn.XLOOKUP(A279, _xlpm.header_rng, _xlpm.data_rng))
        ),
        B279="Day", ""
    ),
    IFERROR(_xlpm.result, "")
)</f>
        <v/>
      </c>
      <c r="AQ279" s="26" t="e">
        <f t="shared" si="72"/>
        <v>#VALUE!</v>
      </c>
      <c r="AR279" s="26">
        <f t="shared" si="73"/>
        <v>0</v>
      </c>
      <c r="AS279" s="26" t="str">
        <f t="shared" si="74"/>
        <v/>
      </c>
      <c r="AT279" s="24" t="str">
        <f t="shared" si="75"/>
        <v/>
      </c>
      <c r="AU279" s="22">
        <v>720</v>
      </c>
      <c r="AV279" s="22">
        <f t="shared" si="76"/>
        <v>12</v>
      </c>
      <c r="AW279" s="22" t="str">
        <f>IF($B279="Day",_xlfn.XLOOKUP(CLEAN($C279),效率表!$B$4:$B$500,效率表!G$4:G$500,""),_xlfn.XLOOKUP(CLEAN($C279),效率表!$B$4:$B$500,效率表!G$4:G$500,"",,-1))</f>
        <v/>
      </c>
      <c r="AX279" s="22" t="str">
        <f>IF($B279="Day",_xlfn.XLOOKUP(CLEAN($C279),效率表!$B$4:$B$500,效率表!H$4:H$500,""),_xlfn.XLOOKUP(CLEAN($C279),效率表!$B$4:$B$500,效率表!H$4:H$500,"",,-1))</f>
        <v/>
      </c>
      <c r="AY279" s="22" t="str">
        <f>IF($B279="Day",_xlfn.XLOOKUP(CLEAN($C279),效率表!$B$4:$B$500,效率表!I$4:I$500,""),_xlfn.XLOOKUP(CLEAN($C279),效率表!$B$4:$B$500,效率表!I$4:I$500,"",,-1))</f>
        <v/>
      </c>
      <c r="AZ279" s="22" t="str">
        <f>IF($B279="Day",_xlfn.XLOOKUP(CLEAN($C279),效率表!$B$4:$B$500,效率表!J$4:J$500,""),_xlfn.XLOOKUP(CLEAN($C279),效率表!$B$4:$B$500,效率表!J$4:J$500,"",,-1))</f>
        <v/>
      </c>
      <c r="BA279" s="22" t="str">
        <f>IF($B279="Day",_xlfn.XLOOKUP(CLEAN($C279),效率表!$B$4:$B$500,效率表!K$4:K$500,""),_xlfn.XLOOKUP(CLEAN($C279),效率表!$B$4:$B$500,效率表!K$4:K$500,"",,-1))</f>
        <v/>
      </c>
      <c r="BB279" s="22" t="str">
        <f>IF($B279="Day",_xlfn.XLOOKUP(CLEAN($C279),效率表!$B$4:$B$500,效率表!L$4:L$500,""),_xlfn.XLOOKUP(CLEAN($C279),效率表!$B$4:$B$500,效率表!L$4:L$500,"",,-1))</f>
        <v/>
      </c>
      <c r="BC279" s="22" t="str">
        <f>IF($B279="Day",_xlfn.XLOOKUP(CLEAN($C279),效率表!$B$4:$B$500,效率表!M$4:M$500,""),_xlfn.XLOOKUP(CLEAN($C279),效率表!$B$4:$B$500,效率表!M$4:M$500,"",,-1))</f>
        <v/>
      </c>
      <c r="BD279" s="22" t="str">
        <f>IF($B279="Day",_xlfn.XLOOKUP(CLEAN($C279),效率表!$B$4:$B$500,效率表!N$4:N$500,""),_xlfn.XLOOKUP(CLEAN($C279),效率表!$B$4:$B$500,效率表!N$4:N$500,"",,-1))</f>
        <v/>
      </c>
      <c r="BE279" s="22" t="str">
        <f>IF($B279="Day",_xlfn.XLOOKUP(CLEAN($C279),效率表!$B$4:$B$500,效率表!O$4:O$500,""),_xlfn.XLOOKUP(CLEAN($C279),效率表!$B$4:$B$500,效率表!O$4:O$500,"",,-1))</f>
        <v/>
      </c>
      <c r="BF279" s="22" t="str">
        <f>IF($B279="Day",_xlfn.XLOOKUP(CLEAN($C279),效率表!$B$4:$B$500,效率表!P$4:P$500,""),_xlfn.XLOOKUP(CLEAN($C279),效率表!$B$4:$B$500,效率表!P$4:P$500,"",,-1))</f>
        <v/>
      </c>
      <c r="BG279" s="22" t="str">
        <f>IF($B279="Day",_xlfn.XLOOKUP(CLEAN($C279),效率表!$B$4:$B$500,效率表!Q$4:Q$500,""),_xlfn.XLOOKUP(CLEAN($C279),效率表!$B$4:$B$500,效率表!Q$4:Q$500,"",,-1))</f>
        <v/>
      </c>
      <c r="BH279" s="22" t="str">
        <f>IF($B279="Day",_xlfn.XLOOKUP(CLEAN($C279),效率表!$B$4:$B$500,效率表!R$4:R$500,""),_xlfn.XLOOKUP(CLEAN($C279),效率表!$B$4:$B$500,效率表!R$4:R$500,"",,-1))</f>
        <v/>
      </c>
      <c r="BI279" s="22" t="str">
        <f>IF($B279="Day",_xlfn.XLOOKUP(CLEAN($C279),效率表!$B$4:$B$500,效率表!S$4:S$500,""),_xlfn.XLOOKUP(CLEAN($C279),效率表!$B$4:$B$500,效率表!S$4:S$500,"",,-1))</f>
        <v/>
      </c>
      <c r="BJ279" s="22" t="str">
        <f>IF($B279="Day",_xlfn.XLOOKUP(CLEAN($C279),效率表!$B$4:$B$500,效率表!U$4:U$500,""),_xlfn.XLOOKUP(CLEAN($C279),效率表!$B$4:$B$500,效率表!U$4:U$500,"",,-1))</f>
        <v/>
      </c>
      <c r="BK279" s="22" t="str">
        <f>IF($B279="Day",_xlfn.XLOOKUP(CLEAN($C279),效率表!$B$4:$B$500,效率表!V$4:V$500,""),_xlfn.XLOOKUP(CLEAN($C279),效率表!$B$4:$B$500,效率表!V$4:V$500,"",,-1))</f>
        <v/>
      </c>
      <c r="BL279" s="22" t="e">
        <f t="shared" si="77"/>
        <v>#VALUE!</v>
      </c>
      <c r="BM279" s="22" t="e">
        <f t="shared" si="78"/>
        <v>#VALUE!</v>
      </c>
      <c r="BN279" s="22" t="e">
        <f t="shared" si="79"/>
        <v>#VALUE!</v>
      </c>
      <c r="BO279" s="27">
        <f t="shared" si="80"/>
        <v>720</v>
      </c>
      <c r="BP279" s="25">
        <f t="shared" si="81"/>
        <v>12</v>
      </c>
      <c r="BQ279" s="28" t="str">
        <f>IF($B279="Day",_xlfn.XLOOKUP(CLEAN($C279),效率表!$B$4:$B$500,效率表!X$4:X$500,""),_xlfn.XLOOKUP($C279,效率表!$B$4:$B$500,效率表!X$4:X$500,"",,-1))</f>
        <v/>
      </c>
    </row>
    <row r="280" spans="1:69">
      <c r="A280" s="29">
        <f t="shared" si="84"/>
        <v>46244</v>
      </c>
      <c r="B280" s="22" t="s">
        <v>241</v>
      </c>
      <c r="C280" s="22" t="s">
        <v>205</v>
      </c>
      <c r="D280" s="23" t="str">
        <f>_xlfn.XLOOKUP(C280,辅助表Auxiliary!$A$3:$A$192,辅助表Auxiliary!$C$3:$C$192)</f>
        <v>矿用卡车/Dump Truck</v>
      </c>
      <c r="E280" s="22" t="str">
        <f>_xlfn.XLOOKUP(C280,辅助表Auxiliary!$A$3:$A$192,辅助表Auxiliary!$D$3:$D$192)</f>
        <v>XDE120 XD</v>
      </c>
      <c r="F280" s="22" t="str">
        <f>_xlfn.XLOOKUP(C280,辅助表Auxiliary!$A$3:$A$192,辅助表Auxiliary!$E$3:$E$192)</f>
        <v>其它矿卡</v>
      </c>
      <c r="G280" s="22" t="s">
        <v>285</v>
      </c>
      <c r="H280" s="22" t="b">
        <f t="shared" si="68"/>
        <v>0</v>
      </c>
      <c r="I280" s="22">
        <f t="shared" si="69"/>
        <v>0</v>
      </c>
      <c r="J280" s="22"/>
      <c r="K280" s="22">
        <f>_xlfn.AGGREGATE(9,4,表1[[#This Row],[Хө]:[Б.н]])+_xlfn.AGGREGATE(9,4,表1[[#This Row],[Хө土壤]:[Б.н 脏煤]],表1[[#This Row],[Ш.х 沃土]])</f>
        <v>0</v>
      </c>
      <c r="L280" s="22">
        <f>_xlfn.AGGREGATE(9,4,表1[[#This Row],[Нү]],表1[[#This Row],[Нү 煤炭]])</f>
        <v>0</v>
      </c>
      <c r="M280" s="22">
        <f>_xlfn.AGGREGATE(9,4,表1[[#This Row],[oxid]],表1[[#This Row],[oxid 氧化]])</f>
        <v>0</v>
      </c>
      <c r="N280" s="22">
        <f>_xlfn.AGGREGATE(9,4,表1[[#This Row],[И.А]],表1[[#This Row],[И.А 
工程工作]])</f>
        <v>0</v>
      </c>
      <c r="O280" s="22">
        <f>表1[[#This Row],[产量（M3）
Production(M3)]]-表1[[#This Row],[焦煤（M3）
Coking coal
Нү]]-表1[[#This Row],[动力煤（M3）
Thermal coal
oxid]]</f>
        <v>0</v>
      </c>
      <c r="P280" s="22" t="str" cm="1">
        <f t="array" ref="P280">_xlfn.LET(
_xlpm.hCond,$H280,
_xlpm.dType,$D280,
_xlpm.res_type_1,P$1,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0" s="22" t="str" cm="1">
        <f t="array" ref="Q280">_xlfn.LET(
_xlpm.hCond,$H280,
_xlpm.dType,$D280,
_xlpm.res_type_1,Q$1,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0" s="22" t="str" cm="1">
        <f t="array" ref="R280">_xlfn.LET(
_xlpm.hCond,$H280,
_xlpm.dType,$D280,
_xlpm.res_type_1,R$1,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0" s="22" t="str" cm="1">
        <f t="array" ref="S280">_xlfn.LET(
_xlpm.hCond,$H280,
_xlpm.dType,$D280,
_xlpm.res_type_1,S$1,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0" s="22" t="str" cm="1">
        <f t="array" ref="T280">_xlfn.LET(
_xlpm.hCond,$H280,
_xlpm.dType,$D280,
_xlpm.res_type_1,T$1,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0" s="22" t="str" cm="1">
        <f t="array" ref="U280">_xlfn.LET(
_xlpm.hCond,$H280,
_xlpm.dType,$D280,
_xlpm.res_type_1,U$1,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0" s="22" t="str" cm="1">
        <f t="array" ref="V280">_xlfn.LET(
_xlpm.hCond,$H280,
_xlpm.dType,$D280,
_xlpm.res_type_1,V$1,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0" s="22" t="str" cm="1">
        <f t="array" ref="W280">_xlfn.LET(
_xlpm.hCond,$H280,
_xlpm.dType,$D280,
_xlpm.res_type_1,W$1,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0" s="22" t="str" cm="1">
        <f t="array" ref="X280">_xlfn.LET(
_xlpm.hCond,$H280,
_xlpm.dType,$D280,
_xlpm.res_type_1,X$1,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0" s="22" t="str" cm="1">
        <f t="array" ref="Y280">_xlfn.LET(
_xlpm.hCond,$H280,
_xlpm.dType,$D280,
_xlpm.res_type_1,Y$1,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0" s="22" t="str" cm="1">
        <f t="array" ref="Z280">_xlfn.LET(
_xlpm.hCond,$H280,
_xlpm.dType,$D280,
_xlpm.res_type_1,Z$1,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0" s="22" t="str" cm="1">
        <f t="array" ref="AA280">_xlfn.LET(
_xlpm.hCond,$H280,
_xlpm.dType,$D280,
_xlpm.res_type_1,AA$1,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0" s="22" t="str" cm="1">
        <f t="array" ref="AB280">_xlfn.LET(
_xlpm.hCond,$H280,
_xlpm.dType,$D280,
_xlpm.res_type_1,AB$1,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0" s="22" t="str" cm="1">
        <f t="array" ref="AC280">_xlfn.LET(
_xlpm.hCond,$H280,
_xlpm.dType,$D280,
_xlpm.res_type_1,AC$1,
_xlpm.num,--_xlfn.TEXTAFTER($C280,{"#","/","-"},-1),
_xlpm.isDay,$B280="DAY",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0" s="22" t="str" cm="1">
        <f t="array" ref="AD280">_xlfn.LET(
    _xlpm.result,
    IF(
        $H280,
        _xlfn.IFS(
            $B280 = "DAY",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$B280 = "Night",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0" s="22" t="str" cm="1">
        <f t="array" ref="AE280">_xlfn.LET(
    _xlpm.result,
    IF(
        $H280,
        _xlfn.IFS(
            $B280 = "DAY",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$B280 = "Night",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0" s="22" t="str">
        <f t="shared" si="82"/>
        <v/>
      </c>
      <c r="AG280" s="22" t="str" cm="1">
        <f t="array" ref="AG280">_xlfn.LET(
    _xlpm.result,
    IF(
        $H280,
        _xlfn.IFS(
            $B280 = "DAY",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$B280 = "Night",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0" s="22" t="str" cm="1">
        <f t="array" ref="AH280">_xlfn.LET(
    _xlpm.result,
    IF(
        $H280,
        _xlfn.IFS(
            $B280 = "DAY",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$B280 = "Night",
            _xlfn.IFS(
                $D280 = "挖掘机/Excavator",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$D280 = "矿用卡车/Dump Truck",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$D280 = "辅助设备/Auxiliary Equipment",
                _xlfn.XLOOKUP(
                     --
                        _xlfn.TEXTAFTER(
                            $C280,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0" s="22" t="str">
        <f t="shared" si="83"/>
        <v/>
      </c>
      <c r="AJ28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0" s="22" t="str">
        <f t="shared" si="70"/>
        <v/>
      </c>
      <c r="AO280" s="24" t="str">
        <f t="shared" si="71"/>
        <v/>
      </c>
      <c r="AP280" s="25" t="str" cm="1">
        <f t="array" ref="AP28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B280="Night", IF(
            (F280="EX5600")+(F280="EX3600"),
            _xlfn.XLOOKUP(--_xlfn.TEXTAFTER($C280,{"#","/","-"},-1), --_xlfn.TEXTAFTER('Electrical Excavator'!$A$4:$A$23,{"#","/","-"},-1), _xlfn.XLOOKUP(A280,'Electrical Excavator'!$E$3:$AI$3,'Electrical Excavator'!$E$4:$AI$23)),
            _xlfn.XLOOKUP(--_xlfn.TEXTAFTER($C280,{"#","/","-"},-1), --_xlfn.REGEXEXTRACT(_xlpm.c_rng,"\d+"), _xlfn.XLOOKUP(A280, _xlpm.header_rng, _xlpm.data_rng))
        ),
        B280="Day", ""
    ),
    IFERROR(_xlpm.result, "")
)</f>
        <v/>
      </c>
      <c r="AQ280" s="26" t="e">
        <f t="shared" si="72"/>
        <v>#VALUE!</v>
      </c>
      <c r="AR280" s="26">
        <f t="shared" si="73"/>
        <v>0</v>
      </c>
      <c r="AS280" s="26" t="str">
        <f t="shared" si="74"/>
        <v/>
      </c>
      <c r="AT280" s="24" t="str">
        <f t="shared" si="75"/>
        <v/>
      </c>
      <c r="AU280" s="22">
        <v>720</v>
      </c>
      <c r="AV280" s="22">
        <f t="shared" si="76"/>
        <v>12</v>
      </c>
      <c r="AW280" s="22" t="str">
        <f>IF($B280="Day",_xlfn.XLOOKUP(CLEAN($C280),效率表!$B$4:$B$500,效率表!G$4:G$500,""),_xlfn.XLOOKUP(CLEAN($C280),效率表!$B$4:$B$500,效率表!G$4:G$500,"",,-1))</f>
        <v/>
      </c>
      <c r="AX280" s="22" t="str">
        <f>IF($B280="Day",_xlfn.XLOOKUP(CLEAN($C280),效率表!$B$4:$B$500,效率表!H$4:H$500,""),_xlfn.XLOOKUP(CLEAN($C280),效率表!$B$4:$B$500,效率表!H$4:H$500,"",,-1))</f>
        <v/>
      </c>
      <c r="AY280" s="22" t="str">
        <f>IF($B280="Day",_xlfn.XLOOKUP(CLEAN($C280),效率表!$B$4:$B$500,效率表!I$4:I$500,""),_xlfn.XLOOKUP(CLEAN($C280),效率表!$B$4:$B$500,效率表!I$4:I$500,"",,-1))</f>
        <v/>
      </c>
      <c r="AZ280" s="22" t="str">
        <f>IF($B280="Day",_xlfn.XLOOKUP(CLEAN($C280),效率表!$B$4:$B$500,效率表!J$4:J$500,""),_xlfn.XLOOKUP(CLEAN($C280),效率表!$B$4:$B$500,效率表!J$4:J$500,"",,-1))</f>
        <v/>
      </c>
      <c r="BA280" s="22" t="str">
        <f>IF($B280="Day",_xlfn.XLOOKUP(CLEAN($C280),效率表!$B$4:$B$500,效率表!K$4:K$500,""),_xlfn.XLOOKUP(CLEAN($C280),效率表!$B$4:$B$500,效率表!K$4:K$500,"",,-1))</f>
        <v/>
      </c>
      <c r="BB280" s="22" t="str">
        <f>IF($B280="Day",_xlfn.XLOOKUP(CLEAN($C280),效率表!$B$4:$B$500,效率表!L$4:L$500,""),_xlfn.XLOOKUP(CLEAN($C280),效率表!$B$4:$B$500,效率表!L$4:L$500,"",,-1))</f>
        <v/>
      </c>
      <c r="BC280" s="22" t="str">
        <f>IF($B280="Day",_xlfn.XLOOKUP(CLEAN($C280),效率表!$B$4:$B$500,效率表!M$4:M$500,""),_xlfn.XLOOKUP(CLEAN($C280),效率表!$B$4:$B$500,效率表!M$4:M$500,"",,-1))</f>
        <v/>
      </c>
      <c r="BD280" s="22" t="str">
        <f>IF($B280="Day",_xlfn.XLOOKUP(CLEAN($C280),效率表!$B$4:$B$500,效率表!N$4:N$500,""),_xlfn.XLOOKUP(CLEAN($C280),效率表!$B$4:$B$500,效率表!N$4:N$500,"",,-1))</f>
        <v/>
      </c>
      <c r="BE280" s="22" t="str">
        <f>IF($B280="Day",_xlfn.XLOOKUP(CLEAN($C280),效率表!$B$4:$B$500,效率表!O$4:O$500,""),_xlfn.XLOOKUP(CLEAN($C280),效率表!$B$4:$B$500,效率表!O$4:O$500,"",,-1))</f>
        <v/>
      </c>
      <c r="BF280" s="22" t="str">
        <f>IF($B280="Day",_xlfn.XLOOKUP(CLEAN($C280),效率表!$B$4:$B$500,效率表!P$4:P$500,""),_xlfn.XLOOKUP(CLEAN($C280),效率表!$B$4:$B$500,效率表!P$4:P$500,"",,-1))</f>
        <v/>
      </c>
      <c r="BG280" s="22" t="str">
        <f>IF($B280="Day",_xlfn.XLOOKUP(CLEAN($C280),效率表!$B$4:$B$500,效率表!Q$4:Q$500,""),_xlfn.XLOOKUP(CLEAN($C280),效率表!$B$4:$B$500,效率表!Q$4:Q$500,"",,-1))</f>
        <v/>
      </c>
      <c r="BH280" s="22" t="str">
        <f>IF($B280="Day",_xlfn.XLOOKUP(CLEAN($C280),效率表!$B$4:$B$500,效率表!R$4:R$500,""),_xlfn.XLOOKUP(CLEAN($C280),效率表!$B$4:$B$500,效率表!R$4:R$500,"",,-1))</f>
        <v/>
      </c>
      <c r="BI280" s="22" t="str">
        <f>IF($B280="Day",_xlfn.XLOOKUP(CLEAN($C280),效率表!$B$4:$B$500,效率表!S$4:S$500,""),_xlfn.XLOOKUP(CLEAN($C280),效率表!$B$4:$B$500,效率表!S$4:S$500,"",,-1))</f>
        <v/>
      </c>
      <c r="BJ280" s="22" t="str">
        <f>IF($B280="Day",_xlfn.XLOOKUP(CLEAN($C280),效率表!$B$4:$B$500,效率表!U$4:U$500,""),_xlfn.XLOOKUP(CLEAN($C280),效率表!$B$4:$B$500,效率表!U$4:U$500,"",,-1))</f>
        <v/>
      </c>
      <c r="BK280" s="22" t="str">
        <f>IF($B280="Day",_xlfn.XLOOKUP(CLEAN($C280),效率表!$B$4:$B$500,效率表!V$4:V$500,""),_xlfn.XLOOKUP(CLEAN($C280),效率表!$B$4:$B$500,效率表!V$4:V$500,"",,-1))</f>
        <v/>
      </c>
      <c r="BL280" s="22" t="e">
        <f t="shared" si="77"/>
        <v>#VALUE!</v>
      </c>
      <c r="BM280" s="22" t="e">
        <f t="shared" si="78"/>
        <v>#VALUE!</v>
      </c>
      <c r="BN280" s="22" t="e">
        <f t="shared" si="79"/>
        <v>#VALUE!</v>
      </c>
      <c r="BO280" s="27">
        <f t="shared" si="80"/>
        <v>720</v>
      </c>
      <c r="BP280" s="25">
        <f t="shared" si="81"/>
        <v>12</v>
      </c>
      <c r="BQ280" s="28" t="str">
        <f>IF($B280="Day",_xlfn.XLOOKUP(CLEAN($C280),效率表!$B$4:$B$500,效率表!X$4:X$500,""),_xlfn.XLOOKUP($C280,效率表!$B$4:$B$500,效率表!X$4:X$500,"",,-1))</f>
        <v/>
      </c>
    </row>
    <row r="281" spans="1:69">
      <c r="A281" s="29">
        <f t="shared" si="84"/>
        <v>46244</v>
      </c>
      <c r="B281" s="22" t="s">
        <v>241</v>
      </c>
      <c r="C281" s="22" t="s">
        <v>206</v>
      </c>
      <c r="D281" s="23" t="str">
        <f>_xlfn.XLOOKUP(C281,辅助表Auxiliary!$A$3:$A$192,辅助表Auxiliary!$C$3:$C$192)</f>
        <v>矿用卡车/Dump Truck</v>
      </c>
      <c r="E281" s="22" t="str">
        <f>_xlfn.XLOOKUP(C281,辅助表Auxiliary!$A$3:$A$192,辅助表Auxiliary!$D$3:$D$192)</f>
        <v>XDE120 XD</v>
      </c>
      <c r="F281" s="22" t="str">
        <f>_xlfn.XLOOKUP(C281,辅助表Auxiliary!$A$3:$A$192,辅助表Auxiliary!$E$3:$E$192)</f>
        <v>其它矿卡</v>
      </c>
      <c r="G281" s="22" t="s">
        <v>285</v>
      </c>
      <c r="H281" s="22" t="b">
        <f t="shared" si="68"/>
        <v>0</v>
      </c>
      <c r="I281" s="22">
        <f t="shared" si="69"/>
        <v>0</v>
      </c>
      <c r="J281" s="22"/>
      <c r="K281" s="22">
        <f>_xlfn.AGGREGATE(9,4,表1[[#This Row],[Хө]:[Б.н]])+_xlfn.AGGREGATE(9,4,表1[[#This Row],[Хө土壤]:[Б.н 脏煤]],表1[[#This Row],[Ш.х 沃土]])</f>
        <v>0</v>
      </c>
      <c r="L281" s="22">
        <f>_xlfn.AGGREGATE(9,4,表1[[#This Row],[Нү]],表1[[#This Row],[Нү 煤炭]])</f>
        <v>0</v>
      </c>
      <c r="M281" s="22">
        <f>_xlfn.AGGREGATE(9,4,表1[[#This Row],[oxid]],表1[[#This Row],[oxid 氧化]])</f>
        <v>0</v>
      </c>
      <c r="N281" s="22">
        <f>_xlfn.AGGREGATE(9,4,表1[[#This Row],[И.А]],表1[[#This Row],[И.А 
工程工作]])</f>
        <v>0</v>
      </c>
      <c r="O281" s="22">
        <f>表1[[#This Row],[产量（M3）
Production(M3)]]-表1[[#This Row],[焦煤（M3）
Coking coal
Нү]]-表1[[#This Row],[动力煤（M3）
Thermal coal
oxid]]</f>
        <v>0</v>
      </c>
      <c r="P281" s="22" t="str" cm="1">
        <f t="array" ref="P281">_xlfn.LET(
_xlpm.hCond,$H281,
_xlpm.dType,$D281,
_xlpm.res_type_1,P$1,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1" s="22" t="str" cm="1">
        <f t="array" ref="Q281">_xlfn.LET(
_xlpm.hCond,$H281,
_xlpm.dType,$D281,
_xlpm.res_type_1,Q$1,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1" s="22" t="str" cm="1">
        <f t="array" ref="R281">_xlfn.LET(
_xlpm.hCond,$H281,
_xlpm.dType,$D281,
_xlpm.res_type_1,R$1,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1" s="22" t="str" cm="1">
        <f t="array" ref="S281">_xlfn.LET(
_xlpm.hCond,$H281,
_xlpm.dType,$D281,
_xlpm.res_type_1,S$1,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1" s="22" t="str" cm="1">
        <f t="array" ref="T281">_xlfn.LET(
_xlpm.hCond,$H281,
_xlpm.dType,$D281,
_xlpm.res_type_1,T$1,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1" s="22" t="str" cm="1">
        <f t="array" ref="U281">_xlfn.LET(
_xlpm.hCond,$H281,
_xlpm.dType,$D281,
_xlpm.res_type_1,U$1,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1" s="22" t="str" cm="1">
        <f t="array" ref="V281">_xlfn.LET(
_xlpm.hCond,$H281,
_xlpm.dType,$D281,
_xlpm.res_type_1,V$1,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1" s="22" t="str" cm="1">
        <f t="array" ref="W281">_xlfn.LET(
_xlpm.hCond,$H281,
_xlpm.dType,$D281,
_xlpm.res_type_1,W$1,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1" s="22" t="str" cm="1">
        <f t="array" ref="X281">_xlfn.LET(
_xlpm.hCond,$H281,
_xlpm.dType,$D281,
_xlpm.res_type_1,X$1,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1" s="22" t="str" cm="1">
        <f t="array" ref="Y281">_xlfn.LET(
_xlpm.hCond,$H281,
_xlpm.dType,$D281,
_xlpm.res_type_1,Y$1,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1" s="22" t="str" cm="1">
        <f t="array" ref="Z281">_xlfn.LET(
_xlpm.hCond,$H281,
_xlpm.dType,$D281,
_xlpm.res_type_1,Z$1,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1" s="22" t="str" cm="1">
        <f t="array" ref="AA281">_xlfn.LET(
_xlpm.hCond,$H281,
_xlpm.dType,$D281,
_xlpm.res_type_1,AA$1,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1" s="22" t="str" cm="1">
        <f t="array" ref="AB281">_xlfn.LET(
_xlpm.hCond,$H281,
_xlpm.dType,$D281,
_xlpm.res_type_1,AB$1,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1" s="22" t="str" cm="1">
        <f t="array" ref="AC281">_xlfn.LET(
_xlpm.hCond,$H281,
_xlpm.dType,$D281,
_xlpm.res_type_1,AC$1,
_xlpm.num,--_xlfn.TEXTAFTER($C281,{"#","/","-"},-1),
_xlpm.isDay,$B281="DAY",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1" s="22" t="str" cm="1">
        <f t="array" ref="AD281">_xlfn.LET(
    _xlpm.result,
    IF(
        $H281,
        _xlfn.IFS(
            $B281 = "DAY",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$B281 = "Night",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1" s="22" t="str" cm="1">
        <f t="array" ref="AE281">_xlfn.LET(
    _xlpm.result,
    IF(
        $H281,
        _xlfn.IFS(
            $B281 = "DAY",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$B281 = "Night",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1" s="22" t="str">
        <f t="shared" si="82"/>
        <v/>
      </c>
      <c r="AG281" s="22" t="str" cm="1">
        <f t="array" ref="AG281">_xlfn.LET(
    _xlpm.result,
    IF(
        $H281,
        _xlfn.IFS(
            $B281 = "DAY",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$B281 = "Night",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1" s="22" t="str" cm="1">
        <f t="array" ref="AH281">_xlfn.LET(
    _xlpm.result,
    IF(
        $H281,
        _xlfn.IFS(
            $B281 = "DAY",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$B281 = "Night",
            _xlfn.IFS(
                $D281 = "挖掘机/Excavator",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$D281 = "矿用卡车/Dump Truck",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$D281 = "辅助设备/Auxiliary Equipment",
                _xlfn.XLOOKUP(
                     --
                        _xlfn.TEXTAFTER(
                            $C281,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1" s="22" t="str">
        <f t="shared" si="83"/>
        <v/>
      </c>
      <c r="AJ28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1" s="22" t="str">
        <f t="shared" si="70"/>
        <v/>
      </c>
      <c r="AO281" s="24" t="str">
        <f t="shared" si="71"/>
        <v/>
      </c>
      <c r="AP281" s="25" t="str" cm="1">
        <f t="array" ref="AP28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B281="Night", IF(
            (F281="EX5600")+(F281="EX3600"),
            _xlfn.XLOOKUP(--_xlfn.TEXTAFTER($C281,{"#","/","-"},-1), --_xlfn.TEXTAFTER('Electrical Excavator'!$A$4:$A$23,{"#","/","-"},-1), _xlfn.XLOOKUP(A281,'Electrical Excavator'!$E$3:$AI$3,'Electrical Excavator'!$E$4:$AI$23)),
            _xlfn.XLOOKUP(--_xlfn.TEXTAFTER($C281,{"#","/","-"},-1), --_xlfn.REGEXEXTRACT(_xlpm.c_rng,"\d+"), _xlfn.XLOOKUP(A281, _xlpm.header_rng, _xlpm.data_rng))
        ),
        B281="Day", ""
    ),
    IFERROR(_xlpm.result, "")
)</f>
        <v/>
      </c>
      <c r="AQ281" s="26" t="e">
        <f t="shared" si="72"/>
        <v>#VALUE!</v>
      </c>
      <c r="AR281" s="26">
        <f t="shared" si="73"/>
        <v>0</v>
      </c>
      <c r="AS281" s="26" t="str">
        <f t="shared" si="74"/>
        <v/>
      </c>
      <c r="AT281" s="24" t="str">
        <f t="shared" si="75"/>
        <v/>
      </c>
      <c r="AU281" s="22">
        <v>720</v>
      </c>
      <c r="AV281" s="22">
        <f t="shared" si="76"/>
        <v>12</v>
      </c>
      <c r="AW281" s="22" t="str">
        <f>IF($B281="Day",_xlfn.XLOOKUP(CLEAN($C281),效率表!$B$4:$B$500,效率表!G$4:G$500,""),_xlfn.XLOOKUP(CLEAN($C281),效率表!$B$4:$B$500,效率表!G$4:G$500,"",,-1))</f>
        <v/>
      </c>
      <c r="AX281" s="22" t="str">
        <f>IF($B281="Day",_xlfn.XLOOKUP(CLEAN($C281),效率表!$B$4:$B$500,效率表!H$4:H$500,""),_xlfn.XLOOKUP(CLEAN($C281),效率表!$B$4:$B$500,效率表!H$4:H$500,"",,-1))</f>
        <v/>
      </c>
      <c r="AY281" s="22" t="str">
        <f>IF($B281="Day",_xlfn.XLOOKUP(CLEAN($C281),效率表!$B$4:$B$500,效率表!I$4:I$500,""),_xlfn.XLOOKUP(CLEAN($C281),效率表!$B$4:$B$500,效率表!I$4:I$500,"",,-1))</f>
        <v/>
      </c>
      <c r="AZ281" s="22" t="str">
        <f>IF($B281="Day",_xlfn.XLOOKUP(CLEAN($C281),效率表!$B$4:$B$500,效率表!J$4:J$500,""),_xlfn.XLOOKUP(CLEAN($C281),效率表!$B$4:$B$500,效率表!J$4:J$500,"",,-1))</f>
        <v/>
      </c>
      <c r="BA281" s="22" t="str">
        <f>IF($B281="Day",_xlfn.XLOOKUP(CLEAN($C281),效率表!$B$4:$B$500,效率表!K$4:K$500,""),_xlfn.XLOOKUP(CLEAN($C281),效率表!$B$4:$B$500,效率表!K$4:K$500,"",,-1))</f>
        <v/>
      </c>
      <c r="BB281" s="22" t="str">
        <f>IF($B281="Day",_xlfn.XLOOKUP(CLEAN($C281),效率表!$B$4:$B$500,效率表!L$4:L$500,""),_xlfn.XLOOKUP(CLEAN($C281),效率表!$B$4:$B$500,效率表!L$4:L$500,"",,-1))</f>
        <v/>
      </c>
      <c r="BC281" s="22" t="str">
        <f>IF($B281="Day",_xlfn.XLOOKUP(CLEAN($C281),效率表!$B$4:$B$500,效率表!M$4:M$500,""),_xlfn.XLOOKUP(CLEAN($C281),效率表!$B$4:$B$500,效率表!M$4:M$500,"",,-1))</f>
        <v/>
      </c>
      <c r="BD281" s="22" t="str">
        <f>IF($B281="Day",_xlfn.XLOOKUP(CLEAN($C281),效率表!$B$4:$B$500,效率表!N$4:N$500,""),_xlfn.XLOOKUP(CLEAN($C281),效率表!$B$4:$B$500,效率表!N$4:N$500,"",,-1))</f>
        <v/>
      </c>
      <c r="BE281" s="22" t="str">
        <f>IF($B281="Day",_xlfn.XLOOKUP(CLEAN($C281),效率表!$B$4:$B$500,效率表!O$4:O$500,""),_xlfn.XLOOKUP(CLEAN($C281),效率表!$B$4:$B$500,效率表!O$4:O$500,"",,-1))</f>
        <v/>
      </c>
      <c r="BF281" s="22" t="str">
        <f>IF($B281="Day",_xlfn.XLOOKUP(CLEAN($C281),效率表!$B$4:$B$500,效率表!P$4:P$500,""),_xlfn.XLOOKUP(CLEAN($C281),效率表!$B$4:$B$500,效率表!P$4:P$500,"",,-1))</f>
        <v/>
      </c>
      <c r="BG281" s="22" t="str">
        <f>IF($B281="Day",_xlfn.XLOOKUP(CLEAN($C281),效率表!$B$4:$B$500,效率表!Q$4:Q$500,""),_xlfn.XLOOKUP(CLEAN($C281),效率表!$B$4:$B$500,效率表!Q$4:Q$500,"",,-1))</f>
        <v/>
      </c>
      <c r="BH281" s="22" t="str">
        <f>IF($B281="Day",_xlfn.XLOOKUP(CLEAN($C281),效率表!$B$4:$B$500,效率表!R$4:R$500,""),_xlfn.XLOOKUP(CLEAN($C281),效率表!$B$4:$B$500,效率表!R$4:R$500,"",,-1))</f>
        <v/>
      </c>
      <c r="BI281" s="22" t="str">
        <f>IF($B281="Day",_xlfn.XLOOKUP(CLEAN($C281),效率表!$B$4:$B$500,效率表!S$4:S$500,""),_xlfn.XLOOKUP(CLEAN($C281),效率表!$B$4:$B$500,效率表!S$4:S$500,"",,-1))</f>
        <v/>
      </c>
      <c r="BJ281" s="22" t="str">
        <f>IF($B281="Day",_xlfn.XLOOKUP(CLEAN($C281),效率表!$B$4:$B$500,效率表!U$4:U$500,""),_xlfn.XLOOKUP(CLEAN($C281),效率表!$B$4:$B$500,效率表!U$4:U$500,"",,-1))</f>
        <v/>
      </c>
      <c r="BK281" s="22" t="str">
        <f>IF($B281="Day",_xlfn.XLOOKUP(CLEAN($C281),效率表!$B$4:$B$500,效率表!V$4:V$500,""),_xlfn.XLOOKUP(CLEAN($C281),效率表!$B$4:$B$500,效率表!V$4:V$500,"",,-1))</f>
        <v/>
      </c>
      <c r="BL281" s="22" t="e">
        <f t="shared" si="77"/>
        <v>#VALUE!</v>
      </c>
      <c r="BM281" s="22" t="e">
        <f t="shared" si="78"/>
        <v>#VALUE!</v>
      </c>
      <c r="BN281" s="22" t="e">
        <f t="shared" si="79"/>
        <v>#VALUE!</v>
      </c>
      <c r="BO281" s="27">
        <f t="shared" si="80"/>
        <v>720</v>
      </c>
      <c r="BP281" s="25">
        <f t="shared" si="81"/>
        <v>12</v>
      </c>
      <c r="BQ281" s="28" t="str">
        <f>IF($B281="Day",_xlfn.XLOOKUP(CLEAN($C281),效率表!$B$4:$B$500,效率表!X$4:X$500,""),_xlfn.XLOOKUP($C281,效率表!$B$4:$B$500,效率表!X$4:X$500,"",,-1))</f>
        <v/>
      </c>
    </row>
    <row r="282" spans="1:69">
      <c r="A282" s="29">
        <f t="shared" si="84"/>
        <v>46244</v>
      </c>
      <c r="B282" s="22" t="s">
        <v>241</v>
      </c>
      <c r="C282" s="22" t="s">
        <v>207</v>
      </c>
      <c r="D282" s="23" t="str">
        <f>_xlfn.XLOOKUP(C282,辅助表Auxiliary!$A$3:$A$192,辅助表Auxiliary!$C$3:$C$192)</f>
        <v>矿用卡车/Dump Truck</v>
      </c>
      <c r="E282" s="22" t="str">
        <f>_xlfn.XLOOKUP(C282,辅助表Auxiliary!$A$3:$A$192,辅助表Auxiliary!$D$3:$D$192)</f>
        <v>XDE120 XD</v>
      </c>
      <c r="F282" s="22" t="str">
        <f>_xlfn.XLOOKUP(C282,辅助表Auxiliary!$A$3:$A$192,辅助表Auxiliary!$E$3:$E$192)</f>
        <v>其它矿卡</v>
      </c>
      <c r="G282" s="22" t="s">
        <v>285</v>
      </c>
      <c r="H282" s="22" t="b">
        <f t="shared" si="68"/>
        <v>0</v>
      </c>
      <c r="I282" s="22">
        <f t="shared" si="69"/>
        <v>0</v>
      </c>
      <c r="J282" s="22"/>
      <c r="K282" s="22">
        <f>_xlfn.AGGREGATE(9,4,表1[[#This Row],[Хө]:[Б.н]])+_xlfn.AGGREGATE(9,4,表1[[#This Row],[Хө土壤]:[Б.н 脏煤]],表1[[#This Row],[Ш.х 沃土]])</f>
        <v>0</v>
      </c>
      <c r="L282" s="22">
        <f>_xlfn.AGGREGATE(9,4,表1[[#This Row],[Нү]],表1[[#This Row],[Нү 煤炭]])</f>
        <v>0</v>
      </c>
      <c r="M282" s="22">
        <f>_xlfn.AGGREGATE(9,4,表1[[#This Row],[oxid]],表1[[#This Row],[oxid 氧化]])</f>
        <v>0</v>
      </c>
      <c r="N282" s="22">
        <f>_xlfn.AGGREGATE(9,4,表1[[#This Row],[И.А]],表1[[#This Row],[И.А 
工程工作]])</f>
        <v>0</v>
      </c>
      <c r="O282" s="22">
        <f>表1[[#This Row],[产量（M3）
Production(M3)]]-表1[[#This Row],[焦煤（M3）
Coking coal
Нү]]-表1[[#This Row],[动力煤（M3）
Thermal coal
oxid]]</f>
        <v>0</v>
      </c>
      <c r="P282" s="22" t="str" cm="1">
        <f t="array" ref="P282">_xlfn.LET(
_xlpm.hCond,$H282,
_xlpm.dType,$D282,
_xlpm.res_type_1,P$1,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2" s="22" t="str" cm="1">
        <f t="array" ref="Q282">_xlfn.LET(
_xlpm.hCond,$H282,
_xlpm.dType,$D282,
_xlpm.res_type_1,Q$1,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2" s="22" t="str" cm="1">
        <f t="array" ref="R282">_xlfn.LET(
_xlpm.hCond,$H282,
_xlpm.dType,$D282,
_xlpm.res_type_1,R$1,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2" s="22" t="str" cm="1">
        <f t="array" ref="S282">_xlfn.LET(
_xlpm.hCond,$H282,
_xlpm.dType,$D282,
_xlpm.res_type_1,S$1,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2" s="22" t="str" cm="1">
        <f t="array" ref="T282">_xlfn.LET(
_xlpm.hCond,$H282,
_xlpm.dType,$D282,
_xlpm.res_type_1,T$1,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2" s="22" t="str" cm="1">
        <f t="array" ref="U282">_xlfn.LET(
_xlpm.hCond,$H282,
_xlpm.dType,$D282,
_xlpm.res_type_1,U$1,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2" s="22" t="str" cm="1">
        <f t="array" ref="V282">_xlfn.LET(
_xlpm.hCond,$H282,
_xlpm.dType,$D282,
_xlpm.res_type_1,V$1,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2" s="22" t="str" cm="1">
        <f t="array" ref="W282">_xlfn.LET(
_xlpm.hCond,$H282,
_xlpm.dType,$D282,
_xlpm.res_type_1,W$1,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2" s="22" t="str" cm="1">
        <f t="array" ref="X282">_xlfn.LET(
_xlpm.hCond,$H282,
_xlpm.dType,$D282,
_xlpm.res_type_1,X$1,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2" s="22" t="str" cm="1">
        <f t="array" ref="Y282">_xlfn.LET(
_xlpm.hCond,$H282,
_xlpm.dType,$D282,
_xlpm.res_type_1,Y$1,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2" s="22" t="str" cm="1">
        <f t="array" ref="Z282">_xlfn.LET(
_xlpm.hCond,$H282,
_xlpm.dType,$D282,
_xlpm.res_type_1,Z$1,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2" s="22" t="str" cm="1">
        <f t="array" ref="AA282">_xlfn.LET(
_xlpm.hCond,$H282,
_xlpm.dType,$D282,
_xlpm.res_type_1,AA$1,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2" s="22" t="str" cm="1">
        <f t="array" ref="AB282">_xlfn.LET(
_xlpm.hCond,$H282,
_xlpm.dType,$D282,
_xlpm.res_type_1,AB$1,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2" s="22" t="str" cm="1">
        <f t="array" ref="AC282">_xlfn.LET(
_xlpm.hCond,$H282,
_xlpm.dType,$D282,
_xlpm.res_type_1,AC$1,
_xlpm.num,--_xlfn.TEXTAFTER($C282,{"#","/","-"},-1),
_xlpm.isDay,$B282="DAY",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2" s="22" t="str" cm="1">
        <f t="array" ref="AD282">_xlfn.LET(
    _xlpm.result,
    IF(
        $H282,
        _xlfn.IFS(
            $B282 = "DAY",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$B282 = "Night",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2" s="22" t="str" cm="1">
        <f t="array" ref="AE282">_xlfn.LET(
    _xlpm.result,
    IF(
        $H282,
        _xlfn.IFS(
            $B282 = "DAY",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$B282 = "Night",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2" s="22" t="str">
        <f t="shared" si="82"/>
        <v/>
      </c>
      <c r="AG282" s="22" t="str" cm="1">
        <f t="array" ref="AG282">_xlfn.LET(
    _xlpm.result,
    IF(
        $H282,
        _xlfn.IFS(
            $B282 = "DAY",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$B282 = "Night",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2" s="22" t="str" cm="1">
        <f t="array" ref="AH282">_xlfn.LET(
    _xlpm.result,
    IF(
        $H282,
        _xlfn.IFS(
            $B282 = "DAY",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$B282 = "Night",
            _xlfn.IFS(
                $D282 = "挖掘机/Excavator",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$D282 = "矿用卡车/Dump Truck",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$D282 = "辅助设备/Auxiliary Equipment",
                _xlfn.XLOOKUP(
                     --
                        _xlfn.TEXTAFTER(
                            $C282,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2" s="22" t="str">
        <f t="shared" si="83"/>
        <v/>
      </c>
      <c r="AJ28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2" s="22" t="str">
        <f t="shared" si="70"/>
        <v/>
      </c>
      <c r="AO282" s="24" t="str">
        <f t="shared" si="71"/>
        <v/>
      </c>
      <c r="AP282" s="25" t="str" cm="1">
        <f t="array" ref="AP28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B282="Night", IF(
            (F282="EX5600")+(F282="EX3600"),
            _xlfn.XLOOKUP(--_xlfn.TEXTAFTER($C282,{"#","/","-"},-1), --_xlfn.TEXTAFTER('Electrical Excavator'!$A$4:$A$23,{"#","/","-"},-1), _xlfn.XLOOKUP(A282,'Electrical Excavator'!$E$3:$AI$3,'Electrical Excavator'!$E$4:$AI$23)),
            _xlfn.XLOOKUP(--_xlfn.TEXTAFTER($C282,{"#","/","-"},-1), --_xlfn.REGEXEXTRACT(_xlpm.c_rng,"\d+"), _xlfn.XLOOKUP(A282, _xlpm.header_rng, _xlpm.data_rng))
        ),
        B282="Day", ""
    ),
    IFERROR(_xlpm.result, "")
)</f>
        <v/>
      </c>
      <c r="AQ282" s="26" t="e">
        <f t="shared" si="72"/>
        <v>#VALUE!</v>
      </c>
      <c r="AR282" s="26">
        <f t="shared" si="73"/>
        <v>0</v>
      </c>
      <c r="AS282" s="26" t="str">
        <f t="shared" si="74"/>
        <v/>
      </c>
      <c r="AT282" s="24" t="str">
        <f t="shared" si="75"/>
        <v/>
      </c>
      <c r="AU282" s="22">
        <v>720</v>
      </c>
      <c r="AV282" s="22">
        <f t="shared" si="76"/>
        <v>12</v>
      </c>
      <c r="AW282" s="22" t="str">
        <f>IF($B282="Day",_xlfn.XLOOKUP(CLEAN($C282),效率表!$B$4:$B$500,效率表!G$4:G$500,""),_xlfn.XLOOKUP(CLEAN($C282),效率表!$B$4:$B$500,效率表!G$4:G$500,"",,-1))</f>
        <v/>
      </c>
      <c r="AX282" s="22" t="str">
        <f>IF($B282="Day",_xlfn.XLOOKUP(CLEAN($C282),效率表!$B$4:$B$500,效率表!H$4:H$500,""),_xlfn.XLOOKUP(CLEAN($C282),效率表!$B$4:$B$500,效率表!H$4:H$500,"",,-1))</f>
        <v/>
      </c>
      <c r="AY282" s="22" t="str">
        <f>IF($B282="Day",_xlfn.XLOOKUP(CLEAN($C282),效率表!$B$4:$B$500,效率表!I$4:I$500,""),_xlfn.XLOOKUP(CLEAN($C282),效率表!$B$4:$B$500,效率表!I$4:I$500,"",,-1))</f>
        <v/>
      </c>
      <c r="AZ282" s="22" t="str">
        <f>IF($B282="Day",_xlfn.XLOOKUP(CLEAN($C282),效率表!$B$4:$B$500,效率表!J$4:J$500,""),_xlfn.XLOOKUP(CLEAN($C282),效率表!$B$4:$B$500,效率表!J$4:J$500,"",,-1))</f>
        <v/>
      </c>
      <c r="BA282" s="22" t="str">
        <f>IF($B282="Day",_xlfn.XLOOKUP(CLEAN($C282),效率表!$B$4:$B$500,效率表!K$4:K$500,""),_xlfn.XLOOKUP(CLEAN($C282),效率表!$B$4:$B$500,效率表!K$4:K$500,"",,-1))</f>
        <v/>
      </c>
      <c r="BB282" s="22" t="str">
        <f>IF($B282="Day",_xlfn.XLOOKUP(CLEAN($C282),效率表!$B$4:$B$500,效率表!L$4:L$500,""),_xlfn.XLOOKUP(CLEAN($C282),效率表!$B$4:$B$500,效率表!L$4:L$500,"",,-1))</f>
        <v/>
      </c>
      <c r="BC282" s="22" t="str">
        <f>IF($B282="Day",_xlfn.XLOOKUP(CLEAN($C282),效率表!$B$4:$B$500,效率表!M$4:M$500,""),_xlfn.XLOOKUP(CLEAN($C282),效率表!$B$4:$B$500,效率表!M$4:M$500,"",,-1))</f>
        <v/>
      </c>
      <c r="BD282" s="22" t="str">
        <f>IF($B282="Day",_xlfn.XLOOKUP(CLEAN($C282),效率表!$B$4:$B$500,效率表!N$4:N$500,""),_xlfn.XLOOKUP(CLEAN($C282),效率表!$B$4:$B$500,效率表!N$4:N$500,"",,-1))</f>
        <v/>
      </c>
      <c r="BE282" s="22" t="str">
        <f>IF($B282="Day",_xlfn.XLOOKUP(CLEAN($C282),效率表!$B$4:$B$500,效率表!O$4:O$500,""),_xlfn.XLOOKUP(CLEAN($C282),效率表!$B$4:$B$500,效率表!O$4:O$500,"",,-1))</f>
        <v/>
      </c>
      <c r="BF282" s="22" t="str">
        <f>IF($B282="Day",_xlfn.XLOOKUP(CLEAN($C282),效率表!$B$4:$B$500,效率表!P$4:P$500,""),_xlfn.XLOOKUP(CLEAN($C282),效率表!$B$4:$B$500,效率表!P$4:P$500,"",,-1))</f>
        <v/>
      </c>
      <c r="BG282" s="22" t="str">
        <f>IF($B282="Day",_xlfn.XLOOKUP(CLEAN($C282),效率表!$B$4:$B$500,效率表!Q$4:Q$500,""),_xlfn.XLOOKUP(CLEAN($C282),效率表!$B$4:$B$500,效率表!Q$4:Q$500,"",,-1))</f>
        <v/>
      </c>
      <c r="BH282" s="22" t="str">
        <f>IF($B282="Day",_xlfn.XLOOKUP(CLEAN($C282),效率表!$B$4:$B$500,效率表!R$4:R$500,""),_xlfn.XLOOKUP(CLEAN($C282),效率表!$B$4:$B$500,效率表!R$4:R$500,"",,-1))</f>
        <v/>
      </c>
      <c r="BI282" s="22" t="str">
        <f>IF($B282="Day",_xlfn.XLOOKUP(CLEAN($C282),效率表!$B$4:$B$500,效率表!S$4:S$500,""),_xlfn.XLOOKUP(CLEAN($C282),效率表!$B$4:$B$500,效率表!S$4:S$500,"",,-1))</f>
        <v/>
      </c>
      <c r="BJ282" s="22" t="str">
        <f>IF($B282="Day",_xlfn.XLOOKUP(CLEAN($C282),效率表!$B$4:$B$500,效率表!U$4:U$500,""),_xlfn.XLOOKUP(CLEAN($C282),效率表!$B$4:$B$500,效率表!U$4:U$500,"",,-1))</f>
        <v/>
      </c>
      <c r="BK282" s="22" t="str">
        <f>IF($B282="Day",_xlfn.XLOOKUP(CLEAN($C282),效率表!$B$4:$B$500,效率表!V$4:V$500,""),_xlfn.XLOOKUP(CLEAN($C282),效率表!$B$4:$B$500,效率表!V$4:V$500,"",,-1))</f>
        <v/>
      </c>
      <c r="BL282" s="22" t="e">
        <f t="shared" si="77"/>
        <v>#VALUE!</v>
      </c>
      <c r="BM282" s="22" t="e">
        <f t="shared" si="78"/>
        <v>#VALUE!</v>
      </c>
      <c r="BN282" s="22" t="e">
        <f t="shared" si="79"/>
        <v>#VALUE!</v>
      </c>
      <c r="BO282" s="27">
        <f t="shared" si="80"/>
        <v>720</v>
      </c>
      <c r="BP282" s="25">
        <f t="shared" si="81"/>
        <v>12</v>
      </c>
      <c r="BQ282" s="28" t="str">
        <f>IF($B282="Day",_xlfn.XLOOKUP(CLEAN($C282),效率表!$B$4:$B$500,效率表!X$4:X$500,""),_xlfn.XLOOKUP($C282,效率表!$B$4:$B$500,效率表!X$4:X$500,"",,-1))</f>
        <v/>
      </c>
    </row>
    <row r="283" spans="1:69">
      <c r="A283" s="29">
        <f t="shared" si="84"/>
        <v>46244</v>
      </c>
      <c r="B283" s="22" t="s">
        <v>241</v>
      </c>
      <c r="C283" s="22" t="s">
        <v>208</v>
      </c>
      <c r="D283" s="23" t="str">
        <f>_xlfn.XLOOKUP(C283,辅助表Auxiliary!$A$3:$A$192,辅助表Auxiliary!$C$3:$C$192)</f>
        <v>矿用卡车/Dump Truck</v>
      </c>
      <c r="E283" s="22" t="str">
        <f>_xlfn.XLOOKUP(C283,辅助表Auxiliary!$A$3:$A$192,辅助表Auxiliary!$D$3:$D$192)</f>
        <v>XDE120 XD</v>
      </c>
      <c r="F283" s="22" t="str">
        <f>_xlfn.XLOOKUP(C283,辅助表Auxiliary!$A$3:$A$192,辅助表Auxiliary!$E$3:$E$192)</f>
        <v>其它矿卡</v>
      </c>
      <c r="G283" s="22" t="s">
        <v>285</v>
      </c>
      <c r="H283" s="22" t="b">
        <f t="shared" si="68"/>
        <v>0</v>
      </c>
      <c r="I283" s="22">
        <f t="shared" si="69"/>
        <v>0</v>
      </c>
      <c r="J283" s="22"/>
      <c r="K283" s="22">
        <f>_xlfn.AGGREGATE(9,4,表1[[#This Row],[Хө]:[Б.н]])+_xlfn.AGGREGATE(9,4,表1[[#This Row],[Хө土壤]:[Б.н 脏煤]],表1[[#This Row],[Ш.х 沃土]])</f>
        <v>0</v>
      </c>
      <c r="L283" s="22">
        <f>_xlfn.AGGREGATE(9,4,表1[[#This Row],[Нү]],表1[[#This Row],[Нү 煤炭]])</f>
        <v>0</v>
      </c>
      <c r="M283" s="22">
        <f>_xlfn.AGGREGATE(9,4,表1[[#This Row],[oxid]],表1[[#This Row],[oxid 氧化]])</f>
        <v>0</v>
      </c>
      <c r="N283" s="22">
        <f>_xlfn.AGGREGATE(9,4,表1[[#This Row],[И.А]],表1[[#This Row],[И.А 
工程工作]])</f>
        <v>0</v>
      </c>
      <c r="O283" s="22">
        <f>表1[[#This Row],[产量（M3）
Production(M3)]]-表1[[#This Row],[焦煤（M3）
Coking coal
Нү]]-表1[[#This Row],[动力煤（M3）
Thermal coal
oxid]]</f>
        <v>0</v>
      </c>
      <c r="P283" s="22" t="str" cm="1">
        <f t="array" ref="P283">_xlfn.LET(
_xlpm.hCond,$H283,
_xlpm.dType,$D283,
_xlpm.res_type_1,P$1,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3" s="22" t="str" cm="1">
        <f t="array" ref="Q283">_xlfn.LET(
_xlpm.hCond,$H283,
_xlpm.dType,$D283,
_xlpm.res_type_1,Q$1,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3" s="22" t="str" cm="1">
        <f t="array" ref="R283">_xlfn.LET(
_xlpm.hCond,$H283,
_xlpm.dType,$D283,
_xlpm.res_type_1,R$1,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3" s="22" t="str" cm="1">
        <f t="array" ref="S283">_xlfn.LET(
_xlpm.hCond,$H283,
_xlpm.dType,$D283,
_xlpm.res_type_1,S$1,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3" s="22" t="str" cm="1">
        <f t="array" ref="T283">_xlfn.LET(
_xlpm.hCond,$H283,
_xlpm.dType,$D283,
_xlpm.res_type_1,T$1,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3" s="22" t="str" cm="1">
        <f t="array" ref="U283">_xlfn.LET(
_xlpm.hCond,$H283,
_xlpm.dType,$D283,
_xlpm.res_type_1,U$1,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3" s="22" t="str" cm="1">
        <f t="array" ref="V283">_xlfn.LET(
_xlpm.hCond,$H283,
_xlpm.dType,$D283,
_xlpm.res_type_1,V$1,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3" s="22" t="str" cm="1">
        <f t="array" ref="W283">_xlfn.LET(
_xlpm.hCond,$H283,
_xlpm.dType,$D283,
_xlpm.res_type_1,W$1,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3" s="22" t="str" cm="1">
        <f t="array" ref="X283">_xlfn.LET(
_xlpm.hCond,$H283,
_xlpm.dType,$D283,
_xlpm.res_type_1,X$1,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3" s="22" t="str" cm="1">
        <f t="array" ref="Y283">_xlfn.LET(
_xlpm.hCond,$H283,
_xlpm.dType,$D283,
_xlpm.res_type_1,Y$1,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3" s="22" t="str" cm="1">
        <f t="array" ref="Z283">_xlfn.LET(
_xlpm.hCond,$H283,
_xlpm.dType,$D283,
_xlpm.res_type_1,Z$1,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3" s="22" t="str" cm="1">
        <f t="array" ref="AA283">_xlfn.LET(
_xlpm.hCond,$H283,
_xlpm.dType,$D283,
_xlpm.res_type_1,AA$1,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3" s="22" t="str" cm="1">
        <f t="array" ref="AB283">_xlfn.LET(
_xlpm.hCond,$H283,
_xlpm.dType,$D283,
_xlpm.res_type_1,AB$1,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3" s="22" t="str" cm="1">
        <f t="array" ref="AC283">_xlfn.LET(
_xlpm.hCond,$H283,
_xlpm.dType,$D283,
_xlpm.res_type_1,AC$1,
_xlpm.num,--_xlfn.TEXTAFTER($C283,{"#","/","-"},-1),
_xlpm.isDay,$B283="DAY",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3" s="22" t="str" cm="1">
        <f t="array" ref="AD283">_xlfn.LET(
    _xlpm.result,
    IF(
        $H283,
        _xlfn.IFS(
            $B283 = "DAY",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$B283 = "Night",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3" s="22" t="str" cm="1">
        <f t="array" ref="AE283">_xlfn.LET(
    _xlpm.result,
    IF(
        $H283,
        _xlfn.IFS(
            $B283 = "DAY",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$B283 = "Night",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3" s="22" t="str">
        <f t="shared" si="82"/>
        <v/>
      </c>
      <c r="AG283" s="22" t="str" cm="1">
        <f t="array" ref="AG283">_xlfn.LET(
    _xlpm.result,
    IF(
        $H283,
        _xlfn.IFS(
            $B283 = "DAY",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$B283 = "Night",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3" s="22" t="str" cm="1">
        <f t="array" ref="AH283">_xlfn.LET(
    _xlpm.result,
    IF(
        $H283,
        _xlfn.IFS(
            $B283 = "DAY",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$B283 = "Night",
            _xlfn.IFS(
                $D283 = "挖掘机/Excavator",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$D283 = "矿用卡车/Dump Truck",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$D283 = "辅助设备/Auxiliary Equipment",
                _xlfn.XLOOKUP(
                     --
                        _xlfn.TEXTAFTER(
                            $C283,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3" s="22" t="str">
        <f t="shared" si="83"/>
        <v/>
      </c>
      <c r="AJ28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3" s="22" t="str">
        <f t="shared" si="70"/>
        <v/>
      </c>
      <c r="AO283" s="24" t="str">
        <f t="shared" si="71"/>
        <v/>
      </c>
      <c r="AP283" s="25" t="str" cm="1">
        <f t="array" ref="AP28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B283="Night", IF(
            (F283="EX5600")+(F283="EX3600"),
            _xlfn.XLOOKUP(--_xlfn.TEXTAFTER($C283,{"#","/","-"},-1), --_xlfn.TEXTAFTER('Electrical Excavator'!$A$4:$A$23,{"#","/","-"},-1), _xlfn.XLOOKUP(A283,'Electrical Excavator'!$E$3:$AI$3,'Electrical Excavator'!$E$4:$AI$23)),
            _xlfn.XLOOKUP(--_xlfn.TEXTAFTER($C283,{"#","/","-"},-1), --_xlfn.REGEXEXTRACT(_xlpm.c_rng,"\d+"), _xlfn.XLOOKUP(A283, _xlpm.header_rng, _xlpm.data_rng))
        ),
        B283="Day", ""
    ),
    IFERROR(_xlpm.result, "")
)</f>
        <v/>
      </c>
      <c r="AQ283" s="26" t="e">
        <f t="shared" si="72"/>
        <v>#VALUE!</v>
      </c>
      <c r="AR283" s="26">
        <f t="shared" si="73"/>
        <v>0</v>
      </c>
      <c r="AS283" s="26" t="str">
        <f t="shared" si="74"/>
        <v/>
      </c>
      <c r="AT283" s="24" t="str">
        <f t="shared" si="75"/>
        <v/>
      </c>
      <c r="AU283" s="22">
        <v>720</v>
      </c>
      <c r="AV283" s="22">
        <f t="shared" si="76"/>
        <v>12</v>
      </c>
      <c r="AW283" s="22" t="str">
        <f>IF($B283="Day",_xlfn.XLOOKUP(CLEAN($C283),效率表!$B$4:$B$500,效率表!G$4:G$500,""),_xlfn.XLOOKUP(CLEAN($C283),效率表!$B$4:$B$500,效率表!G$4:G$500,"",,-1))</f>
        <v/>
      </c>
      <c r="AX283" s="22" t="str">
        <f>IF($B283="Day",_xlfn.XLOOKUP(CLEAN($C283),效率表!$B$4:$B$500,效率表!H$4:H$500,""),_xlfn.XLOOKUP(CLEAN($C283),效率表!$B$4:$B$500,效率表!H$4:H$500,"",,-1))</f>
        <v/>
      </c>
      <c r="AY283" s="22" t="str">
        <f>IF($B283="Day",_xlfn.XLOOKUP(CLEAN($C283),效率表!$B$4:$B$500,效率表!I$4:I$500,""),_xlfn.XLOOKUP(CLEAN($C283),效率表!$B$4:$B$500,效率表!I$4:I$500,"",,-1))</f>
        <v/>
      </c>
      <c r="AZ283" s="22" t="str">
        <f>IF($B283="Day",_xlfn.XLOOKUP(CLEAN($C283),效率表!$B$4:$B$500,效率表!J$4:J$500,""),_xlfn.XLOOKUP(CLEAN($C283),效率表!$B$4:$B$500,效率表!J$4:J$500,"",,-1))</f>
        <v/>
      </c>
      <c r="BA283" s="22" t="str">
        <f>IF($B283="Day",_xlfn.XLOOKUP(CLEAN($C283),效率表!$B$4:$B$500,效率表!K$4:K$500,""),_xlfn.XLOOKUP(CLEAN($C283),效率表!$B$4:$B$500,效率表!K$4:K$500,"",,-1))</f>
        <v/>
      </c>
      <c r="BB283" s="22" t="str">
        <f>IF($B283="Day",_xlfn.XLOOKUP(CLEAN($C283),效率表!$B$4:$B$500,效率表!L$4:L$500,""),_xlfn.XLOOKUP(CLEAN($C283),效率表!$B$4:$B$500,效率表!L$4:L$500,"",,-1))</f>
        <v/>
      </c>
      <c r="BC283" s="22" t="str">
        <f>IF($B283="Day",_xlfn.XLOOKUP(CLEAN($C283),效率表!$B$4:$B$500,效率表!M$4:M$500,""),_xlfn.XLOOKUP(CLEAN($C283),效率表!$B$4:$B$500,效率表!M$4:M$500,"",,-1))</f>
        <v/>
      </c>
      <c r="BD283" s="22" t="str">
        <f>IF($B283="Day",_xlfn.XLOOKUP(CLEAN($C283),效率表!$B$4:$B$500,效率表!N$4:N$500,""),_xlfn.XLOOKUP(CLEAN($C283),效率表!$B$4:$B$500,效率表!N$4:N$500,"",,-1))</f>
        <v/>
      </c>
      <c r="BE283" s="22" t="str">
        <f>IF($B283="Day",_xlfn.XLOOKUP(CLEAN($C283),效率表!$B$4:$B$500,效率表!O$4:O$500,""),_xlfn.XLOOKUP(CLEAN($C283),效率表!$B$4:$B$500,效率表!O$4:O$500,"",,-1))</f>
        <v/>
      </c>
      <c r="BF283" s="22" t="str">
        <f>IF($B283="Day",_xlfn.XLOOKUP(CLEAN($C283),效率表!$B$4:$B$500,效率表!P$4:P$500,""),_xlfn.XLOOKUP(CLEAN($C283),效率表!$B$4:$B$500,效率表!P$4:P$500,"",,-1))</f>
        <v/>
      </c>
      <c r="BG283" s="22" t="str">
        <f>IF($B283="Day",_xlfn.XLOOKUP(CLEAN($C283),效率表!$B$4:$B$500,效率表!Q$4:Q$500,""),_xlfn.XLOOKUP(CLEAN($C283),效率表!$B$4:$B$500,效率表!Q$4:Q$500,"",,-1))</f>
        <v/>
      </c>
      <c r="BH283" s="22" t="str">
        <f>IF($B283="Day",_xlfn.XLOOKUP(CLEAN($C283),效率表!$B$4:$B$500,效率表!R$4:R$500,""),_xlfn.XLOOKUP(CLEAN($C283),效率表!$B$4:$B$500,效率表!R$4:R$500,"",,-1))</f>
        <v/>
      </c>
      <c r="BI283" s="22" t="str">
        <f>IF($B283="Day",_xlfn.XLOOKUP(CLEAN($C283),效率表!$B$4:$B$500,效率表!S$4:S$500,""),_xlfn.XLOOKUP(CLEAN($C283),效率表!$B$4:$B$500,效率表!S$4:S$500,"",,-1))</f>
        <v/>
      </c>
      <c r="BJ283" s="22" t="str">
        <f>IF($B283="Day",_xlfn.XLOOKUP(CLEAN($C283),效率表!$B$4:$B$500,效率表!U$4:U$500,""),_xlfn.XLOOKUP(CLEAN($C283),效率表!$B$4:$B$500,效率表!U$4:U$500,"",,-1))</f>
        <v/>
      </c>
      <c r="BK283" s="22" t="str">
        <f>IF($B283="Day",_xlfn.XLOOKUP(CLEAN($C283),效率表!$B$4:$B$500,效率表!V$4:V$500,""),_xlfn.XLOOKUP(CLEAN($C283),效率表!$B$4:$B$500,效率表!V$4:V$500,"",,-1))</f>
        <v/>
      </c>
      <c r="BL283" s="22" t="e">
        <f t="shared" si="77"/>
        <v>#VALUE!</v>
      </c>
      <c r="BM283" s="22" t="e">
        <f t="shared" si="78"/>
        <v>#VALUE!</v>
      </c>
      <c r="BN283" s="22" t="e">
        <f t="shared" si="79"/>
        <v>#VALUE!</v>
      </c>
      <c r="BO283" s="27">
        <f t="shared" si="80"/>
        <v>720</v>
      </c>
      <c r="BP283" s="25">
        <f t="shared" si="81"/>
        <v>12</v>
      </c>
      <c r="BQ283" s="28" t="str">
        <f>IF($B283="Day",_xlfn.XLOOKUP(CLEAN($C283),效率表!$B$4:$B$500,效率表!X$4:X$500,""),_xlfn.XLOOKUP($C283,效率表!$B$4:$B$500,效率表!X$4:X$500,"",,-1))</f>
        <v/>
      </c>
    </row>
    <row r="284" spans="1:69">
      <c r="A284" s="29">
        <f t="shared" si="84"/>
        <v>46244</v>
      </c>
      <c r="B284" s="22" t="s">
        <v>241</v>
      </c>
      <c r="C284" s="22" t="s">
        <v>209</v>
      </c>
      <c r="D284" s="23" t="str">
        <f>_xlfn.XLOOKUP(C284,辅助表Auxiliary!$A$3:$A$192,辅助表Auxiliary!$C$3:$C$192)</f>
        <v>矿用卡车/Dump Truck</v>
      </c>
      <c r="E284" s="22" t="str">
        <f>_xlfn.XLOOKUP(C284,辅助表Auxiliary!$A$3:$A$192,辅助表Auxiliary!$D$3:$D$192)</f>
        <v>XDE120 XD</v>
      </c>
      <c r="F284" s="22" t="str">
        <f>_xlfn.XLOOKUP(C284,辅助表Auxiliary!$A$3:$A$192,辅助表Auxiliary!$E$3:$E$192)</f>
        <v>其它矿卡</v>
      </c>
      <c r="G284" s="22" t="s">
        <v>285</v>
      </c>
      <c r="H284" s="22" t="b">
        <f t="shared" si="68"/>
        <v>0</v>
      </c>
      <c r="I284" s="22">
        <f t="shared" si="69"/>
        <v>0</v>
      </c>
      <c r="J284" s="22"/>
      <c r="K284" s="22">
        <f>_xlfn.AGGREGATE(9,4,表1[[#This Row],[Хө]:[Б.н]])+_xlfn.AGGREGATE(9,4,表1[[#This Row],[Хө土壤]:[Б.н 脏煤]],表1[[#This Row],[Ш.х 沃土]])</f>
        <v>0</v>
      </c>
      <c r="L284" s="22">
        <f>_xlfn.AGGREGATE(9,4,表1[[#This Row],[Нү]],表1[[#This Row],[Нү 煤炭]])</f>
        <v>0</v>
      </c>
      <c r="M284" s="22">
        <f>_xlfn.AGGREGATE(9,4,表1[[#This Row],[oxid]],表1[[#This Row],[oxid 氧化]])</f>
        <v>0</v>
      </c>
      <c r="N284" s="22">
        <f>_xlfn.AGGREGATE(9,4,表1[[#This Row],[И.А]],表1[[#This Row],[И.А 
工程工作]])</f>
        <v>0</v>
      </c>
      <c r="O284" s="22">
        <f>表1[[#This Row],[产量（M3）
Production(M3)]]-表1[[#This Row],[焦煤（M3）
Coking coal
Нү]]-表1[[#This Row],[动力煤（M3）
Thermal coal
oxid]]</f>
        <v>0</v>
      </c>
      <c r="P284" s="22" t="str" cm="1">
        <f t="array" ref="P284">_xlfn.LET(
_xlpm.hCond,$H284,
_xlpm.dType,$D284,
_xlpm.res_type_1,P$1,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4" s="22" t="str" cm="1">
        <f t="array" ref="Q284">_xlfn.LET(
_xlpm.hCond,$H284,
_xlpm.dType,$D284,
_xlpm.res_type_1,Q$1,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4" s="22" t="str" cm="1">
        <f t="array" ref="R284">_xlfn.LET(
_xlpm.hCond,$H284,
_xlpm.dType,$D284,
_xlpm.res_type_1,R$1,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4" s="22" t="str" cm="1">
        <f t="array" ref="S284">_xlfn.LET(
_xlpm.hCond,$H284,
_xlpm.dType,$D284,
_xlpm.res_type_1,S$1,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4" s="22" t="str" cm="1">
        <f t="array" ref="T284">_xlfn.LET(
_xlpm.hCond,$H284,
_xlpm.dType,$D284,
_xlpm.res_type_1,T$1,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4" s="22" t="str" cm="1">
        <f t="array" ref="U284">_xlfn.LET(
_xlpm.hCond,$H284,
_xlpm.dType,$D284,
_xlpm.res_type_1,U$1,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4" s="22" t="str" cm="1">
        <f t="array" ref="V284">_xlfn.LET(
_xlpm.hCond,$H284,
_xlpm.dType,$D284,
_xlpm.res_type_1,V$1,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4" s="22" t="str" cm="1">
        <f t="array" ref="W284">_xlfn.LET(
_xlpm.hCond,$H284,
_xlpm.dType,$D284,
_xlpm.res_type_1,W$1,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4" s="22" t="str" cm="1">
        <f t="array" ref="X284">_xlfn.LET(
_xlpm.hCond,$H284,
_xlpm.dType,$D284,
_xlpm.res_type_1,X$1,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4" s="22" t="str" cm="1">
        <f t="array" ref="Y284">_xlfn.LET(
_xlpm.hCond,$H284,
_xlpm.dType,$D284,
_xlpm.res_type_1,Y$1,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4" s="22" t="str" cm="1">
        <f t="array" ref="Z284">_xlfn.LET(
_xlpm.hCond,$H284,
_xlpm.dType,$D284,
_xlpm.res_type_1,Z$1,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4" s="22" t="str" cm="1">
        <f t="array" ref="AA284">_xlfn.LET(
_xlpm.hCond,$H284,
_xlpm.dType,$D284,
_xlpm.res_type_1,AA$1,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4" s="22" t="str" cm="1">
        <f t="array" ref="AB284">_xlfn.LET(
_xlpm.hCond,$H284,
_xlpm.dType,$D284,
_xlpm.res_type_1,AB$1,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4" s="22" t="str" cm="1">
        <f t="array" ref="AC284">_xlfn.LET(
_xlpm.hCond,$H284,
_xlpm.dType,$D284,
_xlpm.res_type_1,AC$1,
_xlpm.num,--_xlfn.TEXTAFTER($C284,{"#","/","-"},-1),
_xlpm.isDay,$B284="DAY",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4" s="22" t="str" cm="1">
        <f t="array" ref="AD284">_xlfn.LET(
    _xlpm.result,
    IF(
        $H284,
        _xlfn.IFS(
            $B284 = "DAY",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$B284 = "Night",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4" s="22" t="str" cm="1">
        <f t="array" ref="AE284">_xlfn.LET(
    _xlpm.result,
    IF(
        $H284,
        _xlfn.IFS(
            $B284 = "DAY",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$B284 = "Night",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4" s="22" t="str">
        <f t="shared" si="82"/>
        <v/>
      </c>
      <c r="AG284" s="22" t="str" cm="1">
        <f t="array" ref="AG284">_xlfn.LET(
    _xlpm.result,
    IF(
        $H284,
        _xlfn.IFS(
            $B284 = "DAY",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$B284 = "Night",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4" s="22" t="str" cm="1">
        <f t="array" ref="AH284">_xlfn.LET(
    _xlpm.result,
    IF(
        $H284,
        _xlfn.IFS(
            $B284 = "DAY",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$B284 = "Night",
            _xlfn.IFS(
                $D284 = "挖掘机/Excavator",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$D284 = "矿用卡车/Dump Truck",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$D284 = "辅助设备/Auxiliary Equipment",
                _xlfn.XLOOKUP(
                     --
                        _xlfn.TEXTAFTER(
                            $C284,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4" s="22" t="str">
        <f t="shared" si="83"/>
        <v/>
      </c>
      <c r="AJ28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4" s="22" t="str">
        <f t="shared" si="70"/>
        <v/>
      </c>
      <c r="AO284" s="24" t="str">
        <f t="shared" si="71"/>
        <v/>
      </c>
      <c r="AP284" s="25" t="str" cm="1">
        <f t="array" ref="AP28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B284="Night", IF(
            (F284="EX5600")+(F284="EX3600"),
            _xlfn.XLOOKUP(--_xlfn.TEXTAFTER($C284,{"#","/","-"},-1), --_xlfn.TEXTAFTER('Electrical Excavator'!$A$4:$A$23,{"#","/","-"},-1), _xlfn.XLOOKUP(A284,'Electrical Excavator'!$E$3:$AI$3,'Electrical Excavator'!$E$4:$AI$23)),
            _xlfn.XLOOKUP(--_xlfn.TEXTAFTER($C284,{"#","/","-"},-1), --_xlfn.REGEXEXTRACT(_xlpm.c_rng,"\d+"), _xlfn.XLOOKUP(A284, _xlpm.header_rng, _xlpm.data_rng))
        ),
        B284="Day", ""
    ),
    IFERROR(_xlpm.result, "")
)</f>
        <v/>
      </c>
      <c r="AQ284" s="26" t="e">
        <f t="shared" si="72"/>
        <v>#VALUE!</v>
      </c>
      <c r="AR284" s="26">
        <f t="shared" si="73"/>
        <v>0</v>
      </c>
      <c r="AS284" s="26" t="str">
        <f t="shared" si="74"/>
        <v/>
      </c>
      <c r="AT284" s="24" t="str">
        <f t="shared" si="75"/>
        <v/>
      </c>
      <c r="AU284" s="22">
        <v>720</v>
      </c>
      <c r="AV284" s="22">
        <f t="shared" si="76"/>
        <v>12</v>
      </c>
      <c r="AW284" s="22" t="str">
        <f>IF($B284="Day",_xlfn.XLOOKUP(CLEAN($C284),效率表!$B$4:$B$500,效率表!G$4:G$500,""),_xlfn.XLOOKUP(CLEAN($C284),效率表!$B$4:$B$500,效率表!G$4:G$500,"",,-1))</f>
        <v/>
      </c>
      <c r="AX284" s="22" t="str">
        <f>IF($B284="Day",_xlfn.XLOOKUP(CLEAN($C284),效率表!$B$4:$B$500,效率表!H$4:H$500,""),_xlfn.XLOOKUP(CLEAN($C284),效率表!$B$4:$B$500,效率表!H$4:H$500,"",,-1))</f>
        <v/>
      </c>
      <c r="AY284" s="22" t="str">
        <f>IF($B284="Day",_xlfn.XLOOKUP(CLEAN($C284),效率表!$B$4:$B$500,效率表!I$4:I$500,""),_xlfn.XLOOKUP(CLEAN($C284),效率表!$B$4:$B$500,效率表!I$4:I$500,"",,-1))</f>
        <v/>
      </c>
      <c r="AZ284" s="22" t="str">
        <f>IF($B284="Day",_xlfn.XLOOKUP(CLEAN($C284),效率表!$B$4:$B$500,效率表!J$4:J$500,""),_xlfn.XLOOKUP(CLEAN($C284),效率表!$B$4:$B$500,效率表!J$4:J$500,"",,-1))</f>
        <v/>
      </c>
      <c r="BA284" s="22" t="str">
        <f>IF($B284="Day",_xlfn.XLOOKUP(CLEAN($C284),效率表!$B$4:$B$500,效率表!K$4:K$500,""),_xlfn.XLOOKUP(CLEAN($C284),效率表!$B$4:$B$500,效率表!K$4:K$500,"",,-1))</f>
        <v/>
      </c>
      <c r="BB284" s="22" t="str">
        <f>IF($B284="Day",_xlfn.XLOOKUP(CLEAN($C284),效率表!$B$4:$B$500,效率表!L$4:L$500,""),_xlfn.XLOOKUP(CLEAN($C284),效率表!$B$4:$B$500,效率表!L$4:L$500,"",,-1))</f>
        <v/>
      </c>
      <c r="BC284" s="22" t="str">
        <f>IF($B284="Day",_xlfn.XLOOKUP(CLEAN($C284),效率表!$B$4:$B$500,效率表!M$4:M$500,""),_xlfn.XLOOKUP(CLEAN($C284),效率表!$B$4:$B$500,效率表!M$4:M$500,"",,-1))</f>
        <v/>
      </c>
      <c r="BD284" s="22" t="str">
        <f>IF($B284="Day",_xlfn.XLOOKUP(CLEAN($C284),效率表!$B$4:$B$500,效率表!N$4:N$500,""),_xlfn.XLOOKUP(CLEAN($C284),效率表!$B$4:$B$500,效率表!N$4:N$500,"",,-1))</f>
        <v/>
      </c>
      <c r="BE284" s="22" t="str">
        <f>IF($B284="Day",_xlfn.XLOOKUP(CLEAN($C284),效率表!$B$4:$B$500,效率表!O$4:O$500,""),_xlfn.XLOOKUP(CLEAN($C284),效率表!$B$4:$B$500,效率表!O$4:O$500,"",,-1))</f>
        <v/>
      </c>
      <c r="BF284" s="22" t="str">
        <f>IF($B284="Day",_xlfn.XLOOKUP(CLEAN($C284),效率表!$B$4:$B$500,效率表!P$4:P$500,""),_xlfn.XLOOKUP(CLEAN($C284),效率表!$B$4:$B$500,效率表!P$4:P$500,"",,-1))</f>
        <v/>
      </c>
      <c r="BG284" s="22" t="str">
        <f>IF($B284="Day",_xlfn.XLOOKUP(CLEAN($C284),效率表!$B$4:$B$500,效率表!Q$4:Q$500,""),_xlfn.XLOOKUP(CLEAN($C284),效率表!$B$4:$B$500,效率表!Q$4:Q$500,"",,-1))</f>
        <v/>
      </c>
      <c r="BH284" s="22" t="str">
        <f>IF($B284="Day",_xlfn.XLOOKUP(CLEAN($C284),效率表!$B$4:$B$500,效率表!R$4:R$500,""),_xlfn.XLOOKUP(CLEAN($C284),效率表!$B$4:$B$500,效率表!R$4:R$500,"",,-1))</f>
        <v/>
      </c>
      <c r="BI284" s="22" t="str">
        <f>IF($B284="Day",_xlfn.XLOOKUP(CLEAN($C284),效率表!$B$4:$B$500,效率表!S$4:S$500,""),_xlfn.XLOOKUP(CLEAN($C284),效率表!$B$4:$B$500,效率表!S$4:S$500,"",,-1))</f>
        <v/>
      </c>
      <c r="BJ284" s="22" t="str">
        <f>IF($B284="Day",_xlfn.XLOOKUP(CLEAN($C284),效率表!$B$4:$B$500,效率表!U$4:U$500,""),_xlfn.XLOOKUP(CLEAN($C284),效率表!$B$4:$B$500,效率表!U$4:U$500,"",,-1))</f>
        <v/>
      </c>
      <c r="BK284" s="22" t="str">
        <f>IF($B284="Day",_xlfn.XLOOKUP(CLEAN($C284),效率表!$B$4:$B$500,效率表!V$4:V$500,""),_xlfn.XLOOKUP(CLEAN($C284),效率表!$B$4:$B$500,效率表!V$4:V$500,"",,-1))</f>
        <v/>
      </c>
      <c r="BL284" s="22" t="e">
        <f t="shared" si="77"/>
        <v>#VALUE!</v>
      </c>
      <c r="BM284" s="22" t="e">
        <f t="shared" si="78"/>
        <v>#VALUE!</v>
      </c>
      <c r="BN284" s="22" t="e">
        <f t="shared" si="79"/>
        <v>#VALUE!</v>
      </c>
      <c r="BO284" s="27">
        <f t="shared" si="80"/>
        <v>720</v>
      </c>
      <c r="BP284" s="25">
        <f t="shared" si="81"/>
        <v>12</v>
      </c>
      <c r="BQ284" s="28" t="str">
        <f>IF($B284="Day",_xlfn.XLOOKUP(CLEAN($C284),效率表!$B$4:$B$500,效率表!X$4:X$500,""),_xlfn.XLOOKUP($C284,效率表!$B$4:$B$500,效率表!X$4:X$500,"",,-1))</f>
        <v/>
      </c>
    </row>
    <row r="285" spans="1:69">
      <c r="A285" s="29">
        <f t="shared" si="84"/>
        <v>46244</v>
      </c>
      <c r="B285" s="22" t="s">
        <v>241</v>
      </c>
      <c r="C285" s="22" t="s">
        <v>210</v>
      </c>
      <c r="D285" s="23" t="str">
        <f>_xlfn.XLOOKUP(C285,辅助表Auxiliary!$A$3:$A$192,辅助表Auxiliary!$C$3:$C$192)</f>
        <v>矿用卡车/Dump Truck</v>
      </c>
      <c r="E285" s="22" t="str">
        <f>_xlfn.XLOOKUP(C285,辅助表Auxiliary!$A$3:$A$192,辅助表Auxiliary!$D$3:$D$192)</f>
        <v>XDE130 XD</v>
      </c>
      <c r="F285" s="22" t="str">
        <f>_xlfn.XLOOKUP(C285,辅助表Auxiliary!$A$3:$A$192,辅助表Auxiliary!$E$3:$E$192)</f>
        <v>其它矿卡</v>
      </c>
      <c r="G285" s="22" t="s">
        <v>285</v>
      </c>
      <c r="H285" s="22" t="b">
        <f t="shared" si="68"/>
        <v>0</v>
      </c>
      <c r="I285" s="22">
        <f t="shared" si="69"/>
        <v>0</v>
      </c>
      <c r="J285" s="22"/>
      <c r="K285" s="22">
        <f>_xlfn.AGGREGATE(9,4,表1[[#This Row],[Хө]:[Б.н]])+_xlfn.AGGREGATE(9,4,表1[[#This Row],[Хө土壤]:[Б.н 脏煤]],表1[[#This Row],[Ш.х 沃土]])</f>
        <v>0</v>
      </c>
      <c r="L285" s="22">
        <f>_xlfn.AGGREGATE(9,4,表1[[#This Row],[Нү]],表1[[#This Row],[Нү 煤炭]])</f>
        <v>0</v>
      </c>
      <c r="M285" s="22">
        <f>_xlfn.AGGREGATE(9,4,表1[[#This Row],[oxid]],表1[[#This Row],[oxid 氧化]])</f>
        <v>0</v>
      </c>
      <c r="N285" s="22">
        <f>_xlfn.AGGREGATE(9,4,表1[[#This Row],[И.А]],表1[[#This Row],[И.А 
工程工作]])</f>
        <v>0</v>
      </c>
      <c r="O285" s="22">
        <f>表1[[#This Row],[产量（M3）
Production(M3)]]-表1[[#This Row],[焦煤（M3）
Coking coal
Нү]]-表1[[#This Row],[动力煤（M3）
Thermal coal
oxid]]</f>
        <v>0</v>
      </c>
      <c r="P285" s="22" t="str" cm="1">
        <f t="array" ref="P285">_xlfn.LET(
_xlpm.hCond,$H285,
_xlpm.dType,$D285,
_xlpm.res_type_1,P$1,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5" s="22" t="str" cm="1">
        <f t="array" ref="Q285">_xlfn.LET(
_xlpm.hCond,$H285,
_xlpm.dType,$D285,
_xlpm.res_type_1,Q$1,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5" s="22" t="str" cm="1">
        <f t="array" ref="R285">_xlfn.LET(
_xlpm.hCond,$H285,
_xlpm.dType,$D285,
_xlpm.res_type_1,R$1,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5" s="22" t="str" cm="1">
        <f t="array" ref="S285">_xlfn.LET(
_xlpm.hCond,$H285,
_xlpm.dType,$D285,
_xlpm.res_type_1,S$1,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5" s="22" t="str" cm="1">
        <f t="array" ref="T285">_xlfn.LET(
_xlpm.hCond,$H285,
_xlpm.dType,$D285,
_xlpm.res_type_1,T$1,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5" s="22" t="str" cm="1">
        <f t="array" ref="U285">_xlfn.LET(
_xlpm.hCond,$H285,
_xlpm.dType,$D285,
_xlpm.res_type_1,U$1,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5" s="22" t="str" cm="1">
        <f t="array" ref="V285">_xlfn.LET(
_xlpm.hCond,$H285,
_xlpm.dType,$D285,
_xlpm.res_type_1,V$1,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5" s="22" t="str" cm="1">
        <f t="array" ref="W285">_xlfn.LET(
_xlpm.hCond,$H285,
_xlpm.dType,$D285,
_xlpm.res_type_1,W$1,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5" s="22" t="str" cm="1">
        <f t="array" ref="X285">_xlfn.LET(
_xlpm.hCond,$H285,
_xlpm.dType,$D285,
_xlpm.res_type_1,X$1,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5" s="22" t="str" cm="1">
        <f t="array" ref="Y285">_xlfn.LET(
_xlpm.hCond,$H285,
_xlpm.dType,$D285,
_xlpm.res_type_1,Y$1,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5" s="22" t="str" cm="1">
        <f t="array" ref="Z285">_xlfn.LET(
_xlpm.hCond,$H285,
_xlpm.dType,$D285,
_xlpm.res_type_1,Z$1,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5" s="22" t="str" cm="1">
        <f t="array" ref="AA285">_xlfn.LET(
_xlpm.hCond,$H285,
_xlpm.dType,$D285,
_xlpm.res_type_1,AA$1,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5" s="22" t="str" cm="1">
        <f t="array" ref="AB285">_xlfn.LET(
_xlpm.hCond,$H285,
_xlpm.dType,$D285,
_xlpm.res_type_1,AB$1,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5" s="22" t="str" cm="1">
        <f t="array" ref="AC285">_xlfn.LET(
_xlpm.hCond,$H285,
_xlpm.dType,$D285,
_xlpm.res_type_1,AC$1,
_xlpm.num,--_xlfn.TEXTAFTER($C285,{"#","/","-"},-1),
_xlpm.isDay,$B285="DAY",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5" s="22" t="str" cm="1">
        <f t="array" ref="AD285">_xlfn.LET(
    _xlpm.result,
    IF(
        $H285,
        _xlfn.IFS(
            $B285 = "DAY",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$B285 = "Night",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5" s="22" t="str" cm="1">
        <f t="array" ref="AE285">_xlfn.LET(
    _xlpm.result,
    IF(
        $H285,
        _xlfn.IFS(
            $B285 = "DAY",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$B285 = "Night",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5" s="22" t="str">
        <f t="shared" si="82"/>
        <v/>
      </c>
      <c r="AG285" s="22" t="str" cm="1">
        <f t="array" ref="AG285">_xlfn.LET(
    _xlpm.result,
    IF(
        $H285,
        _xlfn.IFS(
            $B285 = "DAY",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$B285 = "Night",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5" s="22" t="str" cm="1">
        <f t="array" ref="AH285">_xlfn.LET(
    _xlpm.result,
    IF(
        $H285,
        _xlfn.IFS(
            $B285 = "DAY",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$B285 = "Night",
            _xlfn.IFS(
                $D285 = "挖掘机/Excavator",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$D285 = "矿用卡车/Dump Truck",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$D285 = "辅助设备/Auxiliary Equipment",
                _xlfn.XLOOKUP(
                     --
                        _xlfn.TEXTAFTER(
                            $C285,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5" s="22" t="str">
        <f t="shared" si="83"/>
        <v/>
      </c>
      <c r="AJ28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5" s="22" t="str">
        <f t="shared" si="70"/>
        <v/>
      </c>
      <c r="AO285" s="24" t="str">
        <f t="shared" si="71"/>
        <v/>
      </c>
      <c r="AP285" s="25" t="str" cm="1">
        <f t="array" ref="AP28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B285="Night", IF(
            (F285="EX5600")+(F285="EX3600"),
            _xlfn.XLOOKUP(--_xlfn.TEXTAFTER($C285,{"#","/","-"},-1), --_xlfn.TEXTAFTER('Electrical Excavator'!$A$4:$A$23,{"#","/","-"},-1), _xlfn.XLOOKUP(A285,'Electrical Excavator'!$E$3:$AI$3,'Electrical Excavator'!$E$4:$AI$23)),
            _xlfn.XLOOKUP(--_xlfn.TEXTAFTER($C285,{"#","/","-"},-1), --_xlfn.REGEXEXTRACT(_xlpm.c_rng,"\d+"), _xlfn.XLOOKUP(A285, _xlpm.header_rng, _xlpm.data_rng))
        ),
        B285="Day", ""
    ),
    IFERROR(_xlpm.result, "")
)</f>
        <v/>
      </c>
      <c r="AQ285" s="26" t="e">
        <f t="shared" si="72"/>
        <v>#VALUE!</v>
      </c>
      <c r="AR285" s="26">
        <f t="shared" si="73"/>
        <v>0</v>
      </c>
      <c r="AS285" s="26" t="str">
        <f t="shared" si="74"/>
        <v/>
      </c>
      <c r="AT285" s="24" t="str">
        <f t="shared" si="75"/>
        <v/>
      </c>
      <c r="AU285" s="22">
        <v>720</v>
      </c>
      <c r="AV285" s="22">
        <f t="shared" si="76"/>
        <v>12</v>
      </c>
      <c r="AW285" s="22" t="str">
        <f>IF($B285="Day",_xlfn.XLOOKUP(CLEAN($C285),效率表!$B$4:$B$500,效率表!G$4:G$500,""),_xlfn.XLOOKUP(CLEAN($C285),效率表!$B$4:$B$500,效率表!G$4:G$500,"",,-1))</f>
        <v/>
      </c>
      <c r="AX285" s="22" t="str">
        <f>IF($B285="Day",_xlfn.XLOOKUP(CLEAN($C285),效率表!$B$4:$B$500,效率表!H$4:H$500,""),_xlfn.XLOOKUP(CLEAN($C285),效率表!$B$4:$B$500,效率表!H$4:H$500,"",,-1))</f>
        <v/>
      </c>
      <c r="AY285" s="22" t="str">
        <f>IF($B285="Day",_xlfn.XLOOKUP(CLEAN($C285),效率表!$B$4:$B$500,效率表!I$4:I$500,""),_xlfn.XLOOKUP(CLEAN($C285),效率表!$B$4:$B$500,效率表!I$4:I$500,"",,-1))</f>
        <v/>
      </c>
      <c r="AZ285" s="22" t="str">
        <f>IF($B285="Day",_xlfn.XLOOKUP(CLEAN($C285),效率表!$B$4:$B$500,效率表!J$4:J$500,""),_xlfn.XLOOKUP(CLEAN($C285),效率表!$B$4:$B$500,效率表!J$4:J$500,"",,-1))</f>
        <v/>
      </c>
      <c r="BA285" s="22" t="str">
        <f>IF($B285="Day",_xlfn.XLOOKUP(CLEAN($C285),效率表!$B$4:$B$500,效率表!K$4:K$500,""),_xlfn.XLOOKUP(CLEAN($C285),效率表!$B$4:$B$500,效率表!K$4:K$500,"",,-1))</f>
        <v/>
      </c>
      <c r="BB285" s="22" t="str">
        <f>IF($B285="Day",_xlfn.XLOOKUP(CLEAN($C285),效率表!$B$4:$B$500,效率表!L$4:L$500,""),_xlfn.XLOOKUP(CLEAN($C285),效率表!$B$4:$B$500,效率表!L$4:L$500,"",,-1))</f>
        <v/>
      </c>
      <c r="BC285" s="22" t="str">
        <f>IF($B285="Day",_xlfn.XLOOKUP(CLEAN($C285),效率表!$B$4:$B$500,效率表!M$4:M$500,""),_xlfn.XLOOKUP(CLEAN($C285),效率表!$B$4:$B$500,效率表!M$4:M$500,"",,-1))</f>
        <v/>
      </c>
      <c r="BD285" s="22" t="str">
        <f>IF($B285="Day",_xlfn.XLOOKUP(CLEAN($C285),效率表!$B$4:$B$500,效率表!N$4:N$500,""),_xlfn.XLOOKUP(CLEAN($C285),效率表!$B$4:$B$500,效率表!N$4:N$500,"",,-1))</f>
        <v/>
      </c>
      <c r="BE285" s="22" t="str">
        <f>IF($B285="Day",_xlfn.XLOOKUP(CLEAN($C285),效率表!$B$4:$B$500,效率表!O$4:O$500,""),_xlfn.XLOOKUP(CLEAN($C285),效率表!$B$4:$B$500,效率表!O$4:O$500,"",,-1))</f>
        <v/>
      </c>
      <c r="BF285" s="22" t="str">
        <f>IF($B285="Day",_xlfn.XLOOKUP(CLEAN($C285),效率表!$B$4:$B$500,效率表!P$4:P$500,""),_xlfn.XLOOKUP(CLEAN($C285),效率表!$B$4:$B$500,效率表!P$4:P$500,"",,-1))</f>
        <v/>
      </c>
      <c r="BG285" s="22" t="str">
        <f>IF($B285="Day",_xlfn.XLOOKUP(CLEAN($C285),效率表!$B$4:$B$500,效率表!Q$4:Q$500,""),_xlfn.XLOOKUP(CLEAN($C285),效率表!$B$4:$B$500,效率表!Q$4:Q$500,"",,-1))</f>
        <v/>
      </c>
      <c r="BH285" s="22" t="str">
        <f>IF($B285="Day",_xlfn.XLOOKUP(CLEAN($C285),效率表!$B$4:$B$500,效率表!R$4:R$500,""),_xlfn.XLOOKUP(CLEAN($C285),效率表!$B$4:$B$500,效率表!R$4:R$500,"",,-1))</f>
        <v/>
      </c>
      <c r="BI285" s="22" t="str">
        <f>IF($B285="Day",_xlfn.XLOOKUP(CLEAN($C285),效率表!$B$4:$B$500,效率表!S$4:S$500,""),_xlfn.XLOOKUP(CLEAN($C285),效率表!$B$4:$B$500,效率表!S$4:S$500,"",,-1))</f>
        <v/>
      </c>
      <c r="BJ285" s="22" t="str">
        <f>IF($B285="Day",_xlfn.XLOOKUP(CLEAN($C285),效率表!$B$4:$B$500,效率表!U$4:U$500,""),_xlfn.XLOOKUP(CLEAN($C285),效率表!$B$4:$B$500,效率表!U$4:U$500,"",,-1))</f>
        <v/>
      </c>
      <c r="BK285" s="22" t="str">
        <f>IF($B285="Day",_xlfn.XLOOKUP(CLEAN($C285),效率表!$B$4:$B$500,效率表!V$4:V$500,""),_xlfn.XLOOKUP(CLEAN($C285),效率表!$B$4:$B$500,效率表!V$4:V$500,"",,-1))</f>
        <v/>
      </c>
      <c r="BL285" s="22" t="e">
        <f t="shared" si="77"/>
        <v>#VALUE!</v>
      </c>
      <c r="BM285" s="22" t="e">
        <f t="shared" si="78"/>
        <v>#VALUE!</v>
      </c>
      <c r="BN285" s="22" t="e">
        <f t="shared" si="79"/>
        <v>#VALUE!</v>
      </c>
      <c r="BO285" s="27">
        <f t="shared" si="80"/>
        <v>720</v>
      </c>
      <c r="BP285" s="25">
        <f t="shared" si="81"/>
        <v>12</v>
      </c>
      <c r="BQ285" s="28" t="str">
        <f>IF($B285="Day",_xlfn.XLOOKUP(CLEAN($C285),效率表!$B$4:$B$500,效率表!X$4:X$500,""),_xlfn.XLOOKUP($C285,效率表!$B$4:$B$500,效率表!X$4:X$500,"",,-1))</f>
        <v/>
      </c>
    </row>
    <row r="286" spans="1:69">
      <c r="A286" s="29">
        <f t="shared" si="84"/>
        <v>46244</v>
      </c>
      <c r="B286" s="22" t="s">
        <v>241</v>
      </c>
      <c r="C286" s="22" t="s">
        <v>211</v>
      </c>
      <c r="D286" s="23" t="str">
        <f>_xlfn.XLOOKUP(C286,辅助表Auxiliary!$A$3:$A$192,辅助表Auxiliary!$C$3:$C$192)</f>
        <v>矿用卡车/Dump Truck</v>
      </c>
      <c r="E286" s="22" t="str">
        <f>_xlfn.XLOOKUP(C286,辅助表Auxiliary!$A$3:$A$192,辅助表Auxiliary!$D$3:$D$192)</f>
        <v>Terex 60</v>
      </c>
      <c r="F286" s="22" t="str">
        <f>_xlfn.XLOOKUP(C286,辅助表Auxiliary!$A$3:$A$192,辅助表Auxiliary!$E$3:$E$192)</f>
        <v>分包矿卡</v>
      </c>
      <c r="G286" s="22" t="s">
        <v>286</v>
      </c>
      <c r="H286" s="22" t="b">
        <f t="shared" si="68"/>
        <v>0</v>
      </c>
      <c r="I286" s="22">
        <f t="shared" si="69"/>
        <v>0</v>
      </c>
      <c r="J286" s="22"/>
      <c r="K286" s="22">
        <f>_xlfn.AGGREGATE(9,4,表1[[#This Row],[Хө]:[Б.н]])+_xlfn.AGGREGATE(9,4,表1[[#This Row],[Хө土壤]:[Б.н 脏煤]],表1[[#This Row],[Ш.х 沃土]])</f>
        <v>0</v>
      </c>
      <c r="L286" s="22">
        <f>_xlfn.AGGREGATE(9,4,表1[[#This Row],[Нү]],表1[[#This Row],[Нү 煤炭]])</f>
        <v>0</v>
      </c>
      <c r="M286" s="22">
        <f>_xlfn.AGGREGATE(9,4,表1[[#This Row],[oxid]],表1[[#This Row],[oxid 氧化]])</f>
        <v>0</v>
      </c>
      <c r="N286" s="22">
        <f>_xlfn.AGGREGATE(9,4,表1[[#This Row],[И.А]],表1[[#This Row],[И.А 
工程工作]])</f>
        <v>0</v>
      </c>
      <c r="O286" s="22">
        <f>表1[[#This Row],[产量（M3）
Production(M3)]]-表1[[#This Row],[焦煤（M3）
Coking coal
Нү]]-表1[[#This Row],[动力煤（M3）
Thermal coal
oxid]]</f>
        <v>0</v>
      </c>
      <c r="P286" s="22" t="str" cm="1">
        <f t="array" ref="P286">_xlfn.LET(
_xlpm.hCond,$H286,
_xlpm.dType,$D286,
_xlpm.res_type_1,P$1,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6" s="22" t="str" cm="1">
        <f t="array" ref="Q286">_xlfn.LET(
_xlpm.hCond,$H286,
_xlpm.dType,$D286,
_xlpm.res_type_1,Q$1,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6" s="22" t="str" cm="1">
        <f t="array" ref="R286">_xlfn.LET(
_xlpm.hCond,$H286,
_xlpm.dType,$D286,
_xlpm.res_type_1,R$1,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6" s="22" t="str" cm="1">
        <f t="array" ref="S286">_xlfn.LET(
_xlpm.hCond,$H286,
_xlpm.dType,$D286,
_xlpm.res_type_1,S$1,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6" s="22" t="str" cm="1">
        <f t="array" ref="T286">_xlfn.LET(
_xlpm.hCond,$H286,
_xlpm.dType,$D286,
_xlpm.res_type_1,T$1,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6" s="22" t="str" cm="1">
        <f t="array" ref="U286">_xlfn.LET(
_xlpm.hCond,$H286,
_xlpm.dType,$D286,
_xlpm.res_type_1,U$1,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6" s="22" t="str" cm="1">
        <f t="array" ref="V286">_xlfn.LET(
_xlpm.hCond,$H286,
_xlpm.dType,$D286,
_xlpm.res_type_1,V$1,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6" s="22" t="str" cm="1">
        <f t="array" ref="W286">_xlfn.LET(
_xlpm.hCond,$H286,
_xlpm.dType,$D286,
_xlpm.res_type_1,W$1,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6" s="22" t="str" cm="1">
        <f t="array" ref="X286">_xlfn.LET(
_xlpm.hCond,$H286,
_xlpm.dType,$D286,
_xlpm.res_type_1,X$1,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6" s="22" t="str" cm="1">
        <f t="array" ref="Y286">_xlfn.LET(
_xlpm.hCond,$H286,
_xlpm.dType,$D286,
_xlpm.res_type_1,Y$1,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6" s="22" t="str" cm="1">
        <f t="array" ref="Z286">_xlfn.LET(
_xlpm.hCond,$H286,
_xlpm.dType,$D286,
_xlpm.res_type_1,Z$1,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6" s="22" t="str" cm="1">
        <f t="array" ref="AA286">_xlfn.LET(
_xlpm.hCond,$H286,
_xlpm.dType,$D286,
_xlpm.res_type_1,AA$1,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6" s="22" t="str" cm="1">
        <f t="array" ref="AB286">_xlfn.LET(
_xlpm.hCond,$H286,
_xlpm.dType,$D286,
_xlpm.res_type_1,AB$1,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6" s="22" t="str" cm="1">
        <f t="array" ref="AC286">_xlfn.LET(
_xlpm.hCond,$H286,
_xlpm.dType,$D286,
_xlpm.res_type_1,AC$1,
_xlpm.num,--_xlfn.TEXTAFTER($C286,{"#","/","-"},-1),
_xlpm.isDay,$B286="DAY",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6" s="22" t="str" cm="1">
        <f t="array" ref="AD286">_xlfn.LET(
    _xlpm.result,
    IF(
        $H286,
        _xlfn.IFS(
            $B286 = "DAY",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$B286 = "Night",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6" s="22" t="str" cm="1">
        <f t="array" ref="AE286">_xlfn.LET(
    _xlpm.result,
    IF(
        $H286,
        _xlfn.IFS(
            $B286 = "DAY",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$B286 = "Night",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6" s="22" t="str">
        <f t="shared" si="82"/>
        <v/>
      </c>
      <c r="AG286" s="22" t="str" cm="1">
        <f t="array" ref="AG286">_xlfn.LET(
    _xlpm.result,
    IF(
        $H286,
        _xlfn.IFS(
            $B286 = "DAY",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$B286 = "Night",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6" s="22" t="str" cm="1">
        <f t="array" ref="AH286">_xlfn.LET(
    _xlpm.result,
    IF(
        $H286,
        _xlfn.IFS(
            $B286 = "DAY",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$B286 = "Night",
            _xlfn.IFS(
                $D286 = "挖掘机/Excavator",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$D286 = "矿用卡车/Dump Truck",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$D286 = "辅助设备/Auxiliary Equipment",
                _xlfn.XLOOKUP(
                     --
                        _xlfn.TEXTAFTER(
                            $C286,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6" s="22" t="str">
        <f t="shared" si="83"/>
        <v/>
      </c>
      <c r="AJ28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6" s="22" t="str">
        <f t="shared" si="70"/>
        <v/>
      </c>
      <c r="AO286" s="24" t="str">
        <f t="shared" si="71"/>
        <v/>
      </c>
      <c r="AP286" s="25" t="str" cm="1">
        <f t="array" ref="AP28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B286="Night", IF(
            (F286="EX5600")+(F286="EX3600"),
            _xlfn.XLOOKUP(--_xlfn.TEXTAFTER($C286,{"#","/","-"},-1), --_xlfn.TEXTAFTER('Electrical Excavator'!$A$4:$A$23,{"#","/","-"},-1), _xlfn.XLOOKUP(A286,'Electrical Excavator'!$E$3:$AI$3,'Electrical Excavator'!$E$4:$AI$23)),
            _xlfn.XLOOKUP(--_xlfn.TEXTAFTER($C286,{"#","/","-"},-1), --_xlfn.REGEXEXTRACT(_xlpm.c_rng,"\d+"), _xlfn.XLOOKUP(A286, _xlpm.header_rng, _xlpm.data_rng))
        ),
        B286="Day", ""
    ),
    IFERROR(_xlpm.result, "")
)</f>
        <v/>
      </c>
      <c r="AQ286" s="26" t="e">
        <f t="shared" si="72"/>
        <v>#VALUE!</v>
      </c>
      <c r="AR286" s="26">
        <f t="shared" si="73"/>
        <v>0</v>
      </c>
      <c r="AS286" s="26" t="str">
        <f t="shared" si="74"/>
        <v/>
      </c>
      <c r="AT286" s="24" t="str">
        <f t="shared" si="75"/>
        <v/>
      </c>
      <c r="AU286" s="22">
        <v>720</v>
      </c>
      <c r="AV286" s="22">
        <f t="shared" si="76"/>
        <v>12</v>
      </c>
      <c r="AW286" s="22" t="str">
        <f>IF($B286="Day",_xlfn.XLOOKUP(CLEAN($C286),效率表!$B$4:$B$500,效率表!G$4:G$500,""),_xlfn.XLOOKUP(CLEAN($C286),效率表!$B$4:$B$500,效率表!G$4:G$500,"",,-1))</f>
        <v/>
      </c>
      <c r="AX286" s="22" t="str">
        <f>IF($B286="Day",_xlfn.XLOOKUP(CLEAN($C286),效率表!$B$4:$B$500,效率表!H$4:H$500,""),_xlfn.XLOOKUP(CLEAN($C286),效率表!$B$4:$B$500,效率表!H$4:H$500,"",,-1))</f>
        <v/>
      </c>
      <c r="AY286" s="22" t="str">
        <f>IF($B286="Day",_xlfn.XLOOKUP(CLEAN($C286),效率表!$B$4:$B$500,效率表!I$4:I$500,""),_xlfn.XLOOKUP(CLEAN($C286),效率表!$B$4:$B$500,效率表!I$4:I$500,"",,-1))</f>
        <v/>
      </c>
      <c r="AZ286" s="22" t="str">
        <f>IF($B286="Day",_xlfn.XLOOKUP(CLEAN($C286),效率表!$B$4:$B$500,效率表!J$4:J$500,""),_xlfn.XLOOKUP(CLEAN($C286),效率表!$B$4:$B$500,效率表!J$4:J$500,"",,-1))</f>
        <v/>
      </c>
      <c r="BA286" s="22" t="str">
        <f>IF($B286="Day",_xlfn.XLOOKUP(CLEAN($C286),效率表!$B$4:$B$500,效率表!K$4:K$500,""),_xlfn.XLOOKUP(CLEAN($C286),效率表!$B$4:$B$500,效率表!K$4:K$500,"",,-1))</f>
        <v/>
      </c>
      <c r="BB286" s="22" t="str">
        <f>IF($B286="Day",_xlfn.XLOOKUP(CLEAN($C286),效率表!$B$4:$B$500,效率表!L$4:L$500,""),_xlfn.XLOOKUP(CLEAN($C286),效率表!$B$4:$B$500,效率表!L$4:L$500,"",,-1))</f>
        <v/>
      </c>
      <c r="BC286" s="22" t="str">
        <f>IF($B286="Day",_xlfn.XLOOKUP(CLEAN($C286),效率表!$B$4:$B$500,效率表!M$4:M$500,""),_xlfn.XLOOKUP(CLEAN($C286),效率表!$B$4:$B$500,效率表!M$4:M$500,"",,-1))</f>
        <v/>
      </c>
      <c r="BD286" s="22" t="str">
        <f>IF($B286="Day",_xlfn.XLOOKUP(CLEAN($C286),效率表!$B$4:$B$500,效率表!N$4:N$500,""),_xlfn.XLOOKUP(CLEAN($C286),效率表!$B$4:$B$500,效率表!N$4:N$500,"",,-1))</f>
        <v/>
      </c>
      <c r="BE286" s="22" t="str">
        <f>IF($B286="Day",_xlfn.XLOOKUP(CLEAN($C286),效率表!$B$4:$B$500,效率表!O$4:O$500,""),_xlfn.XLOOKUP(CLEAN($C286),效率表!$B$4:$B$500,效率表!O$4:O$500,"",,-1))</f>
        <v/>
      </c>
      <c r="BF286" s="22" t="str">
        <f>IF($B286="Day",_xlfn.XLOOKUP(CLEAN($C286),效率表!$B$4:$B$500,效率表!P$4:P$500,""),_xlfn.XLOOKUP(CLEAN($C286),效率表!$B$4:$B$500,效率表!P$4:P$500,"",,-1))</f>
        <v/>
      </c>
      <c r="BG286" s="22" t="str">
        <f>IF($B286="Day",_xlfn.XLOOKUP(CLEAN($C286),效率表!$B$4:$B$500,效率表!Q$4:Q$500,""),_xlfn.XLOOKUP(CLEAN($C286),效率表!$B$4:$B$500,效率表!Q$4:Q$500,"",,-1))</f>
        <v/>
      </c>
      <c r="BH286" s="22" t="str">
        <f>IF($B286="Day",_xlfn.XLOOKUP(CLEAN($C286),效率表!$B$4:$B$500,效率表!R$4:R$500,""),_xlfn.XLOOKUP(CLEAN($C286),效率表!$B$4:$B$500,效率表!R$4:R$500,"",,-1))</f>
        <v/>
      </c>
      <c r="BI286" s="22" t="str">
        <f>IF($B286="Day",_xlfn.XLOOKUP(CLEAN($C286),效率表!$B$4:$B$500,效率表!S$4:S$500,""),_xlfn.XLOOKUP(CLEAN($C286),效率表!$B$4:$B$500,效率表!S$4:S$500,"",,-1))</f>
        <v/>
      </c>
      <c r="BJ286" s="22" t="str">
        <f>IF($B286="Day",_xlfn.XLOOKUP(CLEAN($C286),效率表!$B$4:$B$500,效率表!U$4:U$500,""),_xlfn.XLOOKUP(CLEAN($C286),效率表!$B$4:$B$500,效率表!U$4:U$500,"",,-1))</f>
        <v/>
      </c>
      <c r="BK286" s="22" t="str">
        <f>IF($B286="Day",_xlfn.XLOOKUP(CLEAN($C286),效率表!$B$4:$B$500,效率表!V$4:V$500,""),_xlfn.XLOOKUP(CLEAN($C286),效率表!$B$4:$B$500,效率表!V$4:V$500,"",,-1))</f>
        <v/>
      </c>
      <c r="BL286" s="22" t="e">
        <f t="shared" si="77"/>
        <v>#VALUE!</v>
      </c>
      <c r="BM286" s="22" t="e">
        <f t="shared" si="78"/>
        <v>#VALUE!</v>
      </c>
      <c r="BN286" s="22" t="e">
        <f t="shared" si="79"/>
        <v>#VALUE!</v>
      </c>
      <c r="BO286" s="27">
        <f t="shared" si="80"/>
        <v>720</v>
      </c>
      <c r="BP286" s="25">
        <f t="shared" si="81"/>
        <v>12</v>
      </c>
      <c r="BQ286" s="28" t="str">
        <f>IF($B286="Day",_xlfn.XLOOKUP(CLEAN($C286),效率表!$B$4:$B$500,效率表!X$4:X$500,""),_xlfn.XLOOKUP($C286,效率表!$B$4:$B$500,效率表!X$4:X$500,"",,-1))</f>
        <v/>
      </c>
    </row>
    <row r="287" spans="1:69">
      <c r="A287" s="29">
        <f t="shared" si="84"/>
        <v>46244</v>
      </c>
      <c r="B287" s="22" t="s">
        <v>241</v>
      </c>
      <c r="C287" s="22" t="s">
        <v>212</v>
      </c>
      <c r="D287" s="23" t="str">
        <f>_xlfn.XLOOKUP(C287,辅助表Auxiliary!$A$3:$A$192,辅助表Auxiliary!$C$3:$C$192)</f>
        <v>矿用卡车/Dump Truck</v>
      </c>
      <c r="E287" s="22" t="str">
        <f>_xlfn.XLOOKUP(C287,辅助表Auxiliary!$A$3:$A$192,辅助表Auxiliary!$D$3:$D$192)</f>
        <v>Terex 60</v>
      </c>
      <c r="F287" s="22" t="str">
        <f>_xlfn.XLOOKUP(C287,辅助表Auxiliary!$A$3:$A$192,辅助表Auxiliary!$E$3:$E$192)</f>
        <v>分包矿卡</v>
      </c>
      <c r="G287" s="22" t="s">
        <v>286</v>
      </c>
      <c r="H287" s="22" t="b">
        <f t="shared" si="68"/>
        <v>0</v>
      </c>
      <c r="I287" s="22">
        <f t="shared" si="69"/>
        <v>0</v>
      </c>
      <c r="J287" s="22"/>
      <c r="K287" s="22">
        <f>_xlfn.AGGREGATE(9,4,表1[[#This Row],[Хө]:[Б.н]])+_xlfn.AGGREGATE(9,4,表1[[#This Row],[Хө土壤]:[Б.н 脏煤]],表1[[#This Row],[Ш.х 沃土]])</f>
        <v>0</v>
      </c>
      <c r="L287" s="22">
        <f>_xlfn.AGGREGATE(9,4,表1[[#This Row],[Нү]],表1[[#This Row],[Нү 煤炭]])</f>
        <v>0</v>
      </c>
      <c r="M287" s="22">
        <f>_xlfn.AGGREGATE(9,4,表1[[#This Row],[oxid]],表1[[#This Row],[oxid 氧化]])</f>
        <v>0</v>
      </c>
      <c r="N287" s="22">
        <f>_xlfn.AGGREGATE(9,4,表1[[#This Row],[И.А]],表1[[#This Row],[И.А 
工程工作]])</f>
        <v>0</v>
      </c>
      <c r="O287" s="22">
        <f>表1[[#This Row],[产量（M3）
Production(M3)]]-表1[[#This Row],[焦煤（M3）
Coking coal
Нү]]-表1[[#This Row],[动力煤（M3）
Thermal coal
oxid]]</f>
        <v>0</v>
      </c>
      <c r="P287" s="22" t="str" cm="1">
        <f t="array" ref="P287">_xlfn.LET(
_xlpm.hCond,$H287,
_xlpm.dType,$D287,
_xlpm.res_type_1,P$1,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7" s="22" t="str" cm="1">
        <f t="array" ref="Q287">_xlfn.LET(
_xlpm.hCond,$H287,
_xlpm.dType,$D287,
_xlpm.res_type_1,Q$1,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7" s="22" t="str" cm="1">
        <f t="array" ref="R287">_xlfn.LET(
_xlpm.hCond,$H287,
_xlpm.dType,$D287,
_xlpm.res_type_1,R$1,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7" s="22" t="str" cm="1">
        <f t="array" ref="S287">_xlfn.LET(
_xlpm.hCond,$H287,
_xlpm.dType,$D287,
_xlpm.res_type_1,S$1,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7" s="22" t="str" cm="1">
        <f t="array" ref="T287">_xlfn.LET(
_xlpm.hCond,$H287,
_xlpm.dType,$D287,
_xlpm.res_type_1,T$1,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7" s="22" t="str" cm="1">
        <f t="array" ref="U287">_xlfn.LET(
_xlpm.hCond,$H287,
_xlpm.dType,$D287,
_xlpm.res_type_1,U$1,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7" s="22" t="str" cm="1">
        <f t="array" ref="V287">_xlfn.LET(
_xlpm.hCond,$H287,
_xlpm.dType,$D287,
_xlpm.res_type_1,V$1,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7" s="22" t="str" cm="1">
        <f t="array" ref="W287">_xlfn.LET(
_xlpm.hCond,$H287,
_xlpm.dType,$D287,
_xlpm.res_type_1,W$1,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7" s="22" t="str" cm="1">
        <f t="array" ref="X287">_xlfn.LET(
_xlpm.hCond,$H287,
_xlpm.dType,$D287,
_xlpm.res_type_1,X$1,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7" s="22" t="str" cm="1">
        <f t="array" ref="Y287">_xlfn.LET(
_xlpm.hCond,$H287,
_xlpm.dType,$D287,
_xlpm.res_type_1,Y$1,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7" s="22" t="str" cm="1">
        <f t="array" ref="Z287">_xlfn.LET(
_xlpm.hCond,$H287,
_xlpm.dType,$D287,
_xlpm.res_type_1,Z$1,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7" s="22" t="str" cm="1">
        <f t="array" ref="AA287">_xlfn.LET(
_xlpm.hCond,$H287,
_xlpm.dType,$D287,
_xlpm.res_type_1,AA$1,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7" s="22" t="str" cm="1">
        <f t="array" ref="AB287">_xlfn.LET(
_xlpm.hCond,$H287,
_xlpm.dType,$D287,
_xlpm.res_type_1,AB$1,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7" s="22" t="str" cm="1">
        <f t="array" ref="AC287">_xlfn.LET(
_xlpm.hCond,$H287,
_xlpm.dType,$D287,
_xlpm.res_type_1,AC$1,
_xlpm.num,--_xlfn.TEXTAFTER($C287,{"#","/","-"},-1),
_xlpm.isDay,$B287="DAY",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7" s="22" t="str" cm="1">
        <f t="array" ref="AD287">_xlfn.LET(
    _xlpm.result,
    IF(
        $H287,
        _xlfn.IFS(
            $B287 = "DAY",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$B287 = "Night",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7" s="22" t="str" cm="1">
        <f t="array" ref="AE287">_xlfn.LET(
    _xlpm.result,
    IF(
        $H287,
        _xlfn.IFS(
            $B287 = "DAY",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$B287 = "Night",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7" s="22" t="str">
        <f t="shared" si="82"/>
        <v/>
      </c>
      <c r="AG287" s="22" t="str" cm="1">
        <f t="array" ref="AG287">_xlfn.LET(
    _xlpm.result,
    IF(
        $H287,
        _xlfn.IFS(
            $B287 = "DAY",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$B287 = "Night",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7" s="22" t="str" cm="1">
        <f t="array" ref="AH287">_xlfn.LET(
    _xlpm.result,
    IF(
        $H287,
        _xlfn.IFS(
            $B287 = "DAY",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$B287 = "Night",
            _xlfn.IFS(
                $D287 = "挖掘机/Excavator",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$D287 = "矿用卡车/Dump Truck",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$D287 = "辅助设备/Auxiliary Equipment",
                _xlfn.XLOOKUP(
                     --
                        _xlfn.TEXTAFTER(
                            $C287,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7" s="22" t="str">
        <f t="shared" si="83"/>
        <v/>
      </c>
      <c r="AJ28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7" s="22" t="str">
        <f t="shared" si="70"/>
        <v/>
      </c>
      <c r="AO287" s="24" t="str">
        <f t="shared" si="71"/>
        <v/>
      </c>
      <c r="AP287" s="25" t="str" cm="1">
        <f t="array" ref="AP28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B287="Night", IF(
            (F287="EX5600")+(F287="EX3600"),
            _xlfn.XLOOKUP(--_xlfn.TEXTAFTER($C287,{"#","/","-"},-1), --_xlfn.TEXTAFTER('Electrical Excavator'!$A$4:$A$23,{"#","/","-"},-1), _xlfn.XLOOKUP(A287,'Electrical Excavator'!$E$3:$AI$3,'Electrical Excavator'!$E$4:$AI$23)),
            _xlfn.XLOOKUP(--_xlfn.TEXTAFTER($C287,{"#","/","-"},-1), --_xlfn.REGEXEXTRACT(_xlpm.c_rng,"\d+"), _xlfn.XLOOKUP(A287, _xlpm.header_rng, _xlpm.data_rng))
        ),
        B287="Day", ""
    ),
    IFERROR(_xlpm.result, "")
)</f>
        <v/>
      </c>
      <c r="AQ287" s="26" t="e">
        <f t="shared" si="72"/>
        <v>#VALUE!</v>
      </c>
      <c r="AR287" s="26">
        <f t="shared" si="73"/>
        <v>0</v>
      </c>
      <c r="AS287" s="26" t="str">
        <f t="shared" si="74"/>
        <v/>
      </c>
      <c r="AT287" s="24" t="str">
        <f t="shared" si="75"/>
        <v/>
      </c>
      <c r="AU287" s="22">
        <v>720</v>
      </c>
      <c r="AV287" s="22">
        <f t="shared" si="76"/>
        <v>12</v>
      </c>
      <c r="AW287" s="22" t="str">
        <f>IF($B287="Day",_xlfn.XLOOKUP(CLEAN($C287),效率表!$B$4:$B$500,效率表!G$4:G$500,""),_xlfn.XLOOKUP(CLEAN($C287),效率表!$B$4:$B$500,效率表!G$4:G$500,"",,-1))</f>
        <v/>
      </c>
      <c r="AX287" s="22" t="str">
        <f>IF($B287="Day",_xlfn.XLOOKUP(CLEAN($C287),效率表!$B$4:$B$500,效率表!H$4:H$500,""),_xlfn.XLOOKUP(CLEAN($C287),效率表!$B$4:$B$500,效率表!H$4:H$500,"",,-1))</f>
        <v/>
      </c>
      <c r="AY287" s="22" t="str">
        <f>IF($B287="Day",_xlfn.XLOOKUP(CLEAN($C287),效率表!$B$4:$B$500,效率表!I$4:I$500,""),_xlfn.XLOOKUP(CLEAN($C287),效率表!$B$4:$B$500,效率表!I$4:I$500,"",,-1))</f>
        <v/>
      </c>
      <c r="AZ287" s="22" t="str">
        <f>IF($B287="Day",_xlfn.XLOOKUP(CLEAN($C287),效率表!$B$4:$B$500,效率表!J$4:J$500,""),_xlfn.XLOOKUP(CLEAN($C287),效率表!$B$4:$B$500,效率表!J$4:J$500,"",,-1))</f>
        <v/>
      </c>
      <c r="BA287" s="22" t="str">
        <f>IF($B287="Day",_xlfn.XLOOKUP(CLEAN($C287),效率表!$B$4:$B$500,效率表!K$4:K$500,""),_xlfn.XLOOKUP(CLEAN($C287),效率表!$B$4:$B$500,效率表!K$4:K$500,"",,-1))</f>
        <v/>
      </c>
      <c r="BB287" s="22" t="str">
        <f>IF($B287="Day",_xlfn.XLOOKUP(CLEAN($C287),效率表!$B$4:$B$500,效率表!L$4:L$500,""),_xlfn.XLOOKUP(CLEAN($C287),效率表!$B$4:$B$500,效率表!L$4:L$500,"",,-1))</f>
        <v/>
      </c>
      <c r="BC287" s="22" t="str">
        <f>IF($B287="Day",_xlfn.XLOOKUP(CLEAN($C287),效率表!$B$4:$B$500,效率表!M$4:M$500,""),_xlfn.XLOOKUP(CLEAN($C287),效率表!$B$4:$B$500,效率表!M$4:M$500,"",,-1))</f>
        <v/>
      </c>
      <c r="BD287" s="22" t="str">
        <f>IF($B287="Day",_xlfn.XLOOKUP(CLEAN($C287),效率表!$B$4:$B$500,效率表!N$4:N$500,""),_xlfn.XLOOKUP(CLEAN($C287),效率表!$B$4:$B$500,效率表!N$4:N$500,"",,-1))</f>
        <v/>
      </c>
      <c r="BE287" s="22" t="str">
        <f>IF($B287="Day",_xlfn.XLOOKUP(CLEAN($C287),效率表!$B$4:$B$500,效率表!O$4:O$500,""),_xlfn.XLOOKUP(CLEAN($C287),效率表!$B$4:$B$500,效率表!O$4:O$500,"",,-1))</f>
        <v/>
      </c>
      <c r="BF287" s="22" t="str">
        <f>IF($B287="Day",_xlfn.XLOOKUP(CLEAN($C287),效率表!$B$4:$B$500,效率表!P$4:P$500,""),_xlfn.XLOOKUP(CLEAN($C287),效率表!$B$4:$B$500,效率表!P$4:P$500,"",,-1))</f>
        <v/>
      </c>
      <c r="BG287" s="22" t="str">
        <f>IF($B287="Day",_xlfn.XLOOKUP(CLEAN($C287),效率表!$B$4:$B$500,效率表!Q$4:Q$500,""),_xlfn.XLOOKUP(CLEAN($C287),效率表!$B$4:$B$500,效率表!Q$4:Q$500,"",,-1))</f>
        <v/>
      </c>
      <c r="BH287" s="22" t="str">
        <f>IF($B287="Day",_xlfn.XLOOKUP(CLEAN($C287),效率表!$B$4:$B$500,效率表!R$4:R$500,""),_xlfn.XLOOKUP(CLEAN($C287),效率表!$B$4:$B$500,效率表!R$4:R$500,"",,-1))</f>
        <v/>
      </c>
      <c r="BI287" s="22" t="str">
        <f>IF($B287="Day",_xlfn.XLOOKUP(CLEAN($C287),效率表!$B$4:$B$500,效率表!S$4:S$500,""),_xlfn.XLOOKUP(CLEAN($C287),效率表!$B$4:$B$500,效率表!S$4:S$500,"",,-1))</f>
        <v/>
      </c>
      <c r="BJ287" s="22" t="str">
        <f>IF($B287="Day",_xlfn.XLOOKUP(CLEAN($C287),效率表!$B$4:$B$500,效率表!U$4:U$500,""),_xlfn.XLOOKUP(CLEAN($C287),效率表!$B$4:$B$500,效率表!U$4:U$500,"",,-1))</f>
        <v/>
      </c>
      <c r="BK287" s="22" t="str">
        <f>IF($B287="Day",_xlfn.XLOOKUP(CLEAN($C287),效率表!$B$4:$B$500,效率表!V$4:V$500,""),_xlfn.XLOOKUP(CLEAN($C287),效率表!$B$4:$B$500,效率表!V$4:V$500,"",,-1))</f>
        <v/>
      </c>
      <c r="BL287" s="22" t="e">
        <f t="shared" si="77"/>
        <v>#VALUE!</v>
      </c>
      <c r="BM287" s="22" t="e">
        <f t="shared" si="78"/>
        <v>#VALUE!</v>
      </c>
      <c r="BN287" s="22" t="e">
        <f t="shared" si="79"/>
        <v>#VALUE!</v>
      </c>
      <c r="BO287" s="27">
        <f t="shared" si="80"/>
        <v>720</v>
      </c>
      <c r="BP287" s="25">
        <f t="shared" si="81"/>
        <v>12</v>
      </c>
      <c r="BQ287" s="28" t="str">
        <f>IF($B287="Day",_xlfn.XLOOKUP(CLEAN($C287),效率表!$B$4:$B$500,效率表!X$4:X$500,""),_xlfn.XLOOKUP($C287,效率表!$B$4:$B$500,效率表!X$4:X$500,"",,-1))</f>
        <v/>
      </c>
    </row>
    <row r="288" spans="1:69">
      <c r="A288" s="29">
        <f t="shared" si="84"/>
        <v>46244</v>
      </c>
      <c r="B288" s="22" t="s">
        <v>241</v>
      </c>
      <c r="C288" s="22" t="s">
        <v>213</v>
      </c>
      <c r="D288" s="23" t="str">
        <f>_xlfn.XLOOKUP(C288,辅助表Auxiliary!$A$3:$A$192,辅助表Auxiliary!$C$3:$C$192)</f>
        <v>矿用卡车/Dump Truck</v>
      </c>
      <c r="E288" s="22" t="str">
        <f>_xlfn.XLOOKUP(C288,辅助表Auxiliary!$A$3:$A$192,辅助表Auxiliary!$D$3:$D$192)</f>
        <v>Terex 60</v>
      </c>
      <c r="F288" s="22" t="str">
        <f>_xlfn.XLOOKUP(C288,辅助表Auxiliary!$A$3:$A$192,辅助表Auxiliary!$E$3:$E$192)</f>
        <v>分包矿卡</v>
      </c>
      <c r="G288" s="22" t="s">
        <v>286</v>
      </c>
      <c r="H288" s="22" t="b">
        <f t="shared" si="68"/>
        <v>0</v>
      </c>
      <c r="I288" s="22">
        <f t="shared" si="69"/>
        <v>0</v>
      </c>
      <c r="J288" s="22"/>
      <c r="K288" s="22">
        <f>_xlfn.AGGREGATE(9,4,表1[[#This Row],[Хө]:[Б.н]])+_xlfn.AGGREGATE(9,4,表1[[#This Row],[Хө土壤]:[Б.н 脏煤]],表1[[#This Row],[Ш.х 沃土]])</f>
        <v>0</v>
      </c>
      <c r="L288" s="22">
        <f>_xlfn.AGGREGATE(9,4,表1[[#This Row],[Нү]],表1[[#This Row],[Нү 煤炭]])</f>
        <v>0</v>
      </c>
      <c r="M288" s="22">
        <f>_xlfn.AGGREGATE(9,4,表1[[#This Row],[oxid]],表1[[#This Row],[oxid 氧化]])</f>
        <v>0</v>
      </c>
      <c r="N288" s="22">
        <f>_xlfn.AGGREGATE(9,4,表1[[#This Row],[И.А]],表1[[#This Row],[И.А 
工程工作]])</f>
        <v>0</v>
      </c>
      <c r="O288" s="22">
        <f>表1[[#This Row],[产量（M3）
Production(M3)]]-表1[[#This Row],[焦煤（M3）
Coking coal
Нү]]-表1[[#This Row],[动力煤（M3）
Thermal coal
oxid]]</f>
        <v>0</v>
      </c>
      <c r="P288" s="22" t="str" cm="1">
        <f t="array" ref="P288">_xlfn.LET(
_xlpm.hCond,$H288,
_xlpm.dType,$D288,
_xlpm.res_type_1,P$1,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8" s="22" t="str" cm="1">
        <f t="array" ref="Q288">_xlfn.LET(
_xlpm.hCond,$H288,
_xlpm.dType,$D288,
_xlpm.res_type_1,Q$1,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8" s="22" t="str" cm="1">
        <f t="array" ref="R288">_xlfn.LET(
_xlpm.hCond,$H288,
_xlpm.dType,$D288,
_xlpm.res_type_1,R$1,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8" s="22" t="str" cm="1">
        <f t="array" ref="S288">_xlfn.LET(
_xlpm.hCond,$H288,
_xlpm.dType,$D288,
_xlpm.res_type_1,S$1,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8" s="22" t="str" cm="1">
        <f t="array" ref="T288">_xlfn.LET(
_xlpm.hCond,$H288,
_xlpm.dType,$D288,
_xlpm.res_type_1,T$1,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8" s="22" t="str" cm="1">
        <f t="array" ref="U288">_xlfn.LET(
_xlpm.hCond,$H288,
_xlpm.dType,$D288,
_xlpm.res_type_1,U$1,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8" s="22" t="str" cm="1">
        <f t="array" ref="V288">_xlfn.LET(
_xlpm.hCond,$H288,
_xlpm.dType,$D288,
_xlpm.res_type_1,V$1,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8" s="22" t="str" cm="1">
        <f t="array" ref="W288">_xlfn.LET(
_xlpm.hCond,$H288,
_xlpm.dType,$D288,
_xlpm.res_type_1,W$1,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8" s="22" t="str" cm="1">
        <f t="array" ref="X288">_xlfn.LET(
_xlpm.hCond,$H288,
_xlpm.dType,$D288,
_xlpm.res_type_1,X$1,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8" s="22" t="str" cm="1">
        <f t="array" ref="Y288">_xlfn.LET(
_xlpm.hCond,$H288,
_xlpm.dType,$D288,
_xlpm.res_type_1,Y$1,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8" s="22" t="str" cm="1">
        <f t="array" ref="Z288">_xlfn.LET(
_xlpm.hCond,$H288,
_xlpm.dType,$D288,
_xlpm.res_type_1,Z$1,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8" s="22" t="str" cm="1">
        <f t="array" ref="AA288">_xlfn.LET(
_xlpm.hCond,$H288,
_xlpm.dType,$D288,
_xlpm.res_type_1,AA$1,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8" s="22" t="str" cm="1">
        <f t="array" ref="AB288">_xlfn.LET(
_xlpm.hCond,$H288,
_xlpm.dType,$D288,
_xlpm.res_type_1,AB$1,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8" s="22" t="str" cm="1">
        <f t="array" ref="AC288">_xlfn.LET(
_xlpm.hCond,$H288,
_xlpm.dType,$D288,
_xlpm.res_type_1,AC$1,
_xlpm.num,--_xlfn.TEXTAFTER($C288,{"#","/","-"},-1),
_xlpm.isDay,$B288="DAY",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8" s="22" t="str" cm="1">
        <f t="array" ref="AD288">_xlfn.LET(
    _xlpm.result,
    IF(
        $H288,
        _xlfn.IFS(
            $B288 = "DAY",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$B288 = "Night",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8" s="22" t="str" cm="1">
        <f t="array" ref="AE288">_xlfn.LET(
    _xlpm.result,
    IF(
        $H288,
        _xlfn.IFS(
            $B288 = "DAY",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$B288 = "Night",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8" s="22" t="str">
        <f t="shared" si="82"/>
        <v/>
      </c>
      <c r="AG288" s="22" t="str" cm="1">
        <f t="array" ref="AG288">_xlfn.LET(
    _xlpm.result,
    IF(
        $H288,
        _xlfn.IFS(
            $B288 = "DAY",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$B288 = "Night",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8" s="22" t="str" cm="1">
        <f t="array" ref="AH288">_xlfn.LET(
    _xlpm.result,
    IF(
        $H288,
        _xlfn.IFS(
            $B288 = "DAY",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$B288 = "Night",
            _xlfn.IFS(
                $D288 = "挖掘机/Excavator",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$D288 = "矿用卡车/Dump Truck",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$D288 = "辅助设备/Auxiliary Equipment",
                _xlfn.XLOOKUP(
                     --
                        _xlfn.TEXTAFTER(
                            $C288,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8" s="22" t="str">
        <f t="shared" si="83"/>
        <v/>
      </c>
      <c r="AJ28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8" s="22" t="str">
        <f t="shared" si="70"/>
        <v/>
      </c>
      <c r="AO288" s="24" t="str">
        <f t="shared" si="71"/>
        <v/>
      </c>
      <c r="AP288" s="25" t="str" cm="1">
        <f t="array" ref="AP28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B288="Night", IF(
            (F288="EX5600")+(F288="EX3600"),
            _xlfn.XLOOKUP(--_xlfn.TEXTAFTER($C288,{"#","/","-"},-1), --_xlfn.TEXTAFTER('Electrical Excavator'!$A$4:$A$23,{"#","/","-"},-1), _xlfn.XLOOKUP(A288,'Electrical Excavator'!$E$3:$AI$3,'Electrical Excavator'!$E$4:$AI$23)),
            _xlfn.XLOOKUP(--_xlfn.TEXTAFTER($C288,{"#","/","-"},-1), --_xlfn.REGEXEXTRACT(_xlpm.c_rng,"\d+"), _xlfn.XLOOKUP(A288, _xlpm.header_rng, _xlpm.data_rng))
        ),
        B288="Day", ""
    ),
    IFERROR(_xlpm.result, "")
)</f>
        <v/>
      </c>
      <c r="AQ288" s="26" t="e">
        <f t="shared" si="72"/>
        <v>#VALUE!</v>
      </c>
      <c r="AR288" s="26">
        <f t="shared" si="73"/>
        <v>0</v>
      </c>
      <c r="AS288" s="26" t="str">
        <f t="shared" si="74"/>
        <v/>
      </c>
      <c r="AT288" s="24" t="str">
        <f t="shared" si="75"/>
        <v/>
      </c>
      <c r="AU288" s="22">
        <v>720</v>
      </c>
      <c r="AV288" s="22">
        <f t="shared" si="76"/>
        <v>12</v>
      </c>
      <c r="AW288" s="22" t="str">
        <f>IF($B288="Day",_xlfn.XLOOKUP(CLEAN($C288),效率表!$B$4:$B$500,效率表!G$4:G$500,""),_xlfn.XLOOKUP(CLEAN($C288),效率表!$B$4:$B$500,效率表!G$4:G$500,"",,-1))</f>
        <v/>
      </c>
      <c r="AX288" s="22" t="str">
        <f>IF($B288="Day",_xlfn.XLOOKUP(CLEAN($C288),效率表!$B$4:$B$500,效率表!H$4:H$500,""),_xlfn.XLOOKUP(CLEAN($C288),效率表!$B$4:$B$500,效率表!H$4:H$500,"",,-1))</f>
        <v/>
      </c>
      <c r="AY288" s="22" t="str">
        <f>IF($B288="Day",_xlfn.XLOOKUP(CLEAN($C288),效率表!$B$4:$B$500,效率表!I$4:I$500,""),_xlfn.XLOOKUP(CLEAN($C288),效率表!$B$4:$B$500,效率表!I$4:I$500,"",,-1))</f>
        <v/>
      </c>
      <c r="AZ288" s="22" t="str">
        <f>IF($B288="Day",_xlfn.XLOOKUP(CLEAN($C288),效率表!$B$4:$B$500,效率表!J$4:J$500,""),_xlfn.XLOOKUP(CLEAN($C288),效率表!$B$4:$B$500,效率表!J$4:J$500,"",,-1))</f>
        <v/>
      </c>
      <c r="BA288" s="22" t="str">
        <f>IF($B288="Day",_xlfn.XLOOKUP(CLEAN($C288),效率表!$B$4:$B$500,效率表!K$4:K$500,""),_xlfn.XLOOKUP(CLEAN($C288),效率表!$B$4:$B$500,效率表!K$4:K$500,"",,-1))</f>
        <v/>
      </c>
      <c r="BB288" s="22" t="str">
        <f>IF($B288="Day",_xlfn.XLOOKUP(CLEAN($C288),效率表!$B$4:$B$500,效率表!L$4:L$500,""),_xlfn.XLOOKUP(CLEAN($C288),效率表!$B$4:$B$500,效率表!L$4:L$500,"",,-1))</f>
        <v/>
      </c>
      <c r="BC288" s="22" t="str">
        <f>IF($B288="Day",_xlfn.XLOOKUP(CLEAN($C288),效率表!$B$4:$B$500,效率表!M$4:M$500,""),_xlfn.XLOOKUP(CLEAN($C288),效率表!$B$4:$B$500,效率表!M$4:M$500,"",,-1))</f>
        <v/>
      </c>
      <c r="BD288" s="22" t="str">
        <f>IF($B288="Day",_xlfn.XLOOKUP(CLEAN($C288),效率表!$B$4:$B$500,效率表!N$4:N$500,""),_xlfn.XLOOKUP(CLEAN($C288),效率表!$B$4:$B$500,效率表!N$4:N$500,"",,-1))</f>
        <v/>
      </c>
      <c r="BE288" s="22" t="str">
        <f>IF($B288="Day",_xlfn.XLOOKUP(CLEAN($C288),效率表!$B$4:$B$500,效率表!O$4:O$500,""),_xlfn.XLOOKUP(CLEAN($C288),效率表!$B$4:$B$500,效率表!O$4:O$500,"",,-1))</f>
        <v/>
      </c>
      <c r="BF288" s="22" t="str">
        <f>IF($B288="Day",_xlfn.XLOOKUP(CLEAN($C288),效率表!$B$4:$B$500,效率表!P$4:P$500,""),_xlfn.XLOOKUP(CLEAN($C288),效率表!$B$4:$B$500,效率表!P$4:P$500,"",,-1))</f>
        <v/>
      </c>
      <c r="BG288" s="22" t="str">
        <f>IF($B288="Day",_xlfn.XLOOKUP(CLEAN($C288),效率表!$B$4:$B$500,效率表!Q$4:Q$500,""),_xlfn.XLOOKUP(CLEAN($C288),效率表!$B$4:$B$500,效率表!Q$4:Q$500,"",,-1))</f>
        <v/>
      </c>
      <c r="BH288" s="22" t="str">
        <f>IF($B288="Day",_xlfn.XLOOKUP(CLEAN($C288),效率表!$B$4:$B$500,效率表!R$4:R$500,""),_xlfn.XLOOKUP(CLEAN($C288),效率表!$B$4:$B$500,效率表!R$4:R$500,"",,-1))</f>
        <v/>
      </c>
      <c r="BI288" s="22" t="str">
        <f>IF($B288="Day",_xlfn.XLOOKUP(CLEAN($C288),效率表!$B$4:$B$500,效率表!S$4:S$500,""),_xlfn.XLOOKUP(CLEAN($C288),效率表!$B$4:$B$500,效率表!S$4:S$500,"",,-1))</f>
        <v/>
      </c>
      <c r="BJ288" s="22" t="str">
        <f>IF($B288="Day",_xlfn.XLOOKUP(CLEAN($C288),效率表!$B$4:$B$500,效率表!U$4:U$500,""),_xlfn.XLOOKUP(CLEAN($C288),效率表!$B$4:$B$500,效率表!U$4:U$500,"",,-1))</f>
        <v/>
      </c>
      <c r="BK288" s="22" t="str">
        <f>IF($B288="Day",_xlfn.XLOOKUP(CLEAN($C288),效率表!$B$4:$B$500,效率表!V$4:V$500,""),_xlfn.XLOOKUP(CLEAN($C288),效率表!$B$4:$B$500,效率表!V$4:V$500,"",,-1))</f>
        <v/>
      </c>
      <c r="BL288" s="22" t="e">
        <f t="shared" si="77"/>
        <v>#VALUE!</v>
      </c>
      <c r="BM288" s="22" t="e">
        <f t="shared" si="78"/>
        <v>#VALUE!</v>
      </c>
      <c r="BN288" s="22" t="e">
        <f t="shared" si="79"/>
        <v>#VALUE!</v>
      </c>
      <c r="BO288" s="27">
        <f t="shared" si="80"/>
        <v>720</v>
      </c>
      <c r="BP288" s="25">
        <f t="shared" si="81"/>
        <v>12</v>
      </c>
      <c r="BQ288" s="28" t="str">
        <f>IF($B288="Day",_xlfn.XLOOKUP(CLEAN($C288),效率表!$B$4:$B$500,效率表!X$4:X$500,""),_xlfn.XLOOKUP($C288,效率表!$B$4:$B$500,效率表!X$4:X$500,"",,-1))</f>
        <v/>
      </c>
    </row>
    <row r="289" spans="1:69">
      <c r="A289" s="29">
        <f t="shared" si="84"/>
        <v>46244</v>
      </c>
      <c r="B289" s="22" t="s">
        <v>241</v>
      </c>
      <c r="C289" s="22" t="s">
        <v>214</v>
      </c>
      <c r="D289" s="23" t="str">
        <f>_xlfn.XLOOKUP(C289,辅助表Auxiliary!$A$3:$A$192,辅助表Auxiliary!$C$3:$C$192)</f>
        <v>矿用卡车/Dump Truck</v>
      </c>
      <c r="E289" s="22" t="str">
        <f>_xlfn.XLOOKUP(C289,辅助表Auxiliary!$A$3:$A$192,辅助表Auxiliary!$D$3:$D$192)</f>
        <v>Terex 60</v>
      </c>
      <c r="F289" s="22" t="str">
        <f>_xlfn.XLOOKUP(C289,辅助表Auxiliary!$A$3:$A$192,辅助表Auxiliary!$E$3:$E$192)</f>
        <v>分包矿卡</v>
      </c>
      <c r="G289" s="22" t="s">
        <v>286</v>
      </c>
      <c r="H289" s="22" t="b">
        <f t="shared" si="68"/>
        <v>0</v>
      </c>
      <c r="I289" s="22">
        <f t="shared" si="69"/>
        <v>0</v>
      </c>
      <c r="J289" s="22"/>
      <c r="K289" s="22">
        <f>_xlfn.AGGREGATE(9,4,表1[[#This Row],[Хө]:[Б.н]])+_xlfn.AGGREGATE(9,4,表1[[#This Row],[Хө土壤]:[Б.н 脏煤]],表1[[#This Row],[Ш.х 沃土]])</f>
        <v>0</v>
      </c>
      <c r="L289" s="22">
        <f>_xlfn.AGGREGATE(9,4,表1[[#This Row],[Нү]],表1[[#This Row],[Нү 煤炭]])</f>
        <v>0</v>
      </c>
      <c r="M289" s="22">
        <f>_xlfn.AGGREGATE(9,4,表1[[#This Row],[oxid]],表1[[#This Row],[oxid 氧化]])</f>
        <v>0</v>
      </c>
      <c r="N289" s="22">
        <f>_xlfn.AGGREGATE(9,4,表1[[#This Row],[И.А]],表1[[#This Row],[И.А 
工程工作]])</f>
        <v>0</v>
      </c>
      <c r="O289" s="22">
        <f>表1[[#This Row],[产量（M3）
Production(M3)]]-表1[[#This Row],[焦煤（M3）
Coking coal
Нү]]-表1[[#This Row],[动力煤（M3）
Thermal coal
oxid]]</f>
        <v>0</v>
      </c>
      <c r="P289" s="22" t="str" cm="1">
        <f t="array" ref="P289">_xlfn.LET(
_xlpm.hCond,$H289,
_xlpm.dType,$D289,
_xlpm.res_type_1,P$1,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89" s="22" t="str" cm="1">
        <f t="array" ref="Q289">_xlfn.LET(
_xlpm.hCond,$H289,
_xlpm.dType,$D289,
_xlpm.res_type_1,Q$1,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89" s="22" t="str" cm="1">
        <f t="array" ref="R289">_xlfn.LET(
_xlpm.hCond,$H289,
_xlpm.dType,$D289,
_xlpm.res_type_1,R$1,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89" s="22" t="str" cm="1">
        <f t="array" ref="S289">_xlfn.LET(
_xlpm.hCond,$H289,
_xlpm.dType,$D289,
_xlpm.res_type_1,S$1,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89" s="22" t="str" cm="1">
        <f t="array" ref="T289">_xlfn.LET(
_xlpm.hCond,$H289,
_xlpm.dType,$D289,
_xlpm.res_type_1,T$1,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89" s="22" t="str" cm="1">
        <f t="array" ref="U289">_xlfn.LET(
_xlpm.hCond,$H289,
_xlpm.dType,$D289,
_xlpm.res_type_1,U$1,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89" s="22" t="str" cm="1">
        <f t="array" ref="V289">_xlfn.LET(
_xlpm.hCond,$H289,
_xlpm.dType,$D289,
_xlpm.res_type_1,V$1,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89" s="22" t="str" cm="1">
        <f t="array" ref="W289">_xlfn.LET(
_xlpm.hCond,$H289,
_xlpm.dType,$D289,
_xlpm.res_type_1,W$1,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89" s="22" t="str" cm="1">
        <f t="array" ref="X289">_xlfn.LET(
_xlpm.hCond,$H289,
_xlpm.dType,$D289,
_xlpm.res_type_1,X$1,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89" s="22" t="str" cm="1">
        <f t="array" ref="Y289">_xlfn.LET(
_xlpm.hCond,$H289,
_xlpm.dType,$D289,
_xlpm.res_type_1,Y$1,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89" s="22" t="str" cm="1">
        <f t="array" ref="Z289">_xlfn.LET(
_xlpm.hCond,$H289,
_xlpm.dType,$D289,
_xlpm.res_type_1,Z$1,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89" s="22" t="str" cm="1">
        <f t="array" ref="AA289">_xlfn.LET(
_xlpm.hCond,$H289,
_xlpm.dType,$D289,
_xlpm.res_type_1,AA$1,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89" s="22" t="str" cm="1">
        <f t="array" ref="AB289">_xlfn.LET(
_xlpm.hCond,$H289,
_xlpm.dType,$D289,
_xlpm.res_type_1,AB$1,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89" s="22" t="str" cm="1">
        <f t="array" ref="AC289">_xlfn.LET(
_xlpm.hCond,$H289,
_xlpm.dType,$D289,
_xlpm.res_type_1,AC$1,
_xlpm.num,--_xlfn.TEXTAFTER($C289,{"#","/","-"},-1),
_xlpm.isDay,$B289="DAY",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89" s="22" t="str" cm="1">
        <f t="array" ref="AD289">_xlfn.LET(
    _xlpm.result,
    IF(
        $H289,
        _xlfn.IFS(
            $B289 = "DAY",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$B289 = "Night",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89" s="22" t="str" cm="1">
        <f t="array" ref="AE289">_xlfn.LET(
    _xlpm.result,
    IF(
        $H289,
        _xlfn.IFS(
            $B289 = "DAY",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$B289 = "Night",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89" s="22" t="str">
        <f t="shared" si="82"/>
        <v/>
      </c>
      <c r="AG289" s="22" t="str" cm="1">
        <f t="array" ref="AG289">_xlfn.LET(
    _xlpm.result,
    IF(
        $H289,
        _xlfn.IFS(
            $B289 = "DAY",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$B289 = "Night",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89" s="22" t="str" cm="1">
        <f t="array" ref="AH289">_xlfn.LET(
    _xlpm.result,
    IF(
        $H289,
        _xlfn.IFS(
            $B289 = "DAY",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$B289 = "Night",
            _xlfn.IFS(
                $D289 = "挖掘机/Excavator",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$D289 = "矿用卡车/Dump Truck",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$D289 = "辅助设备/Auxiliary Equipment",
                _xlfn.XLOOKUP(
                     --
                        _xlfn.TEXTAFTER(
                            $C289,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89" s="22" t="str">
        <f t="shared" si="83"/>
        <v/>
      </c>
      <c r="AJ28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8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8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8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89" s="22" t="str">
        <f t="shared" si="70"/>
        <v/>
      </c>
      <c r="AO289" s="24" t="str">
        <f t="shared" si="71"/>
        <v/>
      </c>
      <c r="AP289" s="25" t="str" cm="1">
        <f t="array" ref="AP28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B289="Night", IF(
            (F289="EX5600")+(F289="EX3600"),
            _xlfn.XLOOKUP(--_xlfn.TEXTAFTER($C289,{"#","/","-"},-1), --_xlfn.TEXTAFTER('Electrical Excavator'!$A$4:$A$23,{"#","/","-"},-1), _xlfn.XLOOKUP(A289,'Electrical Excavator'!$E$3:$AI$3,'Electrical Excavator'!$E$4:$AI$23)),
            _xlfn.XLOOKUP(--_xlfn.TEXTAFTER($C289,{"#","/","-"},-1), --_xlfn.REGEXEXTRACT(_xlpm.c_rng,"\d+"), _xlfn.XLOOKUP(A289, _xlpm.header_rng, _xlpm.data_rng))
        ),
        B289="Day", ""
    ),
    IFERROR(_xlpm.result, "")
)</f>
        <v/>
      </c>
      <c r="AQ289" s="26" t="e">
        <f t="shared" si="72"/>
        <v>#VALUE!</v>
      </c>
      <c r="AR289" s="26">
        <f t="shared" si="73"/>
        <v>0</v>
      </c>
      <c r="AS289" s="26" t="str">
        <f t="shared" si="74"/>
        <v/>
      </c>
      <c r="AT289" s="24" t="str">
        <f t="shared" si="75"/>
        <v/>
      </c>
      <c r="AU289" s="22">
        <v>720</v>
      </c>
      <c r="AV289" s="22">
        <f t="shared" si="76"/>
        <v>12</v>
      </c>
      <c r="AW289" s="22" t="str">
        <f>IF($B289="Day",_xlfn.XLOOKUP(CLEAN($C289),效率表!$B$4:$B$500,效率表!G$4:G$500,""),_xlfn.XLOOKUP(CLEAN($C289),效率表!$B$4:$B$500,效率表!G$4:G$500,"",,-1))</f>
        <v/>
      </c>
      <c r="AX289" s="22" t="str">
        <f>IF($B289="Day",_xlfn.XLOOKUP(CLEAN($C289),效率表!$B$4:$B$500,效率表!H$4:H$500,""),_xlfn.XLOOKUP(CLEAN($C289),效率表!$B$4:$B$500,效率表!H$4:H$500,"",,-1))</f>
        <v/>
      </c>
      <c r="AY289" s="22" t="str">
        <f>IF($B289="Day",_xlfn.XLOOKUP(CLEAN($C289),效率表!$B$4:$B$500,效率表!I$4:I$500,""),_xlfn.XLOOKUP(CLEAN($C289),效率表!$B$4:$B$500,效率表!I$4:I$500,"",,-1))</f>
        <v/>
      </c>
      <c r="AZ289" s="22" t="str">
        <f>IF($B289="Day",_xlfn.XLOOKUP(CLEAN($C289),效率表!$B$4:$B$500,效率表!J$4:J$500,""),_xlfn.XLOOKUP(CLEAN($C289),效率表!$B$4:$B$500,效率表!J$4:J$500,"",,-1))</f>
        <v/>
      </c>
      <c r="BA289" s="22" t="str">
        <f>IF($B289="Day",_xlfn.XLOOKUP(CLEAN($C289),效率表!$B$4:$B$500,效率表!K$4:K$500,""),_xlfn.XLOOKUP(CLEAN($C289),效率表!$B$4:$B$500,效率表!K$4:K$500,"",,-1))</f>
        <v/>
      </c>
      <c r="BB289" s="22" t="str">
        <f>IF($B289="Day",_xlfn.XLOOKUP(CLEAN($C289),效率表!$B$4:$B$500,效率表!L$4:L$500,""),_xlfn.XLOOKUP(CLEAN($C289),效率表!$B$4:$B$500,效率表!L$4:L$500,"",,-1))</f>
        <v/>
      </c>
      <c r="BC289" s="22" t="str">
        <f>IF($B289="Day",_xlfn.XLOOKUP(CLEAN($C289),效率表!$B$4:$B$500,效率表!M$4:M$500,""),_xlfn.XLOOKUP(CLEAN($C289),效率表!$B$4:$B$500,效率表!M$4:M$500,"",,-1))</f>
        <v/>
      </c>
      <c r="BD289" s="22" t="str">
        <f>IF($B289="Day",_xlfn.XLOOKUP(CLEAN($C289),效率表!$B$4:$B$500,效率表!N$4:N$500,""),_xlfn.XLOOKUP(CLEAN($C289),效率表!$B$4:$B$500,效率表!N$4:N$500,"",,-1))</f>
        <v/>
      </c>
      <c r="BE289" s="22" t="str">
        <f>IF($B289="Day",_xlfn.XLOOKUP(CLEAN($C289),效率表!$B$4:$B$500,效率表!O$4:O$500,""),_xlfn.XLOOKUP(CLEAN($C289),效率表!$B$4:$B$500,效率表!O$4:O$500,"",,-1))</f>
        <v/>
      </c>
      <c r="BF289" s="22" t="str">
        <f>IF($B289="Day",_xlfn.XLOOKUP(CLEAN($C289),效率表!$B$4:$B$500,效率表!P$4:P$500,""),_xlfn.XLOOKUP(CLEAN($C289),效率表!$B$4:$B$500,效率表!P$4:P$500,"",,-1))</f>
        <v/>
      </c>
      <c r="BG289" s="22" t="str">
        <f>IF($B289="Day",_xlfn.XLOOKUP(CLEAN($C289),效率表!$B$4:$B$500,效率表!Q$4:Q$500,""),_xlfn.XLOOKUP(CLEAN($C289),效率表!$B$4:$B$500,效率表!Q$4:Q$500,"",,-1))</f>
        <v/>
      </c>
      <c r="BH289" s="22" t="str">
        <f>IF($B289="Day",_xlfn.XLOOKUP(CLEAN($C289),效率表!$B$4:$B$500,效率表!R$4:R$500,""),_xlfn.XLOOKUP(CLEAN($C289),效率表!$B$4:$B$500,效率表!R$4:R$500,"",,-1))</f>
        <v/>
      </c>
      <c r="BI289" s="22" t="str">
        <f>IF($B289="Day",_xlfn.XLOOKUP(CLEAN($C289),效率表!$B$4:$B$500,效率表!S$4:S$500,""),_xlfn.XLOOKUP(CLEAN($C289),效率表!$B$4:$B$500,效率表!S$4:S$500,"",,-1))</f>
        <v/>
      </c>
      <c r="BJ289" s="22" t="str">
        <f>IF($B289="Day",_xlfn.XLOOKUP(CLEAN($C289),效率表!$B$4:$B$500,效率表!U$4:U$500,""),_xlfn.XLOOKUP(CLEAN($C289),效率表!$B$4:$B$500,效率表!U$4:U$500,"",,-1))</f>
        <v/>
      </c>
      <c r="BK289" s="22" t="str">
        <f>IF($B289="Day",_xlfn.XLOOKUP(CLEAN($C289),效率表!$B$4:$B$500,效率表!V$4:V$500,""),_xlfn.XLOOKUP(CLEAN($C289),效率表!$B$4:$B$500,效率表!V$4:V$500,"",,-1))</f>
        <v/>
      </c>
      <c r="BL289" s="22" t="e">
        <f t="shared" si="77"/>
        <v>#VALUE!</v>
      </c>
      <c r="BM289" s="22" t="e">
        <f t="shared" si="78"/>
        <v>#VALUE!</v>
      </c>
      <c r="BN289" s="22" t="e">
        <f t="shared" si="79"/>
        <v>#VALUE!</v>
      </c>
      <c r="BO289" s="27">
        <f t="shared" si="80"/>
        <v>720</v>
      </c>
      <c r="BP289" s="25">
        <f t="shared" si="81"/>
        <v>12</v>
      </c>
      <c r="BQ289" s="28" t="str">
        <f>IF($B289="Day",_xlfn.XLOOKUP(CLEAN($C289),效率表!$B$4:$B$500,效率表!X$4:X$500,""),_xlfn.XLOOKUP($C289,效率表!$B$4:$B$500,效率表!X$4:X$500,"",,-1))</f>
        <v/>
      </c>
    </row>
    <row r="290" spans="1:69">
      <c r="A290" s="29">
        <f t="shared" si="84"/>
        <v>46244</v>
      </c>
      <c r="B290" s="22" t="s">
        <v>241</v>
      </c>
      <c r="C290" s="22" t="s">
        <v>215</v>
      </c>
      <c r="D290" s="23" t="str">
        <f>_xlfn.XLOOKUP(C290,辅助表Auxiliary!$A$3:$A$192,辅助表Auxiliary!$C$3:$C$192)</f>
        <v>矿用卡车/Dump Truck</v>
      </c>
      <c r="E290" s="22" t="str">
        <f>_xlfn.XLOOKUP(C290,辅助表Auxiliary!$A$3:$A$192,辅助表Auxiliary!$D$3:$D$192)</f>
        <v>Terex 60</v>
      </c>
      <c r="F290" s="22" t="str">
        <f>_xlfn.XLOOKUP(C290,辅助表Auxiliary!$A$3:$A$192,辅助表Auxiliary!$E$3:$E$192)</f>
        <v>分包矿卡</v>
      </c>
      <c r="G290" s="22" t="s">
        <v>286</v>
      </c>
      <c r="H290" s="22" t="b">
        <f t="shared" si="68"/>
        <v>0</v>
      </c>
      <c r="I290" s="22">
        <f t="shared" si="69"/>
        <v>0</v>
      </c>
      <c r="J290" s="22"/>
      <c r="K290" s="22">
        <f>_xlfn.AGGREGATE(9,4,表1[[#This Row],[Хө]:[Б.н]])+_xlfn.AGGREGATE(9,4,表1[[#This Row],[Хө土壤]:[Б.н 脏煤]],表1[[#This Row],[Ш.х 沃土]])</f>
        <v>0</v>
      </c>
      <c r="L290" s="22">
        <f>_xlfn.AGGREGATE(9,4,表1[[#This Row],[Нү]],表1[[#This Row],[Нү 煤炭]])</f>
        <v>0</v>
      </c>
      <c r="M290" s="22">
        <f>_xlfn.AGGREGATE(9,4,表1[[#This Row],[oxid]],表1[[#This Row],[oxid 氧化]])</f>
        <v>0</v>
      </c>
      <c r="N290" s="22">
        <f>_xlfn.AGGREGATE(9,4,表1[[#This Row],[И.А]],表1[[#This Row],[И.А 
工程工作]])</f>
        <v>0</v>
      </c>
      <c r="O290" s="22">
        <f>表1[[#This Row],[产量（M3）
Production(M3)]]-表1[[#This Row],[焦煤（M3）
Coking coal
Нү]]-表1[[#This Row],[动力煤（M3）
Thermal coal
oxid]]</f>
        <v>0</v>
      </c>
      <c r="P290" s="22" t="str" cm="1">
        <f t="array" ref="P290">_xlfn.LET(
_xlpm.hCond,$H290,
_xlpm.dType,$D290,
_xlpm.res_type_1,P$1,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0" s="22" t="str" cm="1">
        <f t="array" ref="Q290">_xlfn.LET(
_xlpm.hCond,$H290,
_xlpm.dType,$D290,
_xlpm.res_type_1,Q$1,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0" s="22" t="str" cm="1">
        <f t="array" ref="R290">_xlfn.LET(
_xlpm.hCond,$H290,
_xlpm.dType,$D290,
_xlpm.res_type_1,R$1,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0" s="22" t="str" cm="1">
        <f t="array" ref="S290">_xlfn.LET(
_xlpm.hCond,$H290,
_xlpm.dType,$D290,
_xlpm.res_type_1,S$1,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0" s="22" t="str" cm="1">
        <f t="array" ref="T290">_xlfn.LET(
_xlpm.hCond,$H290,
_xlpm.dType,$D290,
_xlpm.res_type_1,T$1,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0" s="22" t="str" cm="1">
        <f t="array" ref="U290">_xlfn.LET(
_xlpm.hCond,$H290,
_xlpm.dType,$D290,
_xlpm.res_type_1,U$1,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0" s="22" t="str" cm="1">
        <f t="array" ref="V290">_xlfn.LET(
_xlpm.hCond,$H290,
_xlpm.dType,$D290,
_xlpm.res_type_1,V$1,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0" s="22" t="str" cm="1">
        <f t="array" ref="W290">_xlfn.LET(
_xlpm.hCond,$H290,
_xlpm.dType,$D290,
_xlpm.res_type_1,W$1,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0" s="22" t="str" cm="1">
        <f t="array" ref="X290">_xlfn.LET(
_xlpm.hCond,$H290,
_xlpm.dType,$D290,
_xlpm.res_type_1,X$1,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0" s="22" t="str" cm="1">
        <f t="array" ref="Y290">_xlfn.LET(
_xlpm.hCond,$H290,
_xlpm.dType,$D290,
_xlpm.res_type_1,Y$1,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0" s="22" t="str" cm="1">
        <f t="array" ref="Z290">_xlfn.LET(
_xlpm.hCond,$H290,
_xlpm.dType,$D290,
_xlpm.res_type_1,Z$1,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0" s="22" t="str" cm="1">
        <f t="array" ref="AA290">_xlfn.LET(
_xlpm.hCond,$H290,
_xlpm.dType,$D290,
_xlpm.res_type_1,AA$1,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0" s="22" t="str" cm="1">
        <f t="array" ref="AB290">_xlfn.LET(
_xlpm.hCond,$H290,
_xlpm.dType,$D290,
_xlpm.res_type_1,AB$1,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0" s="22" t="str" cm="1">
        <f t="array" ref="AC290">_xlfn.LET(
_xlpm.hCond,$H290,
_xlpm.dType,$D290,
_xlpm.res_type_1,AC$1,
_xlpm.num,--_xlfn.TEXTAFTER($C290,{"#","/","-"},-1),
_xlpm.isDay,$B290="DAY",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0" s="22" t="str" cm="1">
        <f t="array" ref="AD290">_xlfn.LET(
    _xlpm.result,
    IF(
        $H290,
        _xlfn.IFS(
            $B290 = "DAY",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$B290 = "Night",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0" s="22" t="str" cm="1">
        <f t="array" ref="AE290">_xlfn.LET(
    _xlpm.result,
    IF(
        $H290,
        _xlfn.IFS(
            $B290 = "DAY",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$B290 = "Night",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0" s="22" t="str">
        <f t="shared" si="82"/>
        <v/>
      </c>
      <c r="AG290" s="22" t="str" cm="1">
        <f t="array" ref="AG290">_xlfn.LET(
    _xlpm.result,
    IF(
        $H290,
        _xlfn.IFS(
            $B290 = "DAY",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$B290 = "Night",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0" s="22" t="str" cm="1">
        <f t="array" ref="AH290">_xlfn.LET(
    _xlpm.result,
    IF(
        $H290,
        _xlfn.IFS(
            $B290 = "DAY",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$B290 = "Night",
            _xlfn.IFS(
                $D290 = "挖掘机/Excavator",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$D290 = "矿用卡车/Dump Truck",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$D290 = "辅助设备/Auxiliary Equipment",
                _xlfn.XLOOKUP(
                     --
                        _xlfn.TEXTAFTER(
                            $C290,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0" s="22" t="str">
        <f t="shared" si="83"/>
        <v/>
      </c>
      <c r="AJ29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0" s="22" t="str">
        <f t="shared" si="70"/>
        <v/>
      </c>
      <c r="AO290" s="24" t="str">
        <f t="shared" si="71"/>
        <v/>
      </c>
      <c r="AP290" s="25" t="str" cm="1">
        <f t="array" ref="AP29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B290="Night", IF(
            (F290="EX5600")+(F290="EX3600"),
            _xlfn.XLOOKUP(--_xlfn.TEXTAFTER($C290,{"#","/","-"},-1), --_xlfn.TEXTAFTER('Electrical Excavator'!$A$4:$A$23,{"#","/","-"},-1), _xlfn.XLOOKUP(A290,'Electrical Excavator'!$E$3:$AI$3,'Electrical Excavator'!$E$4:$AI$23)),
            _xlfn.XLOOKUP(--_xlfn.TEXTAFTER($C290,{"#","/","-"},-1), --_xlfn.REGEXEXTRACT(_xlpm.c_rng,"\d+"), _xlfn.XLOOKUP(A290, _xlpm.header_rng, _xlpm.data_rng))
        ),
        B290="Day", ""
    ),
    IFERROR(_xlpm.result, "")
)</f>
        <v/>
      </c>
      <c r="AQ290" s="26" t="e">
        <f t="shared" si="72"/>
        <v>#VALUE!</v>
      </c>
      <c r="AR290" s="26">
        <f t="shared" si="73"/>
        <v>0</v>
      </c>
      <c r="AS290" s="26" t="str">
        <f t="shared" si="74"/>
        <v/>
      </c>
      <c r="AT290" s="24" t="str">
        <f t="shared" si="75"/>
        <v/>
      </c>
      <c r="AU290" s="22">
        <v>720</v>
      </c>
      <c r="AV290" s="22">
        <f t="shared" si="76"/>
        <v>12</v>
      </c>
      <c r="AW290" s="22" t="str">
        <f>IF($B290="Day",_xlfn.XLOOKUP(CLEAN($C290),效率表!$B$4:$B$500,效率表!G$4:G$500,""),_xlfn.XLOOKUP(CLEAN($C290),效率表!$B$4:$B$500,效率表!G$4:G$500,"",,-1))</f>
        <v/>
      </c>
      <c r="AX290" s="22" t="str">
        <f>IF($B290="Day",_xlfn.XLOOKUP(CLEAN($C290),效率表!$B$4:$B$500,效率表!H$4:H$500,""),_xlfn.XLOOKUP(CLEAN($C290),效率表!$B$4:$B$500,效率表!H$4:H$500,"",,-1))</f>
        <v/>
      </c>
      <c r="AY290" s="22" t="str">
        <f>IF($B290="Day",_xlfn.XLOOKUP(CLEAN($C290),效率表!$B$4:$B$500,效率表!I$4:I$500,""),_xlfn.XLOOKUP(CLEAN($C290),效率表!$B$4:$B$500,效率表!I$4:I$500,"",,-1))</f>
        <v/>
      </c>
      <c r="AZ290" s="22" t="str">
        <f>IF($B290="Day",_xlfn.XLOOKUP(CLEAN($C290),效率表!$B$4:$B$500,效率表!J$4:J$500,""),_xlfn.XLOOKUP(CLEAN($C290),效率表!$B$4:$B$500,效率表!J$4:J$500,"",,-1))</f>
        <v/>
      </c>
      <c r="BA290" s="22" t="str">
        <f>IF($B290="Day",_xlfn.XLOOKUP(CLEAN($C290),效率表!$B$4:$B$500,效率表!K$4:K$500,""),_xlfn.XLOOKUP(CLEAN($C290),效率表!$B$4:$B$500,效率表!K$4:K$500,"",,-1))</f>
        <v/>
      </c>
      <c r="BB290" s="22" t="str">
        <f>IF($B290="Day",_xlfn.XLOOKUP(CLEAN($C290),效率表!$B$4:$B$500,效率表!L$4:L$500,""),_xlfn.XLOOKUP(CLEAN($C290),效率表!$B$4:$B$500,效率表!L$4:L$500,"",,-1))</f>
        <v/>
      </c>
      <c r="BC290" s="22" t="str">
        <f>IF($B290="Day",_xlfn.XLOOKUP(CLEAN($C290),效率表!$B$4:$B$500,效率表!M$4:M$500,""),_xlfn.XLOOKUP(CLEAN($C290),效率表!$B$4:$B$500,效率表!M$4:M$500,"",,-1))</f>
        <v/>
      </c>
      <c r="BD290" s="22" t="str">
        <f>IF($B290="Day",_xlfn.XLOOKUP(CLEAN($C290),效率表!$B$4:$B$500,效率表!N$4:N$500,""),_xlfn.XLOOKUP(CLEAN($C290),效率表!$B$4:$B$500,效率表!N$4:N$500,"",,-1))</f>
        <v/>
      </c>
      <c r="BE290" s="22" t="str">
        <f>IF($B290="Day",_xlfn.XLOOKUP(CLEAN($C290),效率表!$B$4:$B$500,效率表!O$4:O$500,""),_xlfn.XLOOKUP(CLEAN($C290),效率表!$B$4:$B$500,效率表!O$4:O$500,"",,-1))</f>
        <v/>
      </c>
      <c r="BF290" s="22" t="str">
        <f>IF($B290="Day",_xlfn.XLOOKUP(CLEAN($C290),效率表!$B$4:$B$500,效率表!P$4:P$500,""),_xlfn.XLOOKUP(CLEAN($C290),效率表!$B$4:$B$500,效率表!P$4:P$500,"",,-1))</f>
        <v/>
      </c>
      <c r="BG290" s="22" t="str">
        <f>IF($B290="Day",_xlfn.XLOOKUP(CLEAN($C290),效率表!$B$4:$B$500,效率表!Q$4:Q$500,""),_xlfn.XLOOKUP(CLEAN($C290),效率表!$B$4:$B$500,效率表!Q$4:Q$500,"",,-1))</f>
        <v/>
      </c>
      <c r="BH290" s="22" t="str">
        <f>IF($B290="Day",_xlfn.XLOOKUP(CLEAN($C290),效率表!$B$4:$B$500,效率表!R$4:R$500,""),_xlfn.XLOOKUP(CLEAN($C290),效率表!$B$4:$B$500,效率表!R$4:R$500,"",,-1))</f>
        <v/>
      </c>
      <c r="BI290" s="22" t="str">
        <f>IF($B290="Day",_xlfn.XLOOKUP(CLEAN($C290),效率表!$B$4:$B$500,效率表!S$4:S$500,""),_xlfn.XLOOKUP(CLEAN($C290),效率表!$B$4:$B$500,效率表!S$4:S$500,"",,-1))</f>
        <v/>
      </c>
      <c r="BJ290" s="22" t="str">
        <f>IF($B290="Day",_xlfn.XLOOKUP(CLEAN($C290),效率表!$B$4:$B$500,效率表!U$4:U$500,""),_xlfn.XLOOKUP(CLEAN($C290),效率表!$B$4:$B$500,效率表!U$4:U$500,"",,-1))</f>
        <v/>
      </c>
      <c r="BK290" s="22" t="str">
        <f>IF($B290="Day",_xlfn.XLOOKUP(CLEAN($C290),效率表!$B$4:$B$500,效率表!V$4:V$500,""),_xlfn.XLOOKUP(CLEAN($C290),效率表!$B$4:$B$500,效率表!V$4:V$500,"",,-1))</f>
        <v/>
      </c>
      <c r="BL290" s="22" t="e">
        <f t="shared" si="77"/>
        <v>#VALUE!</v>
      </c>
      <c r="BM290" s="22" t="e">
        <f t="shared" si="78"/>
        <v>#VALUE!</v>
      </c>
      <c r="BN290" s="22" t="e">
        <f t="shared" si="79"/>
        <v>#VALUE!</v>
      </c>
      <c r="BO290" s="27">
        <f t="shared" si="80"/>
        <v>720</v>
      </c>
      <c r="BP290" s="25">
        <f t="shared" si="81"/>
        <v>12</v>
      </c>
      <c r="BQ290" s="28" t="str">
        <f>IF($B290="Day",_xlfn.XLOOKUP(CLEAN($C290),效率表!$B$4:$B$500,效率表!X$4:X$500,""),_xlfn.XLOOKUP($C290,效率表!$B$4:$B$500,效率表!X$4:X$500,"",,-1))</f>
        <v/>
      </c>
    </row>
    <row r="291" spans="1:69">
      <c r="A291" s="29">
        <f t="shared" si="84"/>
        <v>46244</v>
      </c>
      <c r="B291" s="22" t="s">
        <v>241</v>
      </c>
      <c r="C291" s="22" t="s">
        <v>216</v>
      </c>
      <c r="D291" s="23" t="str">
        <f>_xlfn.XLOOKUP(C291,辅助表Auxiliary!$A$3:$A$192,辅助表Auxiliary!$C$3:$C$192)</f>
        <v>矿用卡车/Dump Truck</v>
      </c>
      <c r="E291" s="22" t="str">
        <f>_xlfn.XLOOKUP(C291,辅助表Auxiliary!$A$3:$A$192,辅助表Auxiliary!$D$3:$D$192)</f>
        <v>Terex 60</v>
      </c>
      <c r="F291" s="22" t="str">
        <f>_xlfn.XLOOKUP(C291,辅助表Auxiliary!$A$3:$A$192,辅助表Auxiliary!$E$3:$E$192)</f>
        <v>分包矿卡</v>
      </c>
      <c r="G291" s="22" t="s">
        <v>286</v>
      </c>
      <c r="H291" s="22" t="b">
        <f t="shared" si="68"/>
        <v>0</v>
      </c>
      <c r="I291" s="22">
        <f t="shared" si="69"/>
        <v>0</v>
      </c>
      <c r="J291" s="22"/>
      <c r="K291" s="22">
        <f>_xlfn.AGGREGATE(9,4,表1[[#This Row],[Хө]:[Б.н]])+_xlfn.AGGREGATE(9,4,表1[[#This Row],[Хө土壤]:[Б.н 脏煤]],表1[[#This Row],[Ш.х 沃土]])</f>
        <v>0</v>
      </c>
      <c r="L291" s="22">
        <f>_xlfn.AGGREGATE(9,4,表1[[#This Row],[Нү]],表1[[#This Row],[Нү 煤炭]])</f>
        <v>0</v>
      </c>
      <c r="M291" s="22">
        <f>_xlfn.AGGREGATE(9,4,表1[[#This Row],[oxid]],表1[[#This Row],[oxid 氧化]])</f>
        <v>0</v>
      </c>
      <c r="N291" s="22">
        <f>_xlfn.AGGREGATE(9,4,表1[[#This Row],[И.А]],表1[[#This Row],[И.А 
工程工作]])</f>
        <v>0</v>
      </c>
      <c r="O291" s="22">
        <f>表1[[#This Row],[产量（M3）
Production(M3)]]-表1[[#This Row],[焦煤（M3）
Coking coal
Нү]]-表1[[#This Row],[动力煤（M3）
Thermal coal
oxid]]</f>
        <v>0</v>
      </c>
      <c r="P291" s="22" t="str" cm="1">
        <f t="array" ref="P291">_xlfn.LET(
_xlpm.hCond,$H291,
_xlpm.dType,$D291,
_xlpm.res_type_1,P$1,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1" s="22" t="str" cm="1">
        <f t="array" ref="Q291">_xlfn.LET(
_xlpm.hCond,$H291,
_xlpm.dType,$D291,
_xlpm.res_type_1,Q$1,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1" s="22" t="str" cm="1">
        <f t="array" ref="R291">_xlfn.LET(
_xlpm.hCond,$H291,
_xlpm.dType,$D291,
_xlpm.res_type_1,R$1,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1" s="22" t="str" cm="1">
        <f t="array" ref="S291">_xlfn.LET(
_xlpm.hCond,$H291,
_xlpm.dType,$D291,
_xlpm.res_type_1,S$1,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1" s="22" t="str" cm="1">
        <f t="array" ref="T291">_xlfn.LET(
_xlpm.hCond,$H291,
_xlpm.dType,$D291,
_xlpm.res_type_1,T$1,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1" s="22" t="str" cm="1">
        <f t="array" ref="U291">_xlfn.LET(
_xlpm.hCond,$H291,
_xlpm.dType,$D291,
_xlpm.res_type_1,U$1,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1" s="22" t="str" cm="1">
        <f t="array" ref="V291">_xlfn.LET(
_xlpm.hCond,$H291,
_xlpm.dType,$D291,
_xlpm.res_type_1,V$1,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1" s="22" t="str" cm="1">
        <f t="array" ref="W291">_xlfn.LET(
_xlpm.hCond,$H291,
_xlpm.dType,$D291,
_xlpm.res_type_1,W$1,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1" s="22" t="str" cm="1">
        <f t="array" ref="X291">_xlfn.LET(
_xlpm.hCond,$H291,
_xlpm.dType,$D291,
_xlpm.res_type_1,X$1,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1" s="22" t="str" cm="1">
        <f t="array" ref="Y291">_xlfn.LET(
_xlpm.hCond,$H291,
_xlpm.dType,$D291,
_xlpm.res_type_1,Y$1,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1" s="22" t="str" cm="1">
        <f t="array" ref="Z291">_xlfn.LET(
_xlpm.hCond,$H291,
_xlpm.dType,$D291,
_xlpm.res_type_1,Z$1,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1" s="22" t="str" cm="1">
        <f t="array" ref="AA291">_xlfn.LET(
_xlpm.hCond,$H291,
_xlpm.dType,$D291,
_xlpm.res_type_1,AA$1,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1" s="22" t="str" cm="1">
        <f t="array" ref="AB291">_xlfn.LET(
_xlpm.hCond,$H291,
_xlpm.dType,$D291,
_xlpm.res_type_1,AB$1,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1" s="22" t="str" cm="1">
        <f t="array" ref="AC291">_xlfn.LET(
_xlpm.hCond,$H291,
_xlpm.dType,$D291,
_xlpm.res_type_1,AC$1,
_xlpm.num,--_xlfn.TEXTAFTER($C291,{"#","/","-"},-1),
_xlpm.isDay,$B291="DAY",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1" s="22" t="str" cm="1">
        <f t="array" ref="AD291">_xlfn.LET(
    _xlpm.result,
    IF(
        $H291,
        _xlfn.IFS(
            $B291 = "DAY",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$B291 = "Night",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1" s="22" t="str" cm="1">
        <f t="array" ref="AE291">_xlfn.LET(
    _xlpm.result,
    IF(
        $H291,
        _xlfn.IFS(
            $B291 = "DAY",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$B291 = "Night",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1" s="22" t="str">
        <f t="shared" si="82"/>
        <v/>
      </c>
      <c r="AG291" s="22" t="str" cm="1">
        <f t="array" ref="AG291">_xlfn.LET(
    _xlpm.result,
    IF(
        $H291,
        _xlfn.IFS(
            $B291 = "DAY",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$B291 = "Night",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1" s="22" t="str" cm="1">
        <f t="array" ref="AH291">_xlfn.LET(
    _xlpm.result,
    IF(
        $H291,
        _xlfn.IFS(
            $B291 = "DAY",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$B291 = "Night",
            _xlfn.IFS(
                $D291 = "挖掘机/Excavator",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$D291 = "矿用卡车/Dump Truck",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$D291 = "辅助设备/Auxiliary Equipment",
                _xlfn.XLOOKUP(
                     --
                        _xlfn.TEXTAFTER(
                            $C291,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1" s="22" t="str">
        <f t="shared" si="83"/>
        <v/>
      </c>
      <c r="AJ291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1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1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1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1" s="22" t="str">
        <f t="shared" si="70"/>
        <v/>
      </c>
      <c r="AO291" s="24" t="str">
        <f t="shared" si="71"/>
        <v/>
      </c>
      <c r="AP291" s="25" t="str" cm="1">
        <f t="array" ref="AP29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B291="Night", IF(
            (F291="EX5600")+(F291="EX3600"),
            _xlfn.XLOOKUP(--_xlfn.TEXTAFTER($C291,{"#","/","-"},-1), --_xlfn.TEXTAFTER('Electrical Excavator'!$A$4:$A$23,{"#","/","-"},-1), _xlfn.XLOOKUP(A291,'Electrical Excavator'!$E$3:$AI$3,'Electrical Excavator'!$E$4:$AI$23)),
            _xlfn.XLOOKUP(--_xlfn.TEXTAFTER($C291,{"#","/","-"},-1), --_xlfn.REGEXEXTRACT(_xlpm.c_rng,"\d+"), _xlfn.XLOOKUP(A291, _xlpm.header_rng, _xlpm.data_rng))
        ),
        B291="Day", ""
    ),
    IFERROR(_xlpm.result, "")
)</f>
        <v/>
      </c>
      <c r="AQ291" s="26" t="e">
        <f t="shared" si="72"/>
        <v>#VALUE!</v>
      </c>
      <c r="AR291" s="26">
        <f t="shared" si="73"/>
        <v>0</v>
      </c>
      <c r="AS291" s="26" t="str">
        <f t="shared" si="74"/>
        <v/>
      </c>
      <c r="AT291" s="24" t="str">
        <f t="shared" si="75"/>
        <v/>
      </c>
      <c r="AU291" s="22">
        <v>720</v>
      </c>
      <c r="AV291" s="22">
        <f t="shared" si="76"/>
        <v>12</v>
      </c>
      <c r="AW291" s="22" t="str">
        <f>IF($B291="Day",_xlfn.XLOOKUP(CLEAN($C291),效率表!$B$4:$B$500,效率表!G$4:G$500,""),_xlfn.XLOOKUP(CLEAN($C291),效率表!$B$4:$B$500,效率表!G$4:G$500,"",,-1))</f>
        <v/>
      </c>
      <c r="AX291" s="22" t="str">
        <f>IF($B291="Day",_xlfn.XLOOKUP(CLEAN($C291),效率表!$B$4:$B$500,效率表!H$4:H$500,""),_xlfn.XLOOKUP(CLEAN($C291),效率表!$B$4:$B$500,效率表!H$4:H$500,"",,-1))</f>
        <v/>
      </c>
      <c r="AY291" s="22" t="str">
        <f>IF($B291="Day",_xlfn.XLOOKUP(CLEAN($C291),效率表!$B$4:$B$500,效率表!I$4:I$500,""),_xlfn.XLOOKUP(CLEAN($C291),效率表!$B$4:$B$500,效率表!I$4:I$500,"",,-1))</f>
        <v/>
      </c>
      <c r="AZ291" s="22" t="str">
        <f>IF($B291="Day",_xlfn.XLOOKUP(CLEAN($C291),效率表!$B$4:$B$500,效率表!J$4:J$500,""),_xlfn.XLOOKUP(CLEAN($C291),效率表!$B$4:$B$500,效率表!J$4:J$500,"",,-1))</f>
        <v/>
      </c>
      <c r="BA291" s="22" t="str">
        <f>IF($B291="Day",_xlfn.XLOOKUP(CLEAN($C291),效率表!$B$4:$B$500,效率表!K$4:K$500,""),_xlfn.XLOOKUP(CLEAN($C291),效率表!$B$4:$B$500,效率表!K$4:K$500,"",,-1))</f>
        <v/>
      </c>
      <c r="BB291" s="22" t="str">
        <f>IF($B291="Day",_xlfn.XLOOKUP(CLEAN($C291),效率表!$B$4:$B$500,效率表!L$4:L$500,""),_xlfn.XLOOKUP(CLEAN($C291),效率表!$B$4:$B$500,效率表!L$4:L$500,"",,-1))</f>
        <v/>
      </c>
      <c r="BC291" s="22" t="str">
        <f>IF($B291="Day",_xlfn.XLOOKUP(CLEAN($C291),效率表!$B$4:$B$500,效率表!M$4:M$500,""),_xlfn.XLOOKUP(CLEAN($C291),效率表!$B$4:$B$500,效率表!M$4:M$500,"",,-1))</f>
        <v/>
      </c>
      <c r="BD291" s="22" t="str">
        <f>IF($B291="Day",_xlfn.XLOOKUP(CLEAN($C291),效率表!$B$4:$B$500,效率表!N$4:N$500,""),_xlfn.XLOOKUP(CLEAN($C291),效率表!$B$4:$B$500,效率表!N$4:N$500,"",,-1))</f>
        <v/>
      </c>
      <c r="BE291" s="22" t="str">
        <f>IF($B291="Day",_xlfn.XLOOKUP(CLEAN($C291),效率表!$B$4:$B$500,效率表!O$4:O$500,""),_xlfn.XLOOKUP(CLEAN($C291),效率表!$B$4:$B$500,效率表!O$4:O$500,"",,-1))</f>
        <v/>
      </c>
      <c r="BF291" s="22" t="str">
        <f>IF($B291="Day",_xlfn.XLOOKUP(CLEAN($C291),效率表!$B$4:$B$500,效率表!P$4:P$500,""),_xlfn.XLOOKUP(CLEAN($C291),效率表!$B$4:$B$500,效率表!P$4:P$500,"",,-1))</f>
        <v/>
      </c>
      <c r="BG291" s="22" t="str">
        <f>IF($B291="Day",_xlfn.XLOOKUP(CLEAN($C291),效率表!$B$4:$B$500,效率表!Q$4:Q$500,""),_xlfn.XLOOKUP(CLEAN($C291),效率表!$B$4:$B$500,效率表!Q$4:Q$500,"",,-1))</f>
        <v/>
      </c>
      <c r="BH291" s="22" t="str">
        <f>IF($B291="Day",_xlfn.XLOOKUP(CLEAN($C291),效率表!$B$4:$B$500,效率表!R$4:R$500,""),_xlfn.XLOOKUP(CLEAN($C291),效率表!$B$4:$B$500,效率表!R$4:R$500,"",,-1))</f>
        <v/>
      </c>
      <c r="BI291" s="22" t="str">
        <f>IF($B291="Day",_xlfn.XLOOKUP(CLEAN($C291),效率表!$B$4:$B$500,效率表!S$4:S$500,""),_xlfn.XLOOKUP(CLEAN($C291),效率表!$B$4:$B$500,效率表!S$4:S$500,"",,-1))</f>
        <v/>
      </c>
      <c r="BJ291" s="22" t="str">
        <f>IF($B291="Day",_xlfn.XLOOKUP(CLEAN($C291),效率表!$B$4:$B$500,效率表!U$4:U$500,""),_xlfn.XLOOKUP(CLEAN($C291),效率表!$B$4:$B$500,效率表!U$4:U$500,"",,-1))</f>
        <v/>
      </c>
      <c r="BK291" s="22" t="str">
        <f>IF($B291="Day",_xlfn.XLOOKUP(CLEAN($C291),效率表!$B$4:$B$500,效率表!V$4:V$500,""),_xlfn.XLOOKUP(CLEAN($C291),效率表!$B$4:$B$500,效率表!V$4:V$500,"",,-1))</f>
        <v/>
      </c>
      <c r="BL291" s="22" t="e">
        <f t="shared" si="77"/>
        <v>#VALUE!</v>
      </c>
      <c r="BM291" s="22" t="e">
        <f t="shared" si="78"/>
        <v>#VALUE!</v>
      </c>
      <c r="BN291" s="22" t="e">
        <f t="shared" si="79"/>
        <v>#VALUE!</v>
      </c>
      <c r="BO291" s="27">
        <f t="shared" si="80"/>
        <v>720</v>
      </c>
      <c r="BP291" s="25">
        <f t="shared" si="81"/>
        <v>12</v>
      </c>
      <c r="BQ291" s="28" t="str">
        <f>IF($B291="Day",_xlfn.XLOOKUP(CLEAN($C291),效率表!$B$4:$B$500,效率表!X$4:X$500,""),_xlfn.XLOOKUP($C291,效率表!$B$4:$B$500,效率表!X$4:X$500,"",,-1))</f>
        <v/>
      </c>
    </row>
    <row r="292" spans="1:69">
      <c r="A292" s="29">
        <f t="shared" si="84"/>
        <v>46244</v>
      </c>
      <c r="B292" s="22" t="s">
        <v>241</v>
      </c>
      <c r="C292" s="22" t="s">
        <v>217</v>
      </c>
      <c r="D292" s="23" t="str">
        <f>_xlfn.XLOOKUP(C292,辅助表Auxiliary!$A$3:$A$192,辅助表Auxiliary!$C$3:$C$192)</f>
        <v>矿用卡车/Dump Truck</v>
      </c>
      <c r="E292" s="22" t="str">
        <f>_xlfn.XLOOKUP(C292,辅助表Auxiliary!$A$3:$A$192,辅助表Auxiliary!$D$3:$D$192)</f>
        <v>Terex 60</v>
      </c>
      <c r="F292" s="22" t="str">
        <f>_xlfn.XLOOKUP(C292,辅助表Auxiliary!$A$3:$A$192,辅助表Auxiliary!$E$3:$E$192)</f>
        <v>分包矿卡</v>
      </c>
      <c r="G292" s="22" t="s">
        <v>286</v>
      </c>
      <c r="H292" s="22" t="b">
        <f t="shared" si="68"/>
        <v>0</v>
      </c>
      <c r="I292" s="22">
        <f t="shared" si="69"/>
        <v>0</v>
      </c>
      <c r="J292" s="22"/>
      <c r="K292" s="22">
        <f>_xlfn.AGGREGATE(9,4,表1[[#This Row],[Хө]:[Б.н]])+_xlfn.AGGREGATE(9,4,表1[[#This Row],[Хө土壤]:[Б.н 脏煤]],表1[[#This Row],[Ш.х 沃土]])</f>
        <v>0</v>
      </c>
      <c r="L292" s="22">
        <f>_xlfn.AGGREGATE(9,4,表1[[#This Row],[Нү]],表1[[#This Row],[Нү 煤炭]])</f>
        <v>0</v>
      </c>
      <c r="M292" s="22">
        <f>_xlfn.AGGREGATE(9,4,表1[[#This Row],[oxid]],表1[[#This Row],[oxid 氧化]])</f>
        <v>0</v>
      </c>
      <c r="N292" s="22">
        <f>_xlfn.AGGREGATE(9,4,表1[[#This Row],[И.А]],表1[[#This Row],[И.А 
工程工作]])</f>
        <v>0</v>
      </c>
      <c r="O292" s="22">
        <f>表1[[#This Row],[产量（M3）
Production(M3)]]-表1[[#This Row],[焦煤（M3）
Coking coal
Нү]]-表1[[#This Row],[动力煤（M3）
Thermal coal
oxid]]</f>
        <v>0</v>
      </c>
      <c r="P292" s="22" t="str" cm="1">
        <f t="array" ref="P292">_xlfn.LET(
_xlpm.hCond,$H292,
_xlpm.dType,$D292,
_xlpm.res_type_1,P$1,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2" s="22" t="str" cm="1">
        <f t="array" ref="Q292">_xlfn.LET(
_xlpm.hCond,$H292,
_xlpm.dType,$D292,
_xlpm.res_type_1,Q$1,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2" s="22" t="str" cm="1">
        <f t="array" ref="R292">_xlfn.LET(
_xlpm.hCond,$H292,
_xlpm.dType,$D292,
_xlpm.res_type_1,R$1,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2" s="22" t="str" cm="1">
        <f t="array" ref="S292">_xlfn.LET(
_xlpm.hCond,$H292,
_xlpm.dType,$D292,
_xlpm.res_type_1,S$1,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2" s="22" t="str" cm="1">
        <f t="array" ref="T292">_xlfn.LET(
_xlpm.hCond,$H292,
_xlpm.dType,$D292,
_xlpm.res_type_1,T$1,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2" s="22" t="str" cm="1">
        <f t="array" ref="U292">_xlfn.LET(
_xlpm.hCond,$H292,
_xlpm.dType,$D292,
_xlpm.res_type_1,U$1,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2" s="22" t="str" cm="1">
        <f t="array" ref="V292">_xlfn.LET(
_xlpm.hCond,$H292,
_xlpm.dType,$D292,
_xlpm.res_type_1,V$1,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2" s="22" t="str" cm="1">
        <f t="array" ref="W292">_xlfn.LET(
_xlpm.hCond,$H292,
_xlpm.dType,$D292,
_xlpm.res_type_1,W$1,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2" s="22" t="str" cm="1">
        <f t="array" ref="X292">_xlfn.LET(
_xlpm.hCond,$H292,
_xlpm.dType,$D292,
_xlpm.res_type_1,X$1,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2" s="22" t="str" cm="1">
        <f t="array" ref="Y292">_xlfn.LET(
_xlpm.hCond,$H292,
_xlpm.dType,$D292,
_xlpm.res_type_1,Y$1,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2" s="22" t="str" cm="1">
        <f t="array" ref="Z292">_xlfn.LET(
_xlpm.hCond,$H292,
_xlpm.dType,$D292,
_xlpm.res_type_1,Z$1,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2" s="22" t="str" cm="1">
        <f t="array" ref="AA292">_xlfn.LET(
_xlpm.hCond,$H292,
_xlpm.dType,$D292,
_xlpm.res_type_1,AA$1,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2" s="22" t="str" cm="1">
        <f t="array" ref="AB292">_xlfn.LET(
_xlpm.hCond,$H292,
_xlpm.dType,$D292,
_xlpm.res_type_1,AB$1,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2" s="22" t="str" cm="1">
        <f t="array" ref="AC292">_xlfn.LET(
_xlpm.hCond,$H292,
_xlpm.dType,$D292,
_xlpm.res_type_1,AC$1,
_xlpm.num,--_xlfn.TEXTAFTER($C292,{"#","/","-"},-1),
_xlpm.isDay,$B292="DAY",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2" s="22" t="str" cm="1">
        <f t="array" ref="AD292">_xlfn.LET(
    _xlpm.result,
    IF(
        $H292,
        _xlfn.IFS(
            $B292 = "DAY",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$B292 = "Night",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2" s="22" t="str" cm="1">
        <f t="array" ref="AE292">_xlfn.LET(
    _xlpm.result,
    IF(
        $H292,
        _xlfn.IFS(
            $B292 = "DAY",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$B292 = "Night",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2" s="22" t="str">
        <f t="shared" si="82"/>
        <v/>
      </c>
      <c r="AG292" s="22" t="str" cm="1">
        <f t="array" ref="AG292">_xlfn.LET(
    _xlpm.result,
    IF(
        $H292,
        _xlfn.IFS(
            $B292 = "DAY",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$B292 = "Night",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2" s="22" t="str" cm="1">
        <f t="array" ref="AH292">_xlfn.LET(
    _xlpm.result,
    IF(
        $H292,
        _xlfn.IFS(
            $B292 = "DAY",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$B292 = "Night",
            _xlfn.IFS(
                $D292 = "挖掘机/Excavator",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$D292 = "矿用卡车/Dump Truck",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$D292 = "辅助设备/Auxiliary Equipment",
                _xlfn.XLOOKUP(
                     --
                        _xlfn.TEXTAFTER(
                            $C292,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2" s="22" t="str">
        <f t="shared" si="83"/>
        <v/>
      </c>
      <c r="AJ292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2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2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2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2" s="22" t="str">
        <f t="shared" si="70"/>
        <v/>
      </c>
      <c r="AO292" s="24" t="str">
        <f t="shared" si="71"/>
        <v/>
      </c>
      <c r="AP292" s="25" t="str" cm="1">
        <f t="array" ref="AP29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B292="Night", IF(
            (F292="EX5600")+(F292="EX3600"),
            _xlfn.XLOOKUP(--_xlfn.TEXTAFTER($C292,{"#","/","-"},-1), --_xlfn.TEXTAFTER('Electrical Excavator'!$A$4:$A$23,{"#","/","-"},-1), _xlfn.XLOOKUP(A292,'Electrical Excavator'!$E$3:$AI$3,'Electrical Excavator'!$E$4:$AI$23)),
            _xlfn.XLOOKUP(--_xlfn.TEXTAFTER($C292,{"#","/","-"},-1), --_xlfn.REGEXEXTRACT(_xlpm.c_rng,"\d+"), _xlfn.XLOOKUP(A292, _xlpm.header_rng, _xlpm.data_rng))
        ),
        B292="Day", ""
    ),
    IFERROR(_xlpm.result, "")
)</f>
        <v/>
      </c>
      <c r="AQ292" s="26" t="e">
        <f t="shared" si="72"/>
        <v>#VALUE!</v>
      </c>
      <c r="AR292" s="26">
        <f t="shared" si="73"/>
        <v>0</v>
      </c>
      <c r="AS292" s="26" t="str">
        <f t="shared" si="74"/>
        <v/>
      </c>
      <c r="AT292" s="24" t="str">
        <f t="shared" si="75"/>
        <v/>
      </c>
      <c r="AU292" s="22">
        <v>720</v>
      </c>
      <c r="AV292" s="22">
        <f t="shared" si="76"/>
        <v>12</v>
      </c>
      <c r="AW292" s="22" t="str">
        <f>IF($B292="Day",_xlfn.XLOOKUP(CLEAN($C292),效率表!$B$4:$B$500,效率表!G$4:G$500,""),_xlfn.XLOOKUP(CLEAN($C292),效率表!$B$4:$B$500,效率表!G$4:G$500,"",,-1))</f>
        <v/>
      </c>
      <c r="AX292" s="22" t="str">
        <f>IF($B292="Day",_xlfn.XLOOKUP(CLEAN($C292),效率表!$B$4:$B$500,效率表!H$4:H$500,""),_xlfn.XLOOKUP(CLEAN($C292),效率表!$B$4:$B$500,效率表!H$4:H$500,"",,-1))</f>
        <v/>
      </c>
      <c r="AY292" s="22" t="str">
        <f>IF($B292="Day",_xlfn.XLOOKUP(CLEAN($C292),效率表!$B$4:$B$500,效率表!I$4:I$500,""),_xlfn.XLOOKUP(CLEAN($C292),效率表!$B$4:$B$500,效率表!I$4:I$500,"",,-1))</f>
        <v/>
      </c>
      <c r="AZ292" s="22" t="str">
        <f>IF($B292="Day",_xlfn.XLOOKUP(CLEAN($C292),效率表!$B$4:$B$500,效率表!J$4:J$500,""),_xlfn.XLOOKUP(CLEAN($C292),效率表!$B$4:$B$500,效率表!J$4:J$500,"",,-1))</f>
        <v/>
      </c>
      <c r="BA292" s="22" t="str">
        <f>IF($B292="Day",_xlfn.XLOOKUP(CLEAN($C292),效率表!$B$4:$B$500,效率表!K$4:K$500,""),_xlfn.XLOOKUP(CLEAN($C292),效率表!$B$4:$B$500,效率表!K$4:K$500,"",,-1))</f>
        <v/>
      </c>
      <c r="BB292" s="22" t="str">
        <f>IF($B292="Day",_xlfn.XLOOKUP(CLEAN($C292),效率表!$B$4:$B$500,效率表!L$4:L$500,""),_xlfn.XLOOKUP(CLEAN($C292),效率表!$B$4:$B$500,效率表!L$4:L$500,"",,-1))</f>
        <v/>
      </c>
      <c r="BC292" s="22" t="str">
        <f>IF($B292="Day",_xlfn.XLOOKUP(CLEAN($C292),效率表!$B$4:$B$500,效率表!M$4:M$500,""),_xlfn.XLOOKUP(CLEAN($C292),效率表!$B$4:$B$500,效率表!M$4:M$500,"",,-1))</f>
        <v/>
      </c>
      <c r="BD292" s="22" t="str">
        <f>IF($B292="Day",_xlfn.XLOOKUP(CLEAN($C292),效率表!$B$4:$B$500,效率表!N$4:N$500,""),_xlfn.XLOOKUP(CLEAN($C292),效率表!$B$4:$B$500,效率表!N$4:N$500,"",,-1))</f>
        <v/>
      </c>
      <c r="BE292" s="22" t="str">
        <f>IF($B292="Day",_xlfn.XLOOKUP(CLEAN($C292),效率表!$B$4:$B$500,效率表!O$4:O$500,""),_xlfn.XLOOKUP(CLEAN($C292),效率表!$B$4:$B$500,效率表!O$4:O$500,"",,-1))</f>
        <v/>
      </c>
      <c r="BF292" s="22" t="str">
        <f>IF($B292="Day",_xlfn.XLOOKUP(CLEAN($C292),效率表!$B$4:$B$500,效率表!P$4:P$500,""),_xlfn.XLOOKUP(CLEAN($C292),效率表!$B$4:$B$500,效率表!P$4:P$500,"",,-1))</f>
        <v/>
      </c>
      <c r="BG292" s="22" t="str">
        <f>IF($B292="Day",_xlfn.XLOOKUP(CLEAN($C292),效率表!$B$4:$B$500,效率表!Q$4:Q$500,""),_xlfn.XLOOKUP(CLEAN($C292),效率表!$B$4:$B$500,效率表!Q$4:Q$500,"",,-1))</f>
        <v/>
      </c>
      <c r="BH292" s="22" t="str">
        <f>IF($B292="Day",_xlfn.XLOOKUP(CLEAN($C292),效率表!$B$4:$B$500,效率表!R$4:R$500,""),_xlfn.XLOOKUP(CLEAN($C292),效率表!$B$4:$B$500,效率表!R$4:R$500,"",,-1))</f>
        <v/>
      </c>
      <c r="BI292" s="22" t="str">
        <f>IF($B292="Day",_xlfn.XLOOKUP(CLEAN($C292),效率表!$B$4:$B$500,效率表!S$4:S$500,""),_xlfn.XLOOKUP(CLEAN($C292),效率表!$B$4:$B$500,效率表!S$4:S$500,"",,-1))</f>
        <v/>
      </c>
      <c r="BJ292" s="22" t="str">
        <f>IF($B292="Day",_xlfn.XLOOKUP(CLEAN($C292),效率表!$B$4:$B$500,效率表!U$4:U$500,""),_xlfn.XLOOKUP(CLEAN($C292),效率表!$B$4:$B$500,效率表!U$4:U$500,"",,-1))</f>
        <v/>
      </c>
      <c r="BK292" s="22" t="str">
        <f>IF($B292="Day",_xlfn.XLOOKUP(CLEAN($C292),效率表!$B$4:$B$500,效率表!V$4:V$500,""),_xlfn.XLOOKUP(CLEAN($C292),效率表!$B$4:$B$500,效率表!V$4:V$500,"",,-1))</f>
        <v/>
      </c>
      <c r="BL292" s="22" t="e">
        <f t="shared" si="77"/>
        <v>#VALUE!</v>
      </c>
      <c r="BM292" s="22" t="e">
        <f t="shared" si="78"/>
        <v>#VALUE!</v>
      </c>
      <c r="BN292" s="22" t="e">
        <f t="shared" si="79"/>
        <v>#VALUE!</v>
      </c>
      <c r="BO292" s="27">
        <f t="shared" si="80"/>
        <v>720</v>
      </c>
      <c r="BP292" s="25">
        <f t="shared" si="81"/>
        <v>12</v>
      </c>
      <c r="BQ292" s="28" t="str">
        <f>IF($B292="Day",_xlfn.XLOOKUP(CLEAN($C292),效率表!$B$4:$B$500,效率表!X$4:X$500,""),_xlfn.XLOOKUP($C292,效率表!$B$4:$B$500,效率表!X$4:X$500,"",,-1))</f>
        <v/>
      </c>
    </row>
    <row r="293" spans="1:69">
      <c r="A293" s="29">
        <f t="shared" si="84"/>
        <v>46244</v>
      </c>
      <c r="B293" s="22" t="s">
        <v>241</v>
      </c>
      <c r="C293" s="22" t="s">
        <v>218</v>
      </c>
      <c r="D293" s="23" t="str">
        <f>_xlfn.XLOOKUP(C293,辅助表Auxiliary!$A$3:$A$192,辅助表Auxiliary!$C$3:$C$192)</f>
        <v>矿用卡车/Dump Truck</v>
      </c>
      <c r="E293" s="22" t="str">
        <f>_xlfn.XLOOKUP(C293,辅助表Auxiliary!$A$3:$A$192,辅助表Auxiliary!$D$3:$D$192)</f>
        <v>Terex 60</v>
      </c>
      <c r="F293" s="22" t="str">
        <f>_xlfn.XLOOKUP(C293,辅助表Auxiliary!$A$3:$A$192,辅助表Auxiliary!$E$3:$E$192)</f>
        <v>分包矿卡</v>
      </c>
      <c r="G293" s="22" t="s">
        <v>286</v>
      </c>
      <c r="H293" s="22" t="b">
        <f t="shared" si="68"/>
        <v>0</v>
      </c>
      <c r="I293" s="22">
        <f t="shared" si="69"/>
        <v>0</v>
      </c>
      <c r="J293" s="22"/>
      <c r="K293" s="22">
        <f>_xlfn.AGGREGATE(9,4,表1[[#This Row],[Хө]:[Б.н]])+_xlfn.AGGREGATE(9,4,表1[[#This Row],[Хө土壤]:[Б.н 脏煤]],表1[[#This Row],[Ш.х 沃土]])</f>
        <v>0</v>
      </c>
      <c r="L293" s="22">
        <f>_xlfn.AGGREGATE(9,4,表1[[#This Row],[Нү]],表1[[#This Row],[Нү 煤炭]])</f>
        <v>0</v>
      </c>
      <c r="M293" s="22">
        <f>_xlfn.AGGREGATE(9,4,表1[[#This Row],[oxid]],表1[[#This Row],[oxid 氧化]])</f>
        <v>0</v>
      </c>
      <c r="N293" s="22">
        <f>_xlfn.AGGREGATE(9,4,表1[[#This Row],[И.А]],表1[[#This Row],[И.А 
工程工作]])</f>
        <v>0</v>
      </c>
      <c r="O293" s="22">
        <f>表1[[#This Row],[产量（M3）
Production(M3)]]-表1[[#This Row],[焦煤（M3）
Coking coal
Нү]]-表1[[#This Row],[动力煤（M3）
Thermal coal
oxid]]</f>
        <v>0</v>
      </c>
      <c r="P293" s="22" t="str" cm="1">
        <f t="array" ref="P293">_xlfn.LET(
_xlpm.hCond,$H293,
_xlpm.dType,$D293,
_xlpm.res_type_1,P$1,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3" s="22" t="str" cm="1">
        <f t="array" ref="Q293">_xlfn.LET(
_xlpm.hCond,$H293,
_xlpm.dType,$D293,
_xlpm.res_type_1,Q$1,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3" s="22" t="str" cm="1">
        <f t="array" ref="R293">_xlfn.LET(
_xlpm.hCond,$H293,
_xlpm.dType,$D293,
_xlpm.res_type_1,R$1,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3" s="22" t="str" cm="1">
        <f t="array" ref="S293">_xlfn.LET(
_xlpm.hCond,$H293,
_xlpm.dType,$D293,
_xlpm.res_type_1,S$1,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3" s="22" t="str" cm="1">
        <f t="array" ref="T293">_xlfn.LET(
_xlpm.hCond,$H293,
_xlpm.dType,$D293,
_xlpm.res_type_1,T$1,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3" s="22" t="str" cm="1">
        <f t="array" ref="U293">_xlfn.LET(
_xlpm.hCond,$H293,
_xlpm.dType,$D293,
_xlpm.res_type_1,U$1,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3" s="22" t="str" cm="1">
        <f t="array" ref="V293">_xlfn.LET(
_xlpm.hCond,$H293,
_xlpm.dType,$D293,
_xlpm.res_type_1,V$1,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3" s="22" t="str" cm="1">
        <f t="array" ref="W293">_xlfn.LET(
_xlpm.hCond,$H293,
_xlpm.dType,$D293,
_xlpm.res_type_1,W$1,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3" s="22" t="str" cm="1">
        <f t="array" ref="X293">_xlfn.LET(
_xlpm.hCond,$H293,
_xlpm.dType,$D293,
_xlpm.res_type_1,X$1,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3" s="22" t="str" cm="1">
        <f t="array" ref="Y293">_xlfn.LET(
_xlpm.hCond,$H293,
_xlpm.dType,$D293,
_xlpm.res_type_1,Y$1,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3" s="22" t="str" cm="1">
        <f t="array" ref="Z293">_xlfn.LET(
_xlpm.hCond,$H293,
_xlpm.dType,$D293,
_xlpm.res_type_1,Z$1,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3" s="22" t="str" cm="1">
        <f t="array" ref="AA293">_xlfn.LET(
_xlpm.hCond,$H293,
_xlpm.dType,$D293,
_xlpm.res_type_1,AA$1,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3" s="22" t="str" cm="1">
        <f t="array" ref="AB293">_xlfn.LET(
_xlpm.hCond,$H293,
_xlpm.dType,$D293,
_xlpm.res_type_1,AB$1,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3" s="22" t="str" cm="1">
        <f t="array" ref="AC293">_xlfn.LET(
_xlpm.hCond,$H293,
_xlpm.dType,$D293,
_xlpm.res_type_1,AC$1,
_xlpm.num,--_xlfn.TEXTAFTER($C293,{"#","/","-"},-1),
_xlpm.isDay,$B293="DAY",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3" s="22" t="str" cm="1">
        <f t="array" ref="AD293">_xlfn.LET(
    _xlpm.result,
    IF(
        $H293,
        _xlfn.IFS(
            $B293 = "DAY",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$B293 = "Night",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3" s="22" t="str" cm="1">
        <f t="array" ref="AE293">_xlfn.LET(
    _xlpm.result,
    IF(
        $H293,
        _xlfn.IFS(
            $B293 = "DAY",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$B293 = "Night",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3" s="22" t="str">
        <f t="shared" si="82"/>
        <v/>
      </c>
      <c r="AG293" s="22" t="str" cm="1">
        <f t="array" ref="AG293">_xlfn.LET(
    _xlpm.result,
    IF(
        $H293,
        _xlfn.IFS(
            $B293 = "DAY",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$B293 = "Night",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3" s="22" t="str" cm="1">
        <f t="array" ref="AH293">_xlfn.LET(
    _xlpm.result,
    IF(
        $H293,
        _xlfn.IFS(
            $B293 = "DAY",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$B293 = "Night",
            _xlfn.IFS(
                $D293 = "挖掘机/Excavator",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$D293 = "矿用卡车/Dump Truck",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$D293 = "辅助设备/Auxiliary Equipment",
                _xlfn.XLOOKUP(
                     --
                        _xlfn.TEXTAFTER(
                            $C293,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3" s="22" t="str">
        <f t="shared" si="83"/>
        <v/>
      </c>
      <c r="AJ29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3" s="22" t="str">
        <f t="shared" si="70"/>
        <v/>
      </c>
      <c r="AO293" s="24" t="str">
        <f t="shared" si="71"/>
        <v/>
      </c>
      <c r="AP293" s="25" t="str" cm="1">
        <f t="array" ref="AP29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B293="Night", IF(
            (F293="EX5600")+(F293="EX3600"),
            _xlfn.XLOOKUP(--_xlfn.TEXTAFTER($C293,{"#","/","-"},-1), --_xlfn.TEXTAFTER('Electrical Excavator'!$A$4:$A$23,{"#","/","-"},-1), _xlfn.XLOOKUP(A293,'Electrical Excavator'!$E$3:$AI$3,'Electrical Excavator'!$E$4:$AI$23)),
            _xlfn.XLOOKUP(--_xlfn.TEXTAFTER($C293,{"#","/","-"},-1), --_xlfn.REGEXEXTRACT(_xlpm.c_rng,"\d+"), _xlfn.XLOOKUP(A293, _xlpm.header_rng, _xlpm.data_rng))
        ),
        B293="Day", ""
    ),
    IFERROR(_xlpm.result, "")
)</f>
        <v/>
      </c>
      <c r="AQ293" s="26" t="e">
        <f t="shared" si="72"/>
        <v>#VALUE!</v>
      </c>
      <c r="AR293" s="26">
        <f t="shared" si="73"/>
        <v>0</v>
      </c>
      <c r="AS293" s="26" t="str">
        <f t="shared" si="74"/>
        <v/>
      </c>
      <c r="AT293" s="24" t="str">
        <f t="shared" si="75"/>
        <v/>
      </c>
      <c r="AU293" s="22">
        <v>720</v>
      </c>
      <c r="AV293" s="22">
        <f t="shared" si="76"/>
        <v>12</v>
      </c>
      <c r="AW293" s="22" t="str">
        <f>IF($B293="Day",_xlfn.XLOOKUP(CLEAN($C293),效率表!$B$4:$B$500,效率表!G$4:G$500,""),_xlfn.XLOOKUP(CLEAN($C293),效率表!$B$4:$B$500,效率表!G$4:G$500,"",,-1))</f>
        <v/>
      </c>
      <c r="AX293" s="22" t="str">
        <f>IF($B293="Day",_xlfn.XLOOKUP(CLEAN($C293),效率表!$B$4:$B$500,效率表!H$4:H$500,""),_xlfn.XLOOKUP(CLEAN($C293),效率表!$B$4:$B$500,效率表!H$4:H$500,"",,-1))</f>
        <v/>
      </c>
      <c r="AY293" s="22" t="str">
        <f>IF($B293="Day",_xlfn.XLOOKUP(CLEAN($C293),效率表!$B$4:$B$500,效率表!I$4:I$500,""),_xlfn.XLOOKUP(CLEAN($C293),效率表!$B$4:$B$500,效率表!I$4:I$500,"",,-1))</f>
        <v/>
      </c>
      <c r="AZ293" s="22" t="str">
        <f>IF($B293="Day",_xlfn.XLOOKUP(CLEAN($C293),效率表!$B$4:$B$500,效率表!J$4:J$500,""),_xlfn.XLOOKUP(CLEAN($C293),效率表!$B$4:$B$500,效率表!J$4:J$500,"",,-1))</f>
        <v/>
      </c>
      <c r="BA293" s="22" t="str">
        <f>IF($B293="Day",_xlfn.XLOOKUP(CLEAN($C293),效率表!$B$4:$B$500,效率表!K$4:K$500,""),_xlfn.XLOOKUP(CLEAN($C293),效率表!$B$4:$B$500,效率表!K$4:K$500,"",,-1))</f>
        <v/>
      </c>
      <c r="BB293" s="22" t="str">
        <f>IF($B293="Day",_xlfn.XLOOKUP(CLEAN($C293),效率表!$B$4:$B$500,效率表!L$4:L$500,""),_xlfn.XLOOKUP(CLEAN($C293),效率表!$B$4:$B$500,效率表!L$4:L$500,"",,-1))</f>
        <v/>
      </c>
      <c r="BC293" s="22" t="str">
        <f>IF($B293="Day",_xlfn.XLOOKUP(CLEAN($C293),效率表!$B$4:$B$500,效率表!M$4:M$500,""),_xlfn.XLOOKUP(CLEAN($C293),效率表!$B$4:$B$500,效率表!M$4:M$500,"",,-1))</f>
        <v/>
      </c>
      <c r="BD293" s="22" t="str">
        <f>IF($B293="Day",_xlfn.XLOOKUP(CLEAN($C293),效率表!$B$4:$B$500,效率表!N$4:N$500,""),_xlfn.XLOOKUP(CLEAN($C293),效率表!$B$4:$B$500,效率表!N$4:N$500,"",,-1))</f>
        <v/>
      </c>
      <c r="BE293" s="22" t="str">
        <f>IF($B293="Day",_xlfn.XLOOKUP(CLEAN($C293),效率表!$B$4:$B$500,效率表!O$4:O$500,""),_xlfn.XLOOKUP(CLEAN($C293),效率表!$B$4:$B$500,效率表!O$4:O$500,"",,-1))</f>
        <v/>
      </c>
      <c r="BF293" s="22" t="str">
        <f>IF($B293="Day",_xlfn.XLOOKUP(CLEAN($C293),效率表!$B$4:$B$500,效率表!P$4:P$500,""),_xlfn.XLOOKUP(CLEAN($C293),效率表!$B$4:$B$500,效率表!P$4:P$500,"",,-1))</f>
        <v/>
      </c>
      <c r="BG293" s="22" t="str">
        <f>IF($B293="Day",_xlfn.XLOOKUP(CLEAN($C293),效率表!$B$4:$B$500,效率表!Q$4:Q$500,""),_xlfn.XLOOKUP(CLEAN($C293),效率表!$B$4:$B$500,效率表!Q$4:Q$500,"",,-1))</f>
        <v/>
      </c>
      <c r="BH293" s="22" t="str">
        <f>IF($B293="Day",_xlfn.XLOOKUP(CLEAN($C293),效率表!$B$4:$B$500,效率表!R$4:R$500,""),_xlfn.XLOOKUP(CLEAN($C293),效率表!$B$4:$B$500,效率表!R$4:R$500,"",,-1))</f>
        <v/>
      </c>
      <c r="BI293" s="22" t="str">
        <f>IF($B293="Day",_xlfn.XLOOKUP(CLEAN($C293),效率表!$B$4:$B$500,效率表!S$4:S$500,""),_xlfn.XLOOKUP(CLEAN($C293),效率表!$B$4:$B$500,效率表!S$4:S$500,"",,-1))</f>
        <v/>
      </c>
      <c r="BJ293" s="22" t="str">
        <f>IF($B293="Day",_xlfn.XLOOKUP(CLEAN($C293),效率表!$B$4:$B$500,效率表!U$4:U$500,""),_xlfn.XLOOKUP(CLEAN($C293),效率表!$B$4:$B$500,效率表!U$4:U$500,"",,-1))</f>
        <v/>
      </c>
      <c r="BK293" s="22" t="str">
        <f>IF($B293="Day",_xlfn.XLOOKUP(CLEAN($C293),效率表!$B$4:$B$500,效率表!V$4:V$500,""),_xlfn.XLOOKUP(CLEAN($C293),效率表!$B$4:$B$500,效率表!V$4:V$500,"",,-1))</f>
        <v/>
      </c>
      <c r="BL293" s="22" t="e">
        <f t="shared" si="77"/>
        <v>#VALUE!</v>
      </c>
      <c r="BM293" s="22" t="e">
        <f t="shared" si="78"/>
        <v>#VALUE!</v>
      </c>
      <c r="BN293" s="22" t="e">
        <f t="shared" si="79"/>
        <v>#VALUE!</v>
      </c>
      <c r="BO293" s="27">
        <f t="shared" si="80"/>
        <v>720</v>
      </c>
      <c r="BP293" s="25">
        <f t="shared" si="81"/>
        <v>12</v>
      </c>
      <c r="BQ293" s="28" t="str">
        <f>IF($B293="Day",_xlfn.XLOOKUP(CLEAN($C293),效率表!$B$4:$B$500,效率表!X$4:X$500,""),_xlfn.XLOOKUP($C293,效率表!$B$4:$B$500,效率表!X$4:X$500,"",,-1))</f>
        <v/>
      </c>
    </row>
    <row r="294" spans="1:69">
      <c r="A294" s="29">
        <f t="shared" si="84"/>
        <v>46244</v>
      </c>
      <c r="B294" s="22" t="s">
        <v>241</v>
      </c>
      <c r="C294" s="22" t="s">
        <v>219</v>
      </c>
      <c r="D294" s="23" t="str">
        <f>_xlfn.XLOOKUP(C294,辅助表Auxiliary!$A$3:$A$192,辅助表Auxiliary!$C$3:$C$192)</f>
        <v>矿用卡车/Dump Truck</v>
      </c>
      <c r="E294" s="22" t="str">
        <f>_xlfn.XLOOKUP(C294,辅助表Auxiliary!$A$3:$A$192,辅助表Auxiliary!$D$3:$D$192)</f>
        <v>Terex 60</v>
      </c>
      <c r="F294" s="22" t="str">
        <f>_xlfn.XLOOKUP(C294,辅助表Auxiliary!$A$3:$A$192,辅助表Auxiliary!$E$3:$E$192)</f>
        <v>分包矿卡</v>
      </c>
      <c r="G294" s="22" t="s">
        <v>286</v>
      </c>
      <c r="H294" s="22" t="b">
        <f t="shared" si="68"/>
        <v>0</v>
      </c>
      <c r="I294" s="22">
        <f t="shared" si="69"/>
        <v>0</v>
      </c>
      <c r="J294" s="22"/>
      <c r="K294" s="22">
        <f>_xlfn.AGGREGATE(9,4,表1[[#This Row],[Хө]:[Б.н]])+_xlfn.AGGREGATE(9,4,表1[[#This Row],[Хө土壤]:[Б.н 脏煤]],表1[[#This Row],[Ш.х 沃土]])</f>
        <v>0</v>
      </c>
      <c r="L294" s="22">
        <f>_xlfn.AGGREGATE(9,4,表1[[#This Row],[Нү]],表1[[#This Row],[Нү 煤炭]])</f>
        <v>0</v>
      </c>
      <c r="M294" s="22">
        <f>_xlfn.AGGREGATE(9,4,表1[[#This Row],[oxid]],表1[[#This Row],[oxid 氧化]])</f>
        <v>0</v>
      </c>
      <c r="N294" s="22">
        <f>_xlfn.AGGREGATE(9,4,表1[[#This Row],[И.А]],表1[[#This Row],[И.А 
工程工作]])</f>
        <v>0</v>
      </c>
      <c r="O294" s="22">
        <f>表1[[#This Row],[产量（M3）
Production(M3)]]-表1[[#This Row],[焦煤（M3）
Coking coal
Нү]]-表1[[#This Row],[动力煤（M3）
Thermal coal
oxid]]</f>
        <v>0</v>
      </c>
      <c r="P294" s="22" t="str" cm="1">
        <f t="array" ref="P294">_xlfn.LET(
_xlpm.hCond,$H294,
_xlpm.dType,$D294,
_xlpm.res_type_1,P$1,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4" s="22" t="str" cm="1">
        <f t="array" ref="Q294">_xlfn.LET(
_xlpm.hCond,$H294,
_xlpm.dType,$D294,
_xlpm.res_type_1,Q$1,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4" s="22" t="str" cm="1">
        <f t="array" ref="R294">_xlfn.LET(
_xlpm.hCond,$H294,
_xlpm.dType,$D294,
_xlpm.res_type_1,R$1,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4" s="22" t="str" cm="1">
        <f t="array" ref="S294">_xlfn.LET(
_xlpm.hCond,$H294,
_xlpm.dType,$D294,
_xlpm.res_type_1,S$1,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4" s="22" t="str" cm="1">
        <f t="array" ref="T294">_xlfn.LET(
_xlpm.hCond,$H294,
_xlpm.dType,$D294,
_xlpm.res_type_1,T$1,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4" s="22" t="str" cm="1">
        <f t="array" ref="U294">_xlfn.LET(
_xlpm.hCond,$H294,
_xlpm.dType,$D294,
_xlpm.res_type_1,U$1,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4" s="22" t="str" cm="1">
        <f t="array" ref="V294">_xlfn.LET(
_xlpm.hCond,$H294,
_xlpm.dType,$D294,
_xlpm.res_type_1,V$1,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4" s="22" t="str" cm="1">
        <f t="array" ref="W294">_xlfn.LET(
_xlpm.hCond,$H294,
_xlpm.dType,$D294,
_xlpm.res_type_1,W$1,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4" s="22" t="str" cm="1">
        <f t="array" ref="X294">_xlfn.LET(
_xlpm.hCond,$H294,
_xlpm.dType,$D294,
_xlpm.res_type_1,X$1,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4" s="22" t="str" cm="1">
        <f t="array" ref="Y294">_xlfn.LET(
_xlpm.hCond,$H294,
_xlpm.dType,$D294,
_xlpm.res_type_1,Y$1,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4" s="22" t="str" cm="1">
        <f t="array" ref="Z294">_xlfn.LET(
_xlpm.hCond,$H294,
_xlpm.dType,$D294,
_xlpm.res_type_1,Z$1,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4" s="22" t="str" cm="1">
        <f t="array" ref="AA294">_xlfn.LET(
_xlpm.hCond,$H294,
_xlpm.dType,$D294,
_xlpm.res_type_1,AA$1,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4" s="22" t="str" cm="1">
        <f t="array" ref="AB294">_xlfn.LET(
_xlpm.hCond,$H294,
_xlpm.dType,$D294,
_xlpm.res_type_1,AB$1,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4" s="22" t="str" cm="1">
        <f t="array" ref="AC294">_xlfn.LET(
_xlpm.hCond,$H294,
_xlpm.dType,$D294,
_xlpm.res_type_1,AC$1,
_xlpm.num,--_xlfn.TEXTAFTER($C294,{"#","/","-"},-1),
_xlpm.isDay,$B294="DAY",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4" s="22" t="str" cm="1">
        <f t="array" ref="AD294">_xlfn.LET(
    _xlpm.result,
    IF(
        $H294,
        _xlfn.IFS(
            $B294 = "DAY",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$B294 = "Night",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4" s="22" t="str" cm="1">
        <f t="array" ref="AE294">_xlfn.LET(
    _xlpm.result,
    IF(
        $H294,
        _xlfn.IFS(
            $B294 = "DAY",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$B294 = "Night",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4" s="22" t="str">
        <f t="shared" si="82"/>
        <v/>
      </c>
      <c r="AG294" s="22" t="str" cm="1">
        <f t="array" ref="AG294">_xlfn.LET(
    _xlpm.result,
    IF(
        $H294,
        _xlfn.IFS(
            $B294 = "DAY",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$B294 = "Night",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4" s="22" t="str" cm="1">
        <f t="array" ref="AH294">_xlfn.LET(
    _xlpm.result,
    IF(
        $H294,
        _xlfn.IFS(
            $B294 = "DAY",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$B294 = "Night",
            _xlfn.IFS(
                $D294 = "挖掘机/Excavator",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$D294 = "矿用卡车/Dump Truck",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$D294 = "辅助设备/Auxiliary Equipment",
                _xlfn.XLOOKUP(
                     --
                        _xlfn.TEXTAFTER(
                            $C294,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4" s="22" t="str">
        <f t="shared" si="83"/>
        <v/>
      </c>
      <c r="AJ294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4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4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4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4" s="22" t="str">
        <f t="shared" si="70"/>
        <v/>
      </c>
      <c r="AO294" s="24" t="str">
        <f t="shared" si="71"/>
        <v/>
      </c>
      <c r="AP294" s="25" t="str" cm="1">
        <f t="array" ref="AP29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B294="Night", IF(
            (F294="EX5600")+(F294="EX3600"),
            _xlfn.XLOOKUP(--_xlfn.TEXTAFTER($C294,{"#","/","-"},-1), --_xlfn.TEXTAFTER('Electrical Excavator'!$A$4:$A$23,{"#","/","-"},-1), _xlfn.XLOOKUP(A294,'Electrical Excavator'!$E$3:$AI$3,'Electrical Excavator'!$E$4:$AI$23)),
            _xlfn.XLOOKUP(--_xlfn.TEXTAFTER($C294,{"#","/","-"},-1), --_xlfn.REGEXEXTRACT(_xlpm.c_rng,"\d+"), _xlfn.XLOOKUP(A294, _xlpm.header_rng, _xlpm.data_rng))
        ),
        B294="Day", ""
    ),
    IFERROR(_xlpm.result, "")
)</f>
        <v/>
      </c>
      <c r="AQ294" s="26" t="e">
        <f t="shared" si="72"/>
        <v>#VALUE!</v>
      </c>
      <c r="AR294" s="26">
        <f t="shared" si="73"/>
        <v>0</v>
      </c>
      <c r="AS294" s="26" t="str">
        <f t="shared" si="74"/>
        <v/>
      </c>
      <c r="AT294" s="24" t="str">
        <f t="shared" si="75"/>
        <v/>
      </c>
      <c r="AU294" s="22">
        <v>720</v>
      </c>
      <c r="AV294" s="22">
        <f t="shared" si="76"/>
        <v>12</v>
      </c>
      <c r="AW294" s="22" t="str">
        <f>IF($B294="Day",_xlfn.XLOOKUP(CLEAN($C294),效率表!$B$4:$B$500,效率表!G$4:G$500,""),_xlfn.XLOOKUP(CLEAN($C294),效率表!$B$4:$B$500,效率表!G$4:G$500,"",,-1))</f>
        <v/>
      </c>
      <c r="AX294" s="22" t="str">
        <f>IF($B294="Day",_xlfn.XLOOKUP(CLEAN($C294),效率表!$B$4:$B$500,效率表!H$4:H$500,""),_xlfn.XLOOKUP(CLEAN($C294),效率表!$B$4:$B$500,效率表!H$4:H$500,"",,-1))</f>
        <v/>
      </c>
      <c r="AY294" s="22" t="str">
        <f>IF($B294="Day",_xlfn.XLOOKUP(CLEAN($C294),效率表!$B$4:$B$500,效率表!I$4:I$500,""),_xlfn.XLOOKUP(CLEAN($C294),效率表!$B$4:$B$500,效率表!I$4:I$500,"",,-1))</f>
        <v/>
      </c>
      <c r="AZ294" s="22" t="str">
        <f>IF($B294="Day",_xlfn.XLOOKUP(CLEAN($C294),效率表!$B$4:$B$500,效率表!J$4:J$500,""),_xlfn.XLOOKUP(CLEAN($C294),效率表!$B$4:$B$500,效率表!J$4:J$500,"",,-1))</f>
        <v/>
      </c>
      <c r="BA294" s="22" t="str">
        <f>IF($B294="Day",_xlfn.XLOOKUP(CLEAN($C294),效率表!$B$4:$B$500,效率表!K$4:K$500,""),_xlfn.XLOOKUP(CLEAN($C294),效率表!$B$4:$B$500,效率表!K$4:K$500,"",,-1))</f>
        <v/>
      </c>
      <c r="BB294" s="22" t="str">
        <f>IF($B294="Day",_xlfn.XLOOKUP(CLEAN($C294),效率表!$B$4:$B$500,效率表!L$4:L$500,""),_xlfn.XLOOKUP(CLEAN($C294),效率表!$B$4:$B$500,效率表!L$4:L$500,"",,-1))</f>
        <v/>
      </c>
      <c r="BC294" s="22" t="str">
        <f>IF($B294="Day",_xlfn.XLOOKUP(CLEAN($C294),效率表!$B$4:$B$500,效率表!M$4:M$500,""),_xlfn.XLOOKUP(CLEAN($C294),效率表!$B$4:$B$500,效率表!M$4:M$500,"",,-1))</f>
        <v/>
      </c>
      <c r="BD294" s="22" t="str">
        <f>IF($B294="Day",_xlfn.XLOOKUP(CLEAN($C294),效率表!$B$4:$B$500,效率表!N$4:N$500,""),_xlfn.XLOOKUP(CLEAN($C294),效率表!$B$4:$B$500,效率表!N$4:N$500,"",,-1))</f>
        <v/>
      </c>
      <c r="BE294" s="22" t="str">
        <f>IF($B294="Day",_xlfn.XLOOKUP(CLEAN($C294),效率表!$B$4:$B$500,效率表!O$4:O$500,""),_xlfn.XLOOKUP(CLEAN($C294),效率表!$B$4:$B$500,效率表!O$4:O$500,"",,-1))</f>
        <v/>
      </c>
      <c r="BF294" s="22" t="str">
        <f>IF($B294="Day",_xlfn.XLOOKUP(CLEAN($C294),效率表!$B$4:$B$500,效率表!P$4:P$500,""),_xlfn.XLOOKUP(CLEAN($C294),效率表!$B$4:$B$500,效率表!P$4:P$500,"",,-1))</f>
        <v/>
      </c>
      <c r="BG294" s="22" t="str">
        <f>IF($B294="Day",_xlfn.XLOOKUP(CLEAN($C294),效率表!$B$4:$B$500,效率表!Q$4:Q$500,""),_xlfn.XLOOKUP(CLEAN($C294),效率表!$B$4:$B$500,效率表!Q$4:Q$500,"",,-1))</f>
        <v/>
      </c>
      <c r="BH294" s="22" t="str">
        <f>IF($B294="Day",_xlfn.XLOOKUP(CLEAN($C294),效率表!$B$4:$B$500,效率表!R$4:R$500,""),_xlfn.XLOOKUP(CLEAN($C294),效率表!$B$4:$B$500,效率表!R$4:R$500,"",,-1))</f>
        <v/>
      </c>
      <c r="BI294" s="22" t="str">
        <f>IF($B294="Day",_xlfn.XLOOKUP(CLEAN($C294),效率表!$B$4:$B$500,效率表!S$4:S$500,""),_xlfn.XLOOKUP(CLEAN($C294),效率表!$B$4:$B$500,效率表!S$4:S$500,"",,-1))</f>
        <v/>
      </c>
      <c r="BJ294" s="22" t="str">
        <f>IF($B294="Day",_xlfn.XLOOKUP(CLEAN($C294),效率表!$B$4:$B$500,效率表!U$4:U$500,""),_xlfn.XLOOKUP(CLEAN($C294),效率表!$B$4:$B$500,效率表!U$4:U$500,"",,-1))</f>
        <v/>
      </c>
      <c r="BK294" s="22" t="str">
        <f>IF($B294="Day",_xlfn.XLOOKUP(CLEAN($C294),效率表!$B$4:$B$500,效率表!V$4:V$500,""),_xlfn.XLOOKUP(CLEAN($C294),效率表!$B$4:$B$500,效率表!V$4:V$500,"",,-1))</f>
        <v/>
      </c>
      <c r="BL294" s="22" t="e">
        <f t="shared" si="77"/>
        <v>#VALUE!</v>
      </c>
      <c r="BM294" s="22" t="e">
        <f t="shared" si="78"/>
        <v>#VALUE!</v>
      </c>
      <c r="BN294" s="22" t="e">
        <f t="shared" si="79"/>
        <v>#VALUE!</v>
      </c>
      <c r="BO294" s="27">
        <f t="shared" si="80"/>
        <v>720</v>
      </c>
      <c r="BP294" s="25">
        <f t="shared" si="81"/>
        <v>12</v>
      </c>
      <c r="BQ294" s="28" t="str">
        <f>IF($B294="Day",_xlfn.XLOOKUP(CLEAN($C294),效率表!$B$4:$B$500,效率表!X$4:X$500,""),_xlfn.XLOOKUP($C294,效率表!$B$4:$B$500,效率表!X$4:X$500,"",,-1))</f>
        <v/>
      </c>
    </row>
    <row r="295" spans="1:69">
      <c r="A295" s="29">
        <f t="shared" si="84"/>
        <v>46244</v>
      </c>
      <c r="B295" s="22" t="s">
        <v>241</v>
      </c>
      <c r="C295" s="22" t="s">
        <v>220</v>
      </c>
      <c r="D295" s="23" t="str">
        <f>_xlfn.XLOOKUP(C295,辅助表Auxiliary!$A$3:$A$192,辅助表Auxiliary!$C$3:$C$192)</f>
        <v>矿用卡车/Dump Truck</v>
      </c>
      <c r="E295" s="22" t="str">
        <f>_xlfn.XLOOKUP(C295,辅助表Auxiliary!$A$3:$A$192,辅助表Auxiliary!$D$3:$D$192)</f>
        <v>Terex 60</v>
      </c>
      <c r="F295" s="22" t="str">
        <f>_xlfn.XLOOKUP(C295,辅助表Auxiliary!$A$3:$A$192,辅助表Auxiliary!$E$3:$E$192)</f>
        <v>分包矿卡</v>
      </c>
      <c r="G295" s="22" t="s">
        <v>286</v>
      </c>
      <c r="H295" s="22" t="b">
        <f t="shared" si="68"/>
        <v>0</v>
      </c>
      <c r="I295" s="22">
        <f t="shared" si="69"/>
        <v>0</v>
      </c>
      <c r="J295" s="22"/>
      <c r="K295" s="22">
        <f>_xlfn.AGGREGATE(9,4,表1[[#This Row],[Хө]:[Б.н]])+_xlfn.AGGREGATE(9,4,表1[[#This Row],[Хө土壤]:[Б.н 脏煤]],表1[[#This Row],[Ш.х 沃土]])</f>
        <v>0</v>
      </c>
      <c r="L295" s="22">
        <f>_xlfn.AGGREGATE(9,4,表1[[#This Row],[Нү]],表1[[#This Row],[Нү 煤炭]])</f>
        <v>0</v>
      </c>
      <c r="M295" s="22">
        <f>_xlfn.AGGREGATE(9,4,表1[[#This Row],[oxid]],表1[[#This Row],[oxid 氧化]])</f>
        <v>0</v>
      </c>
      <c r="N295" s="22">
        <f>_xlfn.AGGREGATE(9,4,表1[[#This Row],[И.А]],表1[[#This Row],[И.А 
工程工作]])</f>
        <v>0</v>
      </c>
      <c r="O295" s="22">
        <f>表1[[#This Row],[产量（M3）
Production(M3)]]-表1[[#This Row],[焦煤（M3）
Coking coal
Нү]]-表1[[#This Row],[动力煤（M3）
Thermal coal
oxid]]</f>
        <v>0</v>
      </c>
      <c r="P295" s="22" t="str" cm="1">
        <f t="array" ref="P295">_xlfn.LET(
_xlpm.hCond,$H295,
_xlpm.dType,$D295,
_xlpm.res_type_1,P$1,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5" s="22" t="str" cm="1">
        <f t="array" ref="Q295">_xlfn.LET(
_xlpm.hCond,$H295,
_xlpm.dType,$D295,
_xlpm.res_type_1,Q$1,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5" s="22" t="str" cm="1">
        <f t="array" ref="R295">_xlfn.LET(
_xlpm.hCond,$H295,
_xlpm.dType,$D295,
_xlpm.res_type_1,R$1,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5" s="22" t="str" cm="1">
        <f t="array" ref="S295">_xlfn.LET(
_xlpm.hCond,$H295,
_xlpm.dType,$D295,
_xlpm.res_type_1,S$1,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5" s="22" t="str" cm="1">
        <f t="array" ref="T295">_xlfn.LET(
_xlpm.hCond,$H295,
_xlpm.dType,$D295,
_xlpm.res_type_1,T$1,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5" s="22" t="str" cm="1">
        <f t="array" ref="U295">_xlfn.LET(
_xlpm.hCond,$H295,
_xlpm.dType,$D295,
_xlpm.res_type_1,U$1,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5" s="22" t="str" cm="1">
        <f t="array" ref="V295">_xlfn.LET(
_xlpm.hCond,$H295,
_xlpm.dType,$D295,
_xlpm.res_type_1,V$1,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5" s="22" t="str" cm="1">
        <f t="array" ref="W295">_xlfn.LET(
_xlpm.hCond,$H295,
_xlpm.dType,$D295,
_xlpm.res_type_1,W$1,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5" s="22" t="str" cm="1">
        <f t="array" ref="X295">_xlfn.LET(
_xlpm.hCond,$H295,
_xlpm.dType,$D295,
_xlpm.res_type_1,X$1,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5" s="22" t="str" cm="1">
        <f t="array" ref="Y295">_xlfn.LET(
_xlpm.hCond,$H295,
_xlpm.dType,$D295,
_xlpm.res_type_1,Y$1,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5" s="22" t="str" cm="1">
        <f t="array" ref="Z295">_xlfn.LET(
_xlpm.hCond,$H295,
_xlpm.dType,$D295,
_xlpm.res_type_1,Z$1,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5" s="22" t="str" cm="1">
        <f t="array" ref="AA295">_xlfn.LET(
_xlpm.hCond,$H295,
_xlpm.dType,$D295,
_xlpm.res_type_1,AA$1,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5" s="22" t="str" cm="1">
        <f t="array" ref="AB295">_xlfn.LET(
_xlpm.hCond,$H295,
_xlpm.dType,$D295,
_xlpm.res_type_1,AB$1,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5" s="22" t="str" cm="1">
        <f t="array" ref="AC295">_xlfn.LET(
_xlpm.hCond,$H295,
_xlpm.dType,$D295,
_xlpm.res_type_1,AC$1,
_xlpm.num,--_xlfn.TEXTAFTER($C295,{"#","/","-"},-1),
_xlpm.isDay,$B295="DAY",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5" s="22" t="str" cm="1">
        <f t="array" ref="AD295">_xlfn.LET(
    _xlpm.result,
    IF(
        $H295,
        _xlfn.IFS(
            $B295 = "DAY",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$B295 = "Night",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5" s="22" t="str" cm="1">
        <f t="array" ref="AE295">_xlfn.LET(
    _xlpm.result,
    IF(
        $H295,
        _xlfn.IFS(
            $B295 = "DAY",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$B295 = "Night",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5" s="22" t="str">
        <f t="shared" si="82"/>
        <v/>
      </c>
      <c r="AG295" s="22" t="str" cm="1">
        <f t="array" ref="AG295">_xlfn.LET(
    _xlpm.result,
    IF(
        $H295,
        _xlfn.IFS(
            $B295 = "DAY",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$B295 = "Night",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5" s="22" t="str" cm="1">
        <f t="array" ref="AH295">_xlfn.LET(
    _xlpm.result,
    IF(
        $H295,
        _xlfn.IFS(
            $B295 = "DAY",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$B295 = "Night",
            _xlfn.IFS(
                $D295 = "挖掘机/Excavator",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$D295 = "矿用卡车/Dump Truck",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$D295 = "辅助设备/Auxiliary Equipment",
                _xlfn.XLOOKUP(
                     --
                        _xlfn.TEXTAFTER(
                            $C295,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5" s="22" t="str">
        <f t="shared" si="83"/>
        <v/>
      </c>
      <c r="AJ29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5" s="22" t="str">
        <f t="shared" si="70"/>
        <v/>
      </c>
      <c r="AO295" s="24" t="str">
        <f t="shared" si="71"/>
        <v/>
      </c>
      <c r="AP295" s="25" t="str" cm="1">
        <f t="array" ref="AP29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B295="Night", IF(
            (F295="EX5600")+(F295="EX3600"),
            _xlfn.XLOOKUP(--_xlfn.TEXTAFTER($C295,{"#","/","-"},-1), --_xlfn.TEXTAFTER('Electrical Excavator'!$A$4:$A$23,{"#","/","-"},-1), _xlfn.XLOOKUP(A295,'Electrical Excavator'!$E$3:$AI$3,'Electrical Excavator'!$E$4:$AI$23)),
            _xlfn.XLOOKUP(--_xlfn.TEXTAFTER($C295,{"#","/","-"},-1), --_xlfn.REGEXEXTRACT(_xlpm.c_rng,"\d+"), _xlfn.XLOOKUP(A295, _xlpm.header_rng, _xlpm.data_rng))
        ),
        B295="Day", ""
    ),
    IFERROR(_xlpm.result, "")
)</f>
        <v/>
      </c>
      <c r="AQ295" s="26" t="e">
        <f t="shared" si="72"/>
        <v>#VALUE!</v>
      </c>
      <c r="AR295" s="26">
        <f t="shared" si="73"/>
        <v>0</v>
      </c>
      <c r="AS295" s="26" t="str">
        <f t="shared" si="74"/>
        <v/>
      </c>
      <c r="AT295" s="24" t="str">
        <f t="shared" si="75"/>
        <v/>
      </c>
      <c r="AU295" s="22">
        <v>720</v>
      </c>
      <c r="AV295" s="22">
        <f t="shared" si="76"/>
        <v>12</v>
      </c>
      <c r="AW295" s="22" t="str">
        <f>IF($B295="Day",_xlfn.XLOOKUP(CLEAN($C295),效率表!$B$4:$B$500,效率表!G$4:G$500,""),_xlfn.XLOOKUP(CLEAN($C295),效率表!$B$4:$B$500,效率表!G$4:G$500,"",,-1))</f>
        <v/>
      </c>
      <c r="AX295" s="22" t="str">
        <f>IF($B295="Day",_xlfn.XLOOKUP(CLEAN($C295),效率表!$B$4:$B$500,效率表!H$4:H$500,""),_xlfn.XLOOKUP(CLEAN($C295),效率表!$B$4:$B$500,效率表!H$4:H$500,"",,-1))</f>
        <v/>
      </c>
      <c r="AY295" s="22" t="str">
        <f>IF($B295="Day",_xlfn.XLOOKUP(CLEAN($C295),效率表!$B$4:$B$500,效率表!I$4:I$500,""),_xlfn.XLOOKUP(CLEAN($C295),效率表!$B$4:$B$500,效率表!I$4:I$500,"",,-1))</f>
        <v/>
      </c>
      <c r="AZ295" s="22" t="str">
        <f>IF($B295="Day",_xlfn.XLOOKUP(CLEAN($C295),效率表!$B$4:$B$500,效率表!J$4:J$500,""),_xlfn.XLOOKUP(CLEAN($C295),效率表!$B$4:$B$500,效率表!J$4:J$500,"",,-1))</f>
        <v/>
      </c>
      <c r="BA295" s="22" t="str">
        <f>IF($B295="Day",_xlfn.XLOOKUP(CLEAN($C295),效率表!$B$4:$B$500,效率表!K$4:K$500,""),_xlfn.XLOOKUP(CLEAN($C295),效率表!$B$4:$B$500,效率表!K$4:K$500,"",,-1))</f>
        <v/>
      </c>
      <c r="BB295" s="22" t="str">
        <f>IF($B295="Day",_xlfn.XLOOKUP(CLEAN($C295),效率表!$B$4:$B$500,效率表!L$4:L$500,""),_xlfn.XLOOKUP(CLEAN($C295),效率表!$B$4:$B$500,效率表!L$4:L$500,"",,-1))</f>
        <v/>
      </c>
      <c r="BC295" s="22" t="str">
        <f>IF($B295="Day",_xlfn.XLOOKUP(CLEAN($C295),效率表!$B$4:$B$500,效率表!M$4:M$500,""),_xlfn.XLOOKUP(CLEAN($C295),效率表!$B$4:$B$500,效率表!M$4:M$500,"",,-1))</f>
        <v/>
      </c>
      <c r="BD295" s="22" t="str">
        <f>IF($B295="Day",_xlfn.XLOOKUP(CLEAN($C295),效率表!$B$4:$B$500,效率表!N$4:N$500,""),_xlfn.XLOOKUP(CLEAN($C295),效率表!$B$4:$B$500,效率表!N$4:N$500,"",,-1))</f>
        <v/>
      </c>
      <c r="BE295" s="22" t="str">
        <f>IF($B295="Day",_xlfn.XLOOKUP(CLEAN($C295),效率表!$B$4:$B$500,效率表!O$4:O$500,""),_xlfn.XLOOKUP(CLEAN($C295),效率表!$B$4:$B$500,效率表!O$4:O$500,"",,-1))</f>
        <v/>
      </c>
      <c r="BF295" s="22" t="str">
        <f>IF($B295="Day",_xlfn.XLOOKUP(CLEAN($C295),效率表!$B$4:$B$500,效率表!P$4:P$500,""),_xlfn.XLOOKUP(CLEAN($C295),效率表!$B$4:$B$500,效率表!P$4:P$500,"",,-1))</f>
        <v/>
      </c>
      <c r="BG295" s="22" t="str">
        <f>IF($B295="Day",_xlfn.XLOOKUP(CLEAN($C295),效率表!$B$4:$B$500,效率表!Q$4:Q$500,""),_xlfn.XLOOKUP(CLEAN($C295),效率表!$B$4:$B$500,效率表!Q$4:Q$500,"",,-1))</f>
        <v/>
      </c>
      <c r="BH295" s="22" t="str">
        <f>IF($B295="Day",_xlfn.XLOOKUP(CLEAN($C295),效率表!$B$4:$B$500,效率表!R$4:R$500,""),_xlfn.XLOOKUP(CLEAN($C295),效率表!$B$4:$B$500,效率表!R$4:R$500,"",,-1))</f>
        <v/>
      </c>
      <c r="BI295" s="22" t="str">
        <f>IF($B295="Day",_xlfn.XLOOKUP(CLEAN($C295),效率表!$B$4:$B$500,效率表!S$4:S$500,""),_xlfn.XLOOKUP(CLEAN($C295),效率表!$B$4:$B$500,效率表!S$4:S$500,"",,-1))</f>
        <v/>
      </c>
      <c r="BJ295" s="22" t="str">
        <f>IF($B295="Day",_xlfn.XLOOKUP(CLEAN($C295),效率表!$B$4:$B$500,效率表!U$4:U$500,""),_xlfn.XLOOKUP(CLEAN($C295),效率表!$B$4:$B$500,效率表!U$4:U$500,"",,-1))</f>
        <v/>
      </c>
      <c r="BK295" s="22" t="str">
        <f>IF($B295="Day",_xlfn.XLOOKUP(CLEAN($C295),效率表!$B$4:$B$500,效率表!V$4:V$500,""),_xlfn.XLOOKUP(CLEAN($C295),效率表!$B$4:$B$500,效率表!V$4:V$500,"",,-1))</f>
        <v/>
      </c>
      <c r="BL295" s="22" t="e">
        <f t="shared" si="77"/>
        <v>#VALUE!</v>
      </c>
      <c r="BM295" s="22" t="e">
        <f t="shared" si="78"/>
        <v>#VALUE!</v>
      </c>
      <c r="BN295" s="22" t="e">
        <f t="shared" si="79"/>
        <v>#VALUE!</v>
      </c>
      <c r="BO295" s="27">
        <f t="shared" si="80"/>
        <v>720</v>
      </c>
      <c r="BP295" s="25">
        <f t="shared" si="81"/>
        <v>12</v>
      </c>
      <c r="BQ295" s="28" t="str">
        <f>IF($B295="Day",_xlfn.XLOOKUP(CLEAN($C295),效率表!$B$4:$B$500,效率表!X$4:X$500,""),_xlfn.XLOOKUP($C295,效率表!$B$4:$B$500,效率表!X$4:X$500,"",,-1))</f>
        <v/>
      </c>
    </row>
    <row r="296" spans="1:69">
      <c r="A296" s="29">
        <f t="shared" si="84"/>
        <v>46244</v>
      </c>
      <c r="B296" s="22" t="s">
        <v>241</v>
      </c>
      <c r="C296" s="22" t="s">
        <v>221</v>
      </c>
      <c r="D296" s="23" t="str">
        <f>_xlfn.XLOOKUP(C296,辅助表Auxiliary!$A$3:$A$192,辅助表Auxiliary!$C$3:$C$192)</f>
        <v>矿用卡车/Dump Truck</v>
      </c>
      <c r="E296" s="22" t="str">
        <f>_xlfn.XLOOKUP(C296,辅助表Auxiliary!$A$3:$A$192,辅助表Auxiliary!$D$3:$D$192)</f>
        <v>Terex 60</v>
      </c>
      <c r="F296" s="22" t="str">
        <f>_xlfn.XLOOKUP(C296,辅助表Auxiliary!$A$3:$A$192,辅助表Auxiliary!$E$3:$E$192)</f>
        <v>分包矿卡</v>
      </c>
      <c r="G296" s="22" t="s">
        <v>286</v>
      </c>
      <c r="H296" s="22" t="b">
        <f t="shared" si="68"/>
        <v>0</v>
      </c>
      <c r="I296" s="22">
        <f t="shared" si="69"/>
        <v>0</v>
      </c>
      <c r="J296" s="22"/>
      <c r="K296" s="22">
        <f>_xlfn.AGGREGATE(9,4,表1[[#This Row],[Хө]:[Б.н]])+_xlfn.AGGREGATE(9,4,表1[[#This Row],[Хө土壤]:[Б.н 脏煤]],表1[[#This Row],[Ш.х 沃土]])</f>
        <v>0</v>
      </c>
      <c r="L296" s="22">
        <f>_xlfn.AGGREGATE(9,4,表1[[#This Row],[Нү]],表1[[#This Row],[Нү 煤炭]])</f>
        <v>0</v>
      </c>
      <c r="M296" s="22">
        <f>_xlfn.AGGREGATE(9,4,表1[[#This Row],[oxid]],表1[[#This Row],[oxid 氧化]])</f>
        <v>0</v>
      </c>
      <c r="N296" s="22">
        <f>_xlfn.AGGREGATE(9,4,表1[[#This Row],[И.А]],表1[[#This Row],[И.А 
工程工作]])</f>
        <v>0</v>
      </c>
      <c r="O296" s="22">
        <f>表1[[#This Row],[产量（M3）
Production(M3)]]-表1[[#This Row],[焦煤（M3）
Coking coal
Нү]]-表1[[#This Row],[动力煤（M3）
Thermal coal
oxid]]</f>
        <v>0</v>
      </c>
      <c r="P296" s="22" t="str" cm="1">
        <f t="array" ref="P296">_xlfn.LET(
_xlpm.hCond,$H296,
_xlpm.dType,$D296,
_xlpm.res_type_1,P$1,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6" s="22" t="str" cm="1">
        <f t="array" ref="Q296">_xlfn.LET(
_xlpm.hCond,$H296,
_xlpm.dType,$D296,
_xlpm.res_type_1,Q$1,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6" s="22" t="str" cm="1">
        <f t="array" ref="R296">_xlfn.LET(
_xlpm.hCond,$H296,
_xlpm.dType,$D296,
_xlpm.res_type_1,R$1,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6" s="22" t="str" cm="1">
        <f t="array" ref="S296">_xlfn.LET(
_xlpm.hCond,$H296,
_xlpm.dType,$D296,
_xlpm.res_type_1,S$1,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6" s="22" t="str" cm="1">
        <f t="array" ref="T296">_xlfn.LET(
_xlpm.hCond,$H296,
_xlpm.dType,$D296,
_xlpm.res_type_1,T$1,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6" s="22" t="str" cm="1">
        <f t="array" ref="U296">_xlfn.LET(
_xlpm.hCond,$H296,
_xlpm.dType,$D296,
_xlpm.res_type_1,U$1,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6" s="22" t="str" cm="1">
        <f t="array" ref="V296">_xlfn.LET(
_xlpm.hCond,$H296,
_xlpm.dType,$D296,
_xlpm.res_type_1,V$1,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6" s="22" t="str" cm="1">
        <f t="array" ref="W296">_xlfn.LET(
_xlpm.hCond,$H296,
_xlpm.dType,$D296,
_xlpm.res_type_1,W$1,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6" s="22" t="str" cm="1">
        <f t="array" ref="X296">_xlfn.LET(
_xlpm.hCond,$H296,
_xlpm.dType,$D296,
_xlpm.res_type_1,X$1,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6" s="22" t="str" cm="1">
        <f t="array" ref="Y296">_xlfn.LET(
_xlpm.hCond,$H296,
_xlpm.dType,$D296,
_xlpm.res_type_1,Y$1,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6" s="22" t="str" cm="1">
        <f t="array" ref="Z296">_xlfn.LET(
_xlpm.hCond,$H296,
_xlpm.dType,$D296,
_xlpm.res_type_1,Z$1,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6" s="22" t="str" cm="1">
        <f t="array" ref="AA296">_xlfn.LET(
_xlpm.hCond,$H296,
_xlpm.dType,$D296,
_xlpm.res_type_1,AA$1,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6" s="22" t="str" cm="1">
        <f t="array" ref="AB296">_xlfn.LET(
_xlpm.hCond,$H296,
_xlpm.dType,$D296,
_xlpm.res_type_1,AB$1,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6" s="22" t="str" cm="1">
        <f t="array" ref="AC296">_xlfn.LET(
_xlpm.hCond,$H296,
_xlpm.dType,$D296,
_xlpm.res_type_1,AC$1,
_xlpm.num,--_xlfn.TEXTAFTER($C296,{"#","/","-"},-1),
_xlpm.isDay,$B296="DAY",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6" s="22" t="str" cm="1">
        <f t="array" ref="AD296">_xlfn.LET(
    _xlpm.result,
    IF(
        $H296,
        _xlfn.IFS(
            $B296 = "DAY",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$B296 = "Night",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6" s="22" t="str" cm="1">
        <f t="array" ref="AE296">_xlfn.LET(
    _xlpm.result,
    IF(
        $H296,
        _xlfn.IFS(
            $B296 = "DAY",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$B296 = "Night",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6" s="22" t="str">
        <f t="shared" si="82"/>
        <v/>
      </c>
      <c r="AG296" s="22" t="str" cm="1">
        <f t="array" ref="AG296">_xlfn.LET(
    _xlpm.result,
    IF(
        $H296,
        _xlfn.IFS(
            $B296 = "DAY",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$B296 = "Night",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6" s="22" t="str" cm="1">
        <f t="array" ref="AH296">_xlfn.LET(
    _xlpm.result,
    IF(
        $H296,
        _xlfn.IFS(
            $B296 = "DAY",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$B296 = "Night",
            _xlfn.IFS(
                $D296 = "挖掘机/Excavator",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$D296 = "矿用卡车/Dump Truck",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$D296 = "辅助设备/Auxiliary Equipment",
                _xlfn.XLOOKUP(
                     --
                        _xlfn.TEXTAFTER(
                            $C296,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6" s="22" t="str">
        <f t="shared" si="83"/>
        <v/>
      </c>
      <c r="AJ29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6" s="22" t="str">
        <f t="shared" si="70"/>
        <v/>
      </c>
      <c r="AO296" s="24" t="str">
        <f t="shared" si="71"/>
        <v/>
      </c>
      <c r="AP296" s="25" t="str" cm="1">
        <f t="array" ref="AP29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B296="Night", IF(
            (F296="EX5600")+(F296="EX3600"),
            _xlfn.XLOOKUP(--_xlfn.TEXTAFTER($C296,{"#","/","-"},-1), --_xlfn.TEXTAFTER('Electrical Excavator'!$A$4:$A$23,{"#","/","-"},-1), _xlfn.XLOOKUP(A296,'Electrical Excavator'!$E$3:$AI$3,'Electrical Excavator'!$E$4:$AI$23)),
            _xlfn.XLOOKUP(--_xlfn.TEXTAFTER($C296,{"#","/","-"},-1), --_xlfn.REGEXEXTRACT(_xlpm.c_rng,"\d+"), _xlfn.XLOOKUP(A296, _xlpm.header_rng, _xlpm.data_rng))
        ),
        B296="Day", ""
    ),
    IFERROR(_xlpm.result, "")
)</f>
        <v/>
      </c>
      <c r="AQ296" s="26" t="e">
        <f t="shared" si="72"/>
        <v>#VALUE!</v>
      </c>
      <c r="AR296" s="26">
        <f t="shared" si="73"/>
        <v>0</v>
      </c>
      <c r="AS296" s="26" t="str">
        <f t="shared" si="74"/>
        <v/>
      </c>
      <c r="AT296" s="24" t="str">
        <f t="shared" si="75"/>
        <v/>
      </c>
      <c r="AU296" s="22">
        <v>720</v>
      </c>
      <c r="AV296" s="22">
        <f t="shared" si="76"/>
        <v>12</v>
      </c>
      <c r="AW296" s="22" t="str">
        <f>IF($B296="Day",_xlfn.XLOOKUP(CLEAN($C296),效率表!$B$4:$B$500,效率表!G$4:G$500,""),_xlfn.XLOOKUP(CLEAN($C296),效率表!$B$4:$B$500,效率表!G$4:G$500,"",,-1))</f>
        <v/>
      </c>
      <c r="AX296" s="22" t="str">
        <f>IF($B296="Day",_xlfn.XLOOKUP(CLEAN($C296),效率表!$B$4:$B$500,效率表!H$4:H$500,""),_xlfn.XLOOKUP(CLEAN($C296),效率表!$B$4:$B$500,效率表!H$4:H$500,"",,-1))</f>
        <v/>
      </c>
      <c r="AY296" s="22" t="str">
        <f>IF($B296="Day",_xlfn.XLOOKUP(CLEAN($C296),效率表!$B$4:$B$500,效率表!I$4:I$500,""),_xlfn.XLOOKUP(CLEAN($C296),效率表!$B$4:$B$500,效率表!I$4:I$500,"",,-1))</f>
        <v/>
      </c>
      <c r="AZ296" s="22" t="str">
        <f>IF($B296="Day",_xlfn.XLOOKUP(CLEAN($C296),效率表!$B$4:$B$500,效率表!J$4:J$500,""),_xlfn.XLOOKUP(CLEAN($C296),效率表!$B$4:$B$500,效率表!J$4:J$500,"",,-1))</f>
        <v/>
      </c>
      <c r="BA296" s="22" t="str">
        <f>IF($B296="Day",_xlfn.XLOOKUP(CLEAN($C296),效率表!$B$4:$B$500,效率表!K$4:K$500,""),_xlfn.XLOOKUP(CLEAN($C296),效率表!$B$4:$B$500,效率表!K$4:K$500,"",,-1))</f>
        <v/>
      </c>
      <c r="BB296" s="22" t="str">
        <f>IF($B296="Day",_xlfn.XLOOKUP(CLEAN($C296),效率表!$B$4:$B$500,效率表!L$4:L$500,""),_xlfn.XLOOKUP(CLEAN($C296),效率表!$B$4:$B$500,效率表!L$4:L$500,"",,-1))</f>
        <v/>
      </c>
      <c r="BC296" s="22" t="str">
        <f>IF($B296="Day",_xlfn.XLOOKUP(CLEAN($C296),效率表!$B$4:$B$500,效率表!M$4:M$500,""),_xlfn.XLOOKUP(CLEAN($C296),效率表!$B$4:$B$500,效率表!M$4:M$500,"",,-1))</f>
        <v/>
      </c>
      <c r="BD296" s="22" t="str">
        <f>IF($B296="Day",_xlfn.XLOOKUP(CLEAN($C296),效率表!$B$4:$B$500,效率表!N$4:N$500,""),_xlfn.XLOOKUP(CLEAN($C296),效率表!$B$4:$B$500,效率表!N$4:N$500,"",,-1))</f>
        <v/>
      </c>
      <c r="BE296" s="22" t="str">
        <f>IF($B296="Day",_xlfn.XLOOKUP(CLEAN($C296),效率表!$B$4:$B$500,效率表!O$4:O$500,""),_xlfn.XLOOKUP(CLEAN($C296),效率表!$B$4:$B$500,效率表!O$4:O$500,"",,-1))</f>
        <v/>
      </c>
      <c r="BF296" s="22" t="str">
        <f>IF($B296="Day",_xlfn.XLOOKUP(CLEAN($C296),效率表!$B$4:$B$500,效率表!P$4:P$500,""),_xlfn.XLOOKUP(CLEAN($C296),效率表!$B$4:$B$500,效率表!P$4:P$500,"",,-1))</f>
        <v/>
      </c>
      <c r="BG296" s="22" t="str">
        <f>IF($B296="Day",_xlfn.XLOOKUP(CLEAN($C296),效率表!$B$4:$B$500,效率表!Q$4:Q$500,""),_xlfn.XLOOKUP(CLEAN($C296),效率表!$B$4:$B$500,效率表!Q$4:Q$500,"",,-1))</f>
        <v/>
      </c>
      <c r="BH296" s="22" t="str">
        <f>IF($B296="Day",_xlfn.XLOOKUP(CLEAN($C296),效率表!$B$4:$B$500,效率表!R$4:R$500,""),_xlfn.XLOOKUP(CLEAN($C296),效率表!$B$4:$B$500,效率表!R$4:R$500,"",,-1))</f>
        <v/>
      </c>
      <c r="BI296" s="22" t="str">
        <f>IF($B296="Day",_xlfn.XLOOKUP(CLEAN($C296),效率表!$B$4:$B$500,效率表!S$4:S$500,""),_xlfn.XLOOKUP(CLEAN($C296),效率表!$B$4:$B$500,效率表!S$4:S$500,"",,-1))</f>
        <v/>
      </c>
      <c r="BJ296" s="22" t="str">
        <f>IF($B296="Day",_xlfn.XLOOKUP(CLEAN($C296),效率表!$B$4:$B$500,效率表!U$4:U$500,""),_xlfn.XLOOKUP(CLEAN($C296),效率表!$B$4:$B$500,效率表!U$4:U$500,"",,-1))</f>
        <v/>
      </c>
      <c r="BK296" s="22" t="str">
        <f>IF($B296="Day",_xlfn.XLOOKUP(CLEAN($C296),效率表!$B$4:$B$500,效率表!V$4:V$500,""),_xlfn.XLOOKUP(CLEAN($C296),效率表!$B$4:$B$500,效率表!V$4:V$500,"",,-1))</f>
        <v/>
      </c>
      <c r="BL296" s="22" t="e">
        <f t="shared" si="77"/>
        <v>#VALUE!</v>
      </c>
      <c r="BM296" s="22" t="e">
        <f t="shared" si="78"/>
        <v>#VALUE!</v>
      </c>
      <c r="BN296" s="22" t="e">
        <f t="shared" si="79"/>
        <v>#VALUE!</v>
      </c>
      <c r="BO296" s="27">
        <f t="shared" si="80"/>
        <v>720</v>
      </c>
      <c r="BP296" s="25">
        <f t="shared" si="81"/>
        <v>12</v>
      </c>
      <c r="BQ296" s="28" t="str">
        <f>IF($B296="Day",_xlfn.XLOOKUP(CLEAN($C296),效率表!$B$4:$B$500,效率表!X$4:X$500,""),_xlfn.XLOOKUP($C296,效率表!$B$4:$B$500,效率表!X$4:X$500,"",,-1))</f>
        <v/>
      </c>
    </row>
    <row r="297" spans="1:69">
      <c r="A297" s="29">
        <f t="shared" si="84"/>
        <v>46244</v>
      </c>
      <c r="B297" s="22" t="s">
        <v>241</v>
      </c>
      <c r="C297" s="22" t="s">
        <v>222</v>
      </c>
      <c r="D297" s="23" t="str">
        <f>_xlfn.XLOOKUP(C297,辅助表Auxiliary!$A$3:$A$192,辅助表Auxiliary!$C$3:$C$192)</f>
        <v>矿用卡车/Dump Truck</v>
      </c>
      <c r="E297" s="22" t="str">
        <f>_xlfn.XLOOKUP(C297,辅助表Auxiliary!$A$3:$A$192,辅助表Auxiliary!$D$3:$D$192)</f>
        <v>Terex 60</v>
      </c>
      <c r="F297" s="22" t="str">
        <f>_xlfn.XLOOKUP(C297,辅助表Auxiliary!$A$3:$A$192,辅助表Auxiliary!$E$3:$E$192)</f>
        <v>分包矿卡</v>
      </c>
      <c r="G297" s="22" t="s">
        <v>286</v>
      </c>
      <c r="H297" s="22" t="b">
        <f t="shared" si="68"/>
        <v>0</v>
      </c>
      <c r="I297" s="22">
        <f t="shared" si="69"/>
        <v>0</v>
      </c>
      <c r="J297" s="22"/>
      <c r="K297" s="22">
        <f>_xlfn.AGGREGATE(9,4,表1[[#This Row],[Хө]:[Б.н]])+_xlfn.AGGREGATE(9,4,表1[[#This Row],[Хө土壤]:[Б.н 脏煤]],表1[[#This Row],[Ш.х 沃土]])</f>
        <v>0</v>
      </c>
      <c r="L297" s="22">
        <f>_xlfn.AGGREGATE(9,4,表1[[#This Row],[Нү]],表1[[#This Row],[Нү 煤炭]])</f>
        <v>0</v>
      </c>
      <c r="M297" s="22">
        <f>_xlfn.AGGREGATE(9,4,表1[[#This Row],[oxid]],表1[[#This Row],[oxid 氧化]])</f>
        <v>0</v>
      </c>
      <c r="N297" s="22">
        <f>_xlfn.AGGREGATE(9,4,表1[[#This Row],[И.А]],表1[[#This Row],[И.А 
工程工作]])</f>
        <v>0</v>
      </c>
      <c r="O297" s="22">
        <f>表1[[#This Row],[产量（M3）
Production(M3)]]-表1[[#This Row],[焦煤（M3）
Coking coal
Нү]]-表1[[#This Row],[动力煤（M3）
Thermal coal
oxid]]</f>
        <v>0</v>
      </c>
      <c r="P297" s="22" t="str" cm="1">
        <f t="array" ref="P297">_xlfn.LET(
_xlpm.hCond,$H297,
_xlpm.dType,$D297,
_xlpm.res_type_1,P$1,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7" s="22" t="str" cm="1">
        <f t="array" ref="Q297">_xlfn.LET(
_xlpm.hCond,$H297,
_xlpm.dType,$D297,
_xlpm.res_type_1,Q$1,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7" s="22" t="str" cm="1">
        <f t="array" ref="R297">_xlfn.LET(
_xlpm.hCond,$H297,
_xlpm.dType,$D297,
_xlpm.res_type_1,R$1,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7" s="22" t="str" cm="1">
        <f t="array" ref="S297">_xlfn.LET(
_xlpm.hCond,$H297,
_xlpm.dType,$D297,
_xlpm.res_type_1,S$1,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7" s="22" t="str" cm="1">
        <f t="array" ref="T297">_xlfn.LET(
_xlpm.hCond,$H297,
_xlpm.dType,$D297,
_xlpm.res_type_1,T$1,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7" s="22" t="str" cm="1">
        <f t="array" ref="U297">_xlfn.LET(
_xlpm.hCond,$H297,
_xlpm.dType,$D297,
_xlpm.res_type_1,U$1,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7" s="22" t="str" cm="1">
        <f t="array" ref="V297">_xlfn.LET(
_xlpm.hCond,$H297,
_xlpm.dType,$D297,
_xlpm.res_type_1,V$1,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7" s="22" t="str" cm="1">
        <f t="array" ref="W297">_xlfn.LET(
_xlpm.hCond,$H297,
_xlpm.dType,$D297,
_xlpm.res_type_1,W$1,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7" s="22" t="str" cm="1">
        <f t="array" ref="X297">_xlfn.LET(
_xlpm.hCond,$H297,
_xlpm.dType,$D297,
_xlpm.res_type_1,X$1,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7" s="22" t="str" cm="1">
        <f t="array" ref="Y297">_xlfn.LET(
_xlpm.hCond,$H297,
_xlpm.dType,$D297,
_xlpm.res_type_1,Y$1,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7" s="22" t="str" cm="1">
        <f t="array" ref="Z297">_xlfn.LET(
_xlpm.hCond,$H297,
_xlpm.dType,$D297,
_xlpm.res_type_1,Z$1,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7" s="22" t="str" cm="1">
        <f t="array" ref="AA297">_xlfn.LET(
_xlpm.hCond,$H297,
_xlpm.dType,$D297,
_xlpm.res_type_1,AA$1,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7" s="22" t="str" cm="1">
        <f t="array" ref="AB297">_xlfn.LET(
_xlpm.hCond,$H297,
_xlpm.dType,$D297,
_xlpm.res_type_1,AB$1,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7" s="22" t="str" cm="1">
        <f t="array" ref="AC297">_xlfn.LET(
_xlpm.hCond,$H297,
_xlpm.dType,$D297,
_xlpm.res_type_1,AC$1,
_xlpm.num,--_xlfn.TEXTAFTER($C297,{"#","/","-"},-1),
_xlpm.isDay,$B297="DAY",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7" s="22" t="str" cm="1">
        <f t="array" ref="AD297">_xlfn.LET(
    _xlpm.result,
    IF(
        $H297,
        _xlfn.IFS(
            $B297 = "DAY",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$B297 = "Night",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7" s="22" t="str" cm="1">
        <f t="array" ref="AE297">_xlfn.LET(
    _xlpm.result,
    IF(
        $H297,
        _xlfn.IFS(
            $B297 = "DAY",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$B297 = "Night",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7" s="22" t="str">
        <f t="shared" si="82"/>
        <v/>
      </c>
      <c r="AG297" s="22" t="str" cm="1">
        <f t="array" ref="AG297">_xlfn.LET(
    _xlpm.result,
    IF(
        $H297,
        _xlfn.IFS(
            $B297 = "DAY",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$B297 = "Night",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7" s="22" t="str" cm="1">
        <f t="array" ref="AH297">_xlfn.LET(
    _xlpm.result,
    IF(
        $H297,
        _xlfn.IFS(
            $B297 = "DAY",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$B297 = "Night",
            _xlfn.IFS(
                $D297 = "挖掘机/Excavator",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$D297 = "矿用卡车/Dump Truck",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$D297 = "辅助设备/Auxiliary Equipment",
                _xlfn.XLOOKUP(
                     --
                        _xlfn.TEXTAFTER(
                            $C297,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7" s="22" t="str">
        <f t="shared" si="83"/>
        <v/>
      </c>
      <c r="AJ29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7" s="22" t="str">
        <f t="shared" si="70"/>
        <v/>
      </c>
      <c r="AO297" s="24" t="str">
        <f t="shared" si="71"/>
        <v/>
      </c>
      <c r="AP297" s="25" t="str" cm="1">
        <f t="array" ref="AP29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B297="Night", IF(
            (F297="EX5600")+(F297="EX3600"),
            _xlfn.XLOOKUP(--_xlfn.TEXTAFTER($C297,{"#","/","-"},-1), --_xlfn.TEXTAFTER('Electrical Excavator'!$A$4:$A$23,{"#","/","-"},-1), _xlfn.XLOOKUP(A297,'Electrical Excavator'!$E$3:$AI$3,'Electrical Excavator'!$E$4:$AI$23)),
            _xlfn.XLOOKUP(--_xlfn.TEXTAFTER($C297,{"#","/","-"},-1), --_xlfn.REGEXEXTRACT(_xlpm.c_rng,"\d+"), _xlfn.XLOOKUP(A297, _xlpm.header_rng, _xlpm.data_rng))
        ),
        B297="Day", ""
    ),
    IFERROR(_xlpm.result, "")
)</f>
        <v/>
      </c>
      <c r="AQ297" s="26" t="e">
        <f t="shared" si="72"/>
        <v>#VALUE!</v>
      </c>
      <c r="AR297" s="26">
        <f t="shared" si="73"/>
        <v>0</v>
      </c>
      <c r="AS297" s="26" t="str">
        <f t="shared" si="74"/>
        <v/>
      </c>
      <c r="AT297" s="24" t="str">
        <f t="shared" si="75"/>
        <v/>
      </c>
      <c r="AU297" s="22">
        <v>720</v>
      </c>
      <c r="AV297" s="22">
        <f t="shared" si="76"/>
        <v>12</v>
      </c>
      <c r="AW297" s="22" t="str">
        <f>IF($B297="Day",_xlfn.XLOOKUP(CLEAN($C297),效率表!$B$4:$B$500,效率表!G$4:G$500,""),_xlfn.XLOOKUP(CLEAN($C297),效率表!$B$4:$B$500,效率表!G$4:G$500,"",,-1))</f>
        <v/>
      </c>
      <c r="AX297" s="22" t="str">
        <f>IF($B297="Day",_xlfn.XLOOKUP(CLEAN($C297),效率表!$B$4:$B$500,效率表!H$4:H$500,""),_xlfn.XLOOKUP(CLEAN($C297),效率表!$B$4:$B$500,效率表!H$4:H$500,"",,-1))</f>
        <v/>
      </c>
      <c r="AY297" s="22" t="str">
        <f>IF($B297="Day",_xlfn.XLOOKUP(CLEAN($C297),效率表!$B$4:$B$500,效率表!I$4:I$500,""),_xlfn.XLOOKUP(CLEAN($C297),效率表!$B$4:$B$500,效率表!I$4:I$500,"",,-1))</f>
        <v/>
      </c>
      <c r="AZ297" s="22" t="str">
        <f>IF($B297="Day",_xlfn.XLOOKUP(CLEAN($C297),效率表!$B$4:$B$500,效率表!J$4:J$500,""),_xlfn.XLOOKUP(CLEAN($C297),效率表!$B$4:$B$500,效率表!J$4:J$500,"",,-1))</f>
        <v/>
      </c>
      <c r="BA297" s="22" t="str">
        <f>IF($B297="Day",_xlfn.XLOOKUP(CLEAN($C297),效率表!$B$4:$B$500,效率表!K$4:K$500,""),_xlfn.XLOOKUP(CLEAN($C297),效率表!$B$4:$B$500,效率表!K$4:K$500,"",,-1))</f>
        <v/>
      </c>
      <c r="BB297" s="22" t="str">
        <f>IF($B297="Day",_xlfn.XLOOKUP(CLEAN($C297),效率表!$B$4:$B$500,效率表!L$4:L$500,""),_xlfn.XLOOKUP(CLEAN($C297),效率表!$B$4:$B$500,效率表!L$4:L$500,"",,-1))</f>
        <v/>
      </c>
      <c r="BC297" s="22" t="str">
        <f>IF($B297="Day",_xlfn.XLOOKUP(CLEAN($C297),效率表!$B$4:$B$500,效率表!M$4:M$500,""),_xlfn.XLOOKUP(CLEAN($C297),效率表!$B$4:$B$500,效率表!M$4:M$500,"",,-1))</f>
        <v/>
      </c>
      <c r="BD297" s="22" t="str">
        <f>IF($B297="Day",_xlfn.XLOOKUP(CLEAN($C297),效率表!$B$4:$B$500,效率表!N$4:N$500,""),_xlfn.XLOOKUP(CLEAN($C297),效率表!$B$4:$B$500,效率表!N$4:N$500,"",,-1))</f>
        <v/>
      </c>
      <c r="BE297" s="22" t="str">
        <f>IF($B297="Day",_xlfn.XLOOKUP(CLEAN($C297),效率表!$B$4:$B$500,效率表!O$4:O$500,""),_xlfn.XLOOKUP(CLEAN($C297),效率表!$B$4:$B$500,效率表!O$4:O$500,"",,-1))</f>
        <v/>
      </c>
      <c r="BF297" s="22" t="str">
        <f>IF($B297="Day",_xlfn.XLOOKUP(CLEAN($C297),效率表!$B$4:$B$500,效率表!P$4:P$500,""),_xlfn.XLOOKUP(CLEAN($C297),效率表!$B$4:$B$500,效率表!P$4:P$500,"",,-1))</f>
        <v/>
      </c>
      <c r="BG297" s="22" t="str">
        <f>IF($B297="Day",_xlfn.XLOOKUP(CLEAN($C297),效率表!$B$4:$B$500,效率表!Q$4:Q$500,""),_xlfn.XLOOKUP(CLEAN($C297),效率表!$B$4:$B$500,效率表!Q$4:Q$500,"",,-1))</f>
        <v/>
      </c>
      <c r="BH297" s="22" t="str">
        <f>IF($B297="Day",_xlfn.XLOOKUP(CLEAN($C297),效率表!$B$4:$B$500,效率表!R$4:R$500,""),_xlfn.XLOOKUP(CLEAN($C297),效率表!$B$4:$B$500,效率表!R$4:R$500,"",,-1))</f>
        <v/>
      </c>
      <c r="BI297" s="22" t="str">
        <f>IF($B297="Day",_xlfn.XLOOKUP(CLEAN($C297),效率表!$B$4:$B$500,效率表!S$4:S$500,""),_xlfn.XLOOKUP(CLEAN($C297),效率表!$B$4:$B$500,效率表!S$4:S$500,"",,-1))</f>
        <v/>
      </c>
      <c r="BJ297" s="22" t="str">
        <f>IF($B297="Day",_xlfn.XLOOKUP(CLEAN($C297),效率表!$B$4:$B$500,效率表!U$4:U$500,""),_xlfn.XLOOKUP(CLEAN($C297),效率表!$B$4:$B$500,效率表!U$4:U$500,"",,-1))</f>
        <v/>
      </c>
      <c r="BK297" s="22" t="str">
        <f>IF($B297="Day",_xlfn.XLOOKUP(CLEAN($C297),效率表!$B$4:$B$500,效率表!V$4:V$500,""),_xlfn.XLOOKUP(CLEAN($C297),效率表!$B$4:$B$500,效率表!V$4:V$500,"",,-1))</f>
        <v/>
      </c>
      <c r="BL297" s="22" t="e">
        <f t="shared" si="77"/>
        <v>#VALUE!</v>
      </c>
      <c r="BM297" s="22" t="e">
        <f t="shared" si="78"/>
        <v>#VALUE!</v>
      </c>
      <c r="BN297" s="22" t="e">
        <f t="shared" si="79"/>
        <v>#VALUE!</v>
      </c>
      <c r="BO297" s="27">
        <f t="shared" si="80"/>
        <v>720</v>
      </c>
      <c r="BP297" s="25">
        <f t="shared" si="81"/>
        <v>12</v>
      </c>
      <c r="BQ297" s="28" t="str">
        <f>IF($B297="Day",_xlfn.XLOOKUP(CLEAN($C297),效率表!$B$4:$B$500,效率表!X$4:X$500,""),_xlfn.XLOOKUP($C297,效率表!$B$4:$B$500,效率表!X$4:X$500,"",,-1))</f>
        <v/>
      </c>
    </row>
    <row r="298" spans="1:69">
      <c r="A298" s="29">
        <f t="shared" si="84"/>
        <v>46244</v>
      </c>
      <c r="B298" s="22" t="s">
        <v>241</v>
      </c>
      <c r="C298" s="22" t="s">
        <v>223</v>
      </c>
      <c r="D298" s="23" t="str">
        <f>_xlfn.XLOOKUP(C298,辅助表Auxiliary!$A$3:$A$192,辅助表Auxiliary!$C$3:$C$192)</f>
        <v>矿用卡车/Dump Truck</v>
      </c>
      <c r="E298" s="22" t="str">
        <f>_xlfn.XLOOKUP(C298,辅助表Auxiliary!$A$3:$A$192,辅助表Auxiliary!$D$3:$D$192)</f>
        <v>Terex 60</v>
      </c>
      <c r="F298" s="22" t="str">
        <f>_xlfn.XLOOKUP(C298,辅助表Auxiliary!$A$3:$A$192,辅助表Auxiliary!$E$3:$E$192)</f>
        <v>分包矿卡</v>
      </c>
      <c r="G298" s="22" t="s">
        <v>286</v>
      </c>
      <c r="H298" s="22" t="b">
        <f t="shared" si="68"/>
        <v>0</v>
      </c>
      <c r="I298" s="22">
        <f t="shared" si="69"/>
        <v>0</v>
      </c>
      <c r="J298" s="22"/>
      <c r="K298" s="22">
        <f>_xlfn.AGGREGATE(9,4,表1[[#This Row],[Хө]:[Б.н]])+_xlfn.AGGREGATE(9,4,表1[[#This Row],[Хө土壤]:[Б.н 脏煤]],表1[[#This Row],[Ш.х 沃土]])</f>
        <v>0</v>
      </c>
      <c r="L298" s="22">
        <f>_xlfn.AGGREGATE(9,4,表1[[#This Row],[Нү]],表1[[#This Row],[Нү 煤炭]])</f>
        <v>0</v>
      </c>
      <c r="M298" s="22">
        <f>_xlfn.AGGREGATE(9,4,表1[[#This Row],[oxid]],表1[[#This Row],[oxid 氧化]])</f>
        <v>0</v>
      </c>
      <c r="N298" s="22">
        <f>_xlfn.AGGREGATE(9,4,表1[[#This Row],[И.А]],表1[[#This Row],[И.А 
工程工作]])</f>
        <v>0</v>
      </c>
      <c r="O298" s="22">
        <f>表1[[#This Row],[产量（M3）
Production(M3)]]-表1[[#This Row],[焦煤（M3）
Coking coal
Нү]]-表1[[#This Row],[动力煤（M3）
Thermal coal
oxid]]</f>
        <v>0</v>
      </c>
      <c r="P298" s="22" t="str" cm="1">
        <f t="array" ref="P298">_xlfn.LET(
_xlpm.hCond,$H298,
_xlpm.dType,$D298,
_xlpm.res_type_1,P$1,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8" s="22" t="str" cm="1">
        <f t="array" ref="Q298">_xlfn.LET(
_xlpm.hCond,$H298,
_xlpm.dType,$D298,
_xlpm.res_type_1,Q$1,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8" s="22" t="str" cm="1">
        <f t="array" ref="R298">_xlfn.LET(
_xlpm.hCond,$H298,
_xlpm.dType,$D298,
_xlpm.res_type_1,R$1,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8" s="22" t="str" cm="1">
        <f t="array" ref="S298">_xlfn.LET(
_xlpm.hCond,$H298,
_xlpm.dType,$D298,
_xlpm.res_type_1,S$1,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8" s="22" t="str" cm="1">
        <f t="array" ref="T298">_xlfn.LET(
_xlpm.hCond,$H298,
_xlpm.dType,$D298,
_xlpm.res_type_1,T$1,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8" s="22" t="str" cm="1">
        <f t="array" ref="U298">_xlfn.LET(
_xlpm.hCond,$H298,
_xlpm.dType,$D298,
_xlpm.res_type_1,U$1,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8" s="22" t="str" cm="1">
        <f t="array" ref="V298">_xlfn.LET(
_xlpm.hCond,$H298,
_xlpm.dType,$D298,
_xlpm.res_type_1,V$1,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8" s="22" t="str" cm="1">
        <f t="array" ref="W298">_xlfn.LET(
_xlpm.hCond,$H298,
_xlpm.dType,$D298,
_xlpm.res_type_1,W$1,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8" s="22" t="str" cm="1">
        <f t="array" ref="X298">_xlfn.LET(
_xlpm.hCond,$H298,
_xlpm.dType,$D298,
_xlpm.res_type_1,X$1,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8" s="22" t="str" cm="1">
        <f t="array" ref="Y298">_xlfn.LET(
_xlpm.hCond,$H298,
_xlpm.dType,$D298,
_xlpm.res_type_1,Y$1,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8" s="22" t="str" cm="1">
        <f t="array" ref="Z298">_xlfn.LET(
_xlpm.hCond,$H298,
_xlpm.dType,$D298,
_xlpm.res_type_1,Z$1,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8" s="22" t="str" cm="1">
        <f t="array" ref="AA298">_xlfn.LET(
_xlpm.hCond,$H298,
_xlpm.dType,$D298,
_xlpm.res_type_1,AA$1,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8" s="22" t="str" cm="1">
        <f t="array" ref="AB298">_xlfn.LET(
_xlpm.hCond,$H298,
_xlpm.dType,$D298,
_xlpm.res_type_1,AB$1,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8" s="22" t="str" cm="1">
        <f t="array" ref="AC298">_xlfn.LET(
_xlpm.hCond,$H298,
_xlpm.dType,$D298,
_xlpm.res_type_1,AC$1,
_xlpm.num,--_xlfn.TEXTAFTER($C298,{"#","/","-"},-1),
_xlpm.isDay,$B298="DAY",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8" s="22" t="str" cm="1">
        <f t="array" ref="AD298">_xlfn.LET(
    _xlpm.result,
    IF(
        $H298,
        _xlfn.IFS(
            $B298 = "DAY",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$B298 = "Night",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8" s="22" t="str" cm="1">
        <f t="array" ref="AE298">_xlfn.LET(
    _xlpm.result,
    IF(
        $H298,
        _xlfn.IFS(
            $B298 = "DAY",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$B298 = "Night",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8" s="22" t="str">
        <f t="shared" si="82"/>
        <v/>
      </c>
      <c r="AG298" s="22" t="str" cm="1">
        <f t="array" ref="AG298">_xlfn.LET(
    _xlpm.result,
    IF(
        $H298,
        _xlfn.IFS(
            $B298 = "DAY",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$B298 = "Night",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8" s="22" t="str" cm="1">
        <f t="array" ref="AH298">_xlfn.LET(
    _xlpm.result,
    IF(
        $H298,
        _xlfn.IFS(
            $B298 = "DAY",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$B298 = "Night",
            _xlfn.IFS(
                $D298 = "挖掘机/Excavator",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$D298 = "矿用卡车/Dump Truck",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$D298 = "辅助设备/Auxiliary Equipment",
                _xlfn.XLOOKUP(
                     --
                        _xlfn.TEXTAFTER(
                            $C298,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8" s="22" t="str">
        <f t="shared" si="83"/>
        <v/>
      </c>
      <c r="AJ298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8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8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8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8" s="22" t="str">
        <f t="shared" si="70"/>
        <v/>
      </c>
      <c r="AO298" s="24" t="str">
        <f t="shared" si="71"/>
        <v/>
      </c>
      <c r="AP298" s="25" t="str" cm="1">
        <f t="array" ref="AP29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B298="Night", IF(
            (F298="EX5600")+(F298="EX3600"),
            _xlfn.XLOOKUP(--_xlfn.TEXTAFTER($C298,{"#","/","-"},-1), --_xlfn.TEXTAFTER('Electrical Excavator'!$A$4:$A$23,{"#","/","-"},-1), _xlfn.XLOOKUP(A298,'Electrical Excavator'!$E$3:$AI$3,'Electrical Excavator'!$E$4:$AI$23)),
            _xlfn.XLOOKUP(--_xlfn.TEXTAFTER($C298,{"#","/","-"},-1), --_xlfn.REGEXEXTRACT(_xlpm.c_rng,"\d+"), _xlfn.XLOOKUP(A298, _xlpm.header_rng, _xlpm.data_rng))
        ),
        B298="Day", ""
    ),
    IFERROR(_xlpm.result, "")
)</f>
        <v/>
      </c>
      <c r="AQ298" s="26" t="e">
        <f t="shared" si="72"/>
        <v>#VALUE!</v>
      </c>
      <c r="AR298" s="26">
        <f t="shared" si="73"/>
        <v>0</v>
      </c>
      <c r="AS298" s="26" t="str">
        <f t="shared" si="74"/>
        <v/>
      </c>
      <c r="AT298" s="24" t="str">
        <f t="shared" si="75"/>
        <v/>
      </c>
      <c r="AU298" s="22">
        <v>720</v>
      </c>
      <c r="AV298" s="22">
        <f t="shared" si="76"/>
        <v>12</v>
      </c>
      <c r="AW298" s="22" t="str">
        <f>IF($B298="Day",_xlfn.XLOOKUP(CLEAN($C298),效率表!$B$4:$B$500,效率表!G$4:G$500,""),_xlfn.XLOOKUP(CLEAN($C298),效率表!$B$4:$B$500,效率表!G$4:G$500,"",,-1))</f>
        <v/>
      </c>
      <c r="AX298" s="22" t="str">
        <f>IF($B298="Day",_xlfn.XLOOKUP(CLEAN($C298),效率表!$B$4:$B$500,效率表!H$4:H$500,""),_xlfn.XLOOKUP(CLEAN($C298),效率表!$B$4:$B$500,效率表!H$4:H$500,"",,-1))</f>
        <v/>
      </c>
      <c r="AY298" s="22" t="str">
        <f>IF($B298="Day",_xlfn.XLOOKUP(CLEAN($C298),效率表!$B$4:$B$500,效率表!I$4:I$500,""),_xlfn.XLOOKUP(CLEAN($C298),效率表!$B$4:$B$500,效率表!I$4:I$500,"",,-1))</f>
        <v/>
      </c>
      <c r="AZ298" s="22" t="str">
        <f>IF($B298="Day",_xlfn.XLOOKUP(CLEAN($C298),效率表!$B$4:$B$500,效率表!J$4:J$500,""),_xlfn.XLOOKUP(CLEAN($C298),效率表!$B$4:$B$500,效率表!J$4:J$500,"",,-1))</f>
        <v/>
      </c>
      <c r="BA298" s="22" t="str">
        <f>IF($B298="Day",_xlfn.XLOOKUP(CLEAN($C298),效率表!$B$4:$B$500,效率表!K$4:K$500,""),_xlfn.XLOOKUP(CLEAN($C298),效率表!$B$4:$B$500,效率表!K$4:K$500,"",,-1))</f>
        <v/>
      </c>
      <c r="BB298" s="22" t="str">
        <f>IF($B298="Day",_xlfn.XLOOKUP(CLEAN($C298),效率表!$B$4:$B$500,效率表!L$4:L$500,""),_xlfn.XLOOKUP(CLEAN($C298),效率表!$B$4:$B$500,效率表!L$4:L$500,"",,-1))</f>
        <v/>
      </c>
      <c r="BC298" s="22" t="str">
        <f>IF($B298="Day",_xlfn.XLOOKUP(CLEAN($C298),效率表!$B$4:$B$500,效率表!M$4:M$500,""),_xlfn.XLOOKUP(CLEAN($C298),效率表!$B$4:$B$500,效率表!M$4:M$500,"",,-1))</f>
        <v/>
      </c>
      <c r="BD298" s="22" t="str">
        <f>IF($B298="Day",_xlfn.XLOOKUP(CLEAN($C298),效率表!$B$4:$B$500,效率表!N$4:N$500,""),_xlfn.XLOOKUP(CLEAN($C298),效率表!$B$4:$B$500,效率表!N$4:N$500,"",,-1))</f>
        <v/>
      </c>
      <c r="BE298" s="22" t="str">
        <f>IF($B298="Day",_xlfn.XLOOKUP(CLEAN($C298),效率表!$B$4:$B$500,效率表!O$4:O$500,""),_xlfn.XLOOKUP(CLEAN($C298),效率表!$B$4:$B$500,效率表!O$4:O$500,"",,-1))</f>
        <v/>
      </c>
      <c r="BF298" s="22" t="str">
        <f>IF($B298="Day",_xlfn.XLOOKUP(CLEAN($C298),效率表!$B$4:$B$500,效率表!P$4:P$500,""),_xlfn.XLOOKUP(CLEAN($C298),效率表!$B$4:$B$500,效率表!P$4:P$500,"",,-1))</f>
        <v/>
      </c>
      <c r="BG298" s="22" t="str">
        <f>IF($B298="Day",_xlfn.XLOOKUP(CLEAN($C298),效率表!$B$4:$B$500,效率表!Q$4:Q$500,""),_xlfn.XLOOKUP(CLEAN($C298),效率表!$B$4:$B$500,效率表!Q$4:Q$500,"",,-1))</f>
        <v/>
      </c>
      <c r="BH298" s="22" t="str">
        <f>IF($B298="Day",_xlfn.XLOOKUP(CLEAN($C298),效率表!$B$4:$B$500,效率表!R$4:R$500,""),_xlfn.XLOOKUP(CLEAN($C298),效率表!$B$4:$B$500,效率表!R$4:R$500,"",,-1))</f>
        <v/>
      </c>
      <c r="BI298" s="22" t="str">
        <f>IF($B298="Day",_xlfn.XLOOKUP(CLEAN($C298),效率表!$B$4:$B$500,效率表!S$4:S$500,""),_xlfn.XLOOKUP(CLEAN($C298),效率表!$B$4:$B$500,效率表!S$4:S$500,"",,-1))</f>
        <v/>
      </c>
      <c r="BJ298" s="22" t="str">
        <f>IF($B298="Day",_xlfn.XLOOKUP(CLEAN($C298),效率表!$B$4:$B$500,效率表!U$4:U$500,""),_xlfn.XLOOKUP(CLEAN($C298),效率表!$B$4:$B$500,效率表!U$4:U$500,"",,-1))</f>
        <v/>
      </c>
      <c r="BK298" s="22" t="str">
        <f>IF($B298="Day",_xlfn.XLOOKUP(CLEAN($C298),效率表!$B$4:$B$500,效率表!V$4:V$500,""),_xlfn.XLOOKUP(CLEAN($C298),效率表!$B$4:$B$500,效率表!V$4:V$500,"",,-1))</f>
        <v/>
      </c>
      <c r="BL298" s="22" t="e">
        <f t="shared" si="77"/>
        <v>#VALUE!</v>
      </c>
      <c r="BM298" s="22" t="e">
        <f t="shared" si="78"/>
        <v>#VALUE!</v>
      </c>
      <c r="BN298" s="22" t="e">
        <f t="shared" si="79"/>
        <v>#VALUE!</v>
      </c>
      <c r="BO298" s="27">
        <f t="shared" si="80"/>
        <v>720</v>
      </c>
      <c r="BP298" s="25">
        <f t="shared" si="81"/>
        <v>12</v>
      </c>
      <c r="BQ298" s="28" t="str">
        <f>IF($B298="Day",_xlfn.XLOOKUP(CLEAN($C298),效率表!$B$4:$B$500,效率表!X$4:X$500,""),_xlfn.XLOOKUP($C298,效率表!$B$4:$B$500,效率表!X$4:X$500,"",,-1))</f>
        <v/>
      </c>
    </row>
    <row r="299" spans="1:69">
      <c r="A299" s="29">
        <f t="shared" si="84"/>
        <v>46244</v>
      </c>
      <c r="B299" s="22" t="s">
        <v>241</v>
      </c>
      <c r="C299" s="22" t="s">
        <v>224</v>
      </c>
      <c r="D299" s="23" t="str">
        <f>_xlfn.XLOOKUP(C299,辅助表Auxiliary!$A$3:$A$192,辅助表Auxiliary!$C$3:$C$192)</f>
        <v>矿用卡车/Dump Truck</v>
      </c>
      <c r="E299" s="22" t="str">
        <f>_xlfn.XLOOKUP(C299,辅助表Auxiliary!$A$3:$A$192,辅助表Auxiliary!$D$3:$D$192)</f>
        <v>Terex 60</v>
      </c>
      <c r="F299" s="22" t="str">
        <f>_xlfn.XLOOKUP(C299,辅助表Auxiliary!$A$3:$A$192,辅助表Auxiliary!$E$3:$E$192)</f>
        <v>分包矿卡</v>
      </c>
      <c r="G299" s="22" t="s">
        <v>286</v>
      </c>
      <c r="H299" s="22" t="b">
        <f t="shared" si="68"/>
        <v>0</v>
      </c>
      <c r="I299" s="22">
        <f t="shared" si="69"/>
        <v>0</v>
      </c>
      <c r="J299" s="22"/>
      <c r="K299" s="22">
        <f>_xlfn.AGGREGATE(9,4,表1[[#This Row],[Хө]:[Б.н]])+_xlfn.AGGREGATE(9,4,表1[[#This Row],[Хө土壤]:[Б.н 脏煤]],表1[[#This Row],[Ш.х 沃土]])</f>
        <v>0</v>
      </c>
      <c r="L299" s="22">
        <f>_xlfn.AGGREGATE(9,4,表1[[#This Row],[Нү]],表1[[#This Row],[Нү 煤炭]])</f>
        <v>0</v>
      </c>
      <c r="M299" s="22">
        <f>_xlfn.AGGREGATE(9,4,表1[[#This Row],[oxid]],表1[[#This Row],[oxid 氧化]])</f>
        <v>0</v>
      </c>
      <c r="N299" s="22">
        <f>_xlfn.AGGREGATE(9,4,表1[[#This Row],[И.А]],表1[[#This Row],[И.А 
工程工作]])</f>
        <v>0</v>
      </c>
      <c r="O299" s="22">
        <f>表1[[#This Row],[产量（M3）
Production(M3)]]-表1[[#This Row],[焦煤（M3）
Coking coal
Нү]]-表1[[#This Row],[动力煤（M3）
Thermal coal
oxid]]</f>
        <v>0</v>
      </c>
      <c r="P299" s="22" t="str" cm="1">
        <f t="array" ref="P299">_xlfn.LET(
_xlpm.hCond,$H299,
_xlpm.dType,$D299,
_xlpm.res_type_1,P$1,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299" s="22" t="str" cm="1">
        <f t="array" ref="Q299">_xlfn.LET(
_xlpm.hCond,$H299,
_xlpm.dType,$D299,
_xlpm.res_type_1,Q$1,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299" s="22" t="str" cm="1">
        <f t="array" ref="R299">_xlfn.LET(
_xlpm.hCond,$H299,
_xlpm.dType,$D299,
_xlpm.res_type_1,R$1,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299" s="22" t="str" cm="1">
        <f t="array" ref="S299">_xlfn.LET(
_xlpm.hCond,$H299,
_xlpm.dType,$D299,
_xlpm.res_type_1,S$1,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299" s="22" t="str" cm="1">
        <f t="array" ref="T299">_xlfn.LET(
_xlpm.hCond,$H299,
_xlpm.dType,$D299,
_xlpm.res_type_1,T$1,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299" s="22" t="str" cm="1">
        <f t="array" ref="U299">_xlfn.LET(
_xlpm.hCond,$H299,
_xlpm.dType,$D299,
_xlpm.res_type_1,U$1,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299" s="22" t="str" cm="1">
        <f t="array" ref="V299">_xlfn.LET(
_xlpm.hCond,$H299,
_xlpm.dType,$D299,
_xlpm.res_type_1,V$1,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299" s="22" t="str" cm="1">
        <f t="array" ref="W299">_xlfn.LET(
_xlpm.hCond,$H299,
_xlpm.dType,$D299,
_xlpm.res_type_1,W$1,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299" s="22" t="str" cm="1">
        <f t="array" ref="X299">_xlfn.LET(
_xlpm.hCond,$H299,
_xlpm.dType,$D299,
_xlpm.res_type_1,X$1,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299" s="22" t="str" cm="1">
        <f t="array" ref="Y299">_xlfn.LET(
_xlpm.hCond,$H299,
_xlpm.dType,$D299,
_xlpm.res_type_1,Y$1,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299" s="22" t="str" cm="1">
        <f t="array" ref="Z299">_xlfn.LET(
_xlpm.hCond,$H299,
_xlpm.dType,$D299,
_xlpm.res_type_1,Z$1,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299" s="22" t="str" cm="1">
        <f t="array" ref="AA299">_xlfn.LET(
_xlpm.hCond,$H299,
_xlpm.dType,$D299,
_xlpm.res_type_1,AA$1,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299" s="22" t="str" cm="1">
        <f t="array" ref="AB299">_xlfn.LET(
_xlpm.hCond,$H299,
_xlpm.dType,$D299,
_xlpm.res_type_1,AB$1,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299" s="22" t="str" cm="1">
        <f t="array" ref="AC299">_xlfn.LET(
_xlpm.hCond,$H299,
_xlpm.dType,$D299,
_xlpm.res_type_1,AC$1,
_xlpm.num,--_xlfn.TEXTAFTER($C299,{"#","/","-"},-1),
_xlpm.isDay,$B299="DAY",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299" s="22" t="str" cm="1">
        <f t="array" ref="AD299">_xlfn.LET(
    _xlpm.result,
    IF(
        $H299,
        _xlfn.IFS(
            $B299 = "DAY",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$B299 = "Night",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299" s="22" t="str" cm="1">
        <f t="array" ref="AE299">_xlfn.LET(
    _xlpm.result,
    IF(
        $H299,
        _xlfn.IFS(
            $B299 = "DAY",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$B299 = "Night",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299" s="22" t="str">
        <f t="shared" si="82"/>
        <v/>
      </c>
      <c r="AG299" s="22" t="str" cm="1">
        <f t="array" ref="AG299">_xlfn.LET(
    _xlpm.result,
    IF(
        $H299,
        _xlfn.IFS(
            $B299 = "DAY",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$B299 = "Night",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299" s="22" t="str" cm="1">
        <f t="array" ref="AH299">_xlfn.LET(
    _xlpm.result,
    IF(
        $H299,
        _xlfn.IFS(
            $B299 = "DAY",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$B299 = "Night",
            _xlfn.IFS(
                $D299 = "挖掘机/Excavator",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$D299 = "矿用卡车/Dump Truck",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$D299 = "辅助设备/Auxiliary Equipment",
                _xlfn.XLOOKUP(
                     --
                        _xlfn.TEXTAFTER(
                            $C299,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299" s="22" t="str">
        <f t="shared" si="83"/>
        <v/>
      </c>
      <c r="AJ299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299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299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299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299" s="22" t="str">
        <f t="shared" si="70"/>
        <v/>
      </c>
      <c r="AO299" s="24" t="str">
        <f t="shared" si="71"/>
        <v/>
      </c>
      <c r="AP299" s="25" t="str" cm="1">
        <f t="array" ref="AP29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B299="Night", IF(
            (F299="EX5600")+(F299="EX3600"),
            _xlfn.XLOOKUP(--_xlfn.TEXTAFTER($C299,{"#","/","-"},-1), --_xlfn.TEXTAFTER('Electrical Excavator'!$A$4:$A$23,{"#","/","-"},-1), _xlfn.XLOOKUP(A299,'Electrical Excavator'!$E$3:$AI$3,'Electrical Excavator'!$E$4:$AI$23)),
            _xlfn.XLOOKUP(--_xlfn.TEXTAFTER($C299,{"#","/","-"},-1), --_xlfn.REGEXEXTRACT(_xlpm.c_rng,"\d+"), _xlfn.XLOOKUP(A299, _xlpm.header_rng, _xlpm.data_rng))
        ),
        B299="Day", ""
    ),
    IFERROR(_xlpm.result, "")
)</f>
        <v/>
      </c>
      <c r="AQ299" s="26" t="e">
        <f t="shared" si="72"/>
        <v>#VALUE!</v>
      </c>
      <c r="AR299" s="26">
        <f t="shared" si="73"/>
        <v>0</v>
      </c>
      <c r="AS299" s="26" t="str">
        <f t="shared" si="74"/>
        <v/>
      </c>
      <c r="AT299" s="24" t="str">
        <f t="shared" si="75"/>
        <v/>
      </c>
      <c r="AU299" s="22">
        <v>720</v>
      </c>
      <c r="AV299" s="22">
        <f t="shared" si="76"/>
        <v>12</v>
      </c>
      <c r="AW299" s="22" t="str">
        <f>IF($B299="Day",_xlfn.XLOOKUP(CLEAN($C299),效率表!$B$4:$B$500,效率表!G$4:G$500,""),_xlfn.XLOOKUP(CLEAN($C299),效率表!$B$4:$B$500,效率表!G$4:G$500,"",,-1))</f>
        <v/>
      </c>
      <c r="AX299" s="22" t="str">
        <f>IF($B299="Day",_xlfn.XLOOKUP(CLEAN($C299),效率表!$B$4:$B$500,效率表!H$4:H$500,""),_xlfn.XLOOKUP(CLEAN($C299),效率表!$B$4:$B$500,效率表!H$4:H$500,"",,-1))</f>
        <v/>
      </c>
      <c r="AY299" s="22" t="str">
        <f>IF($B299="Day",_xlfn.XLOOKUP(CLEAN($C299),效率表!$B$4:$B$500,效率表!I$4:I$500,""),_xlfn.XLOOKUP(CLEAN($C299),效率表!$B$4:$B$500,效率表!I$4:I$500,"",,-1))</f>
        <v/>
      </c>
      <c r="AZ299" s="22" t="str">
        <f>IF($B299="Day",_xlfn.XLOOKUP(CLEAN($C299),效率表!$B$4:$B$500,效率表!J$4:J$500,""),_xlfn.XLOOKUP(CLEAN($C299),效率表!$B$4:$B$500,效率表!J$4:J$500,"",,-1))</f>
        <v/>
      </c>
      <c r="BA299" s="22" t="str">
        <f>IF($B299="Day",_xlfn.XLOOKUP(CLEAN($C299),效率表!$B$4:$B$500,效率表!K$4:K$500,""),_xlfn.XLOOKUP(CLEAN($C299),效率表!$B$4:$B$500,效率表!K$4:K$500,"",,-1))</f>
        <v/>
      </c>
      <c r="BB299" s="22" t="str">
        <f>IF($B299="Day",_xlfn.XLOOKUP(CLEAN($C299),效率表!$B$4:$B$500,效率表!L$4:L$500,""),_xlfn.XLOOKUP(CLEAN($C299),效率表!$B$4:$B$500,效率表!L$4:L$500,"",,-1))</f>
        <v/>
      </c>
      <c r="BC299" s="22" t="str">
        <f>IF($B299="Day",_xlfn.XLOOKUP(CLEAN($C299),效率表!$B$4:$B$500,效率表!M$4:M$500,""),_xlfn.XLOOKUP(CLEAN($C299),效率表!$B$4:$B$500,效率表!M$4:M$500,"",,-1))</f>
        <v/>
      </c>
      <c r="BD299" s="22" t="str">
        <f>IF($B299="Day",_xlfn.XLOOKUP(CLEAN($C299),效率表!$B$4:$B$500,效率表!N$4:N$500,""),_xlfn.XLOOKUP(CLEAN($C299),效率表!$B$4:$B$500,效率表!N$4:N$500,"",,-1))</f>
        <v/>
      </c>
      <c r="BE299" s="22" t="str">
        <f>IF($B299="Day",_xlfn.XLOOKUP(CLEAN($C299),效率表!$B$4:$B$500,效率表!O$4:O$500,""),_xlfn.XLOOKUP(CLEAN($C299),效率表!$B$4:$B$500,效率表!O$4:O$500,"",,-1))</f>
        <v/>
      </c>
      <c r="BF299" s="22" t="str">
        <f>IF($B299="Day",_xlfn.XLOOKUP(CLEAN($C299),效率表!$B$4:$B$500,效率表!P$4:P$500,""),_xlfn.XLOOKUP(CLEAN($C299),效率表!$B$4:$B$500,效率表!P$4:P$500,"",,-1))</f>
        <v/>
      </c>
      <c r="BG299" s="22" t="str">
        <f>IF($B299="Day",_xlfn.XLOOKUP(CLEAN($C299),效率表!$B$4:$B$500,效率表!Q$4:Q$500,""),_xlfn.XLOOKUP(CLEAN($C299),效率表!$B$4:$B$500,效率表!Q$4:Q$500,"",,-1))</f>
        <v/>
      </c>
      <c r="BH299" s="22" t="str">
        <f>IF($B299="Day",_xlfn.XLOOKUP(CLEAN($C299),效率表!$B$4:$B$500,效率表!R$4:R$500,""),_xlfn.XLOOKUP(CLEAN($C299),效率表!$B$4:$B$500,效率表!R$4:R$500,"",,-1))</f>
        <v/>
      </c>
      <c r="BI299" s="22" t="str">
        <f>IF($B299="Day",_xlfn.XLOOKUP(CLEAN($C299),效率表!$B$4:$B$500,效率表!S$4:S$500,""),_xlfn.XLOOKUP(CLEAN($C299),效率表!$B$4:$B$500,效率表!S$4:S$500,"",,-1))</f>
        <v/>
      </c>
      <c r="BJ299" s="22" t="str">
        <f>IF($B299="Day",_xlfn.XLOOKUP(CLEAN($C299),效率表!$B$4:$B$500,效率表!U$4:U$500,""),_xlfn.XLOOKUP(CLEAN($C299),效率表!$B$4:$B$500,效率表!U$4:U$500,"",,-1))</f>
        <v/>
      </c>
      <c r="BK299" s="22" t="str">
        <f>IF($B299="Day",_xlfn.XLOOKUP(CLEAN($C299),效率表!$B$4:$B$500,效率表!V$4:V$500,""),_xlfn.XLOOKUP(CLEAN($C299),效率表!$B$4:$B$500,效率表!V$4:V$500,"",,-1))</f>
        <v/>
      </c>
      <c r="BL299" s="22" t="e">
        <f t="shared" si="77"/>
        <v>#VALUE!</v>
      </c>
      <c r="BM299" s="22" t="e">
        <f t="shared" si="78"/>
        <v>#VALUE!</v>
      </c>
      <c r="BN299" s="22" t="e">
        <f t="shared" si="79"/>
        <v>#VALUE!</v>
      </c>
      <c r="BO299" s="27">
        <f t="shared" si="80"/>
        <v>720</v>
      </c>
      <c r="BP299" s="25">
        <f t="shared" si="81"/>
        <v>12</v>
      </c>
      <c r="BQ299" s="28" t="str">
        <f>IF($B299="Day",_xlfn.XLOOKUP(CLEAN($C299),效率表!$B$4:$B$500,效率表!X$4:X$500,""),_xlfn.XLOOKUP($C299,效率表!$B$4:$B$500,效率表!X$4:X$500,"",,-1))</f>
        <v/>
      </c>
    </row>
    <row r="300" spans="1:69">
      <c r="A300" s="29">
        <f t="shared" si="84"/>
        <v>46244</v>
      </c>
      <c r="B300" s="22" t="s">
        <v>241</v>
      </c>
      <c r="C300" s="22" t="s">
        <v>225</v>
      </c>
      <c r="D300" s="23" t="str">
        <f>_xlfn.XLOOKUP(C300,辅助表Auxiliary!$A$3:$A$192,辅助表Auxiliary!$C$3:$C$192)</f>
        <v>矿用卡车/Dump Truck</v>
      </c>
      <c r="E300" s="22" t="str">
        <f>_xlfn.XLOOKUP(C300,辅助表Auxiliary!$A$3:$A$192,辅助表Auxiliary!$D$3:$D$192)</f>
        <v>Terex 60</v>
      </c>
      <c r="F300" s="22" t="str">
        <f>_xlfn.XLOOKUP(C300,辅助表Auxiliary!$A$3:$A$192,辅助表Auxiliary!$E$3:$E$192)</f>
        <v>分包矿卡</v>
      </c>
      <c r="G300" s="22" t="s">
        <v>286</v>
      </c>
      <c r="H300" s="22" t="b">
        <f t="shared" si="68"/>
        <v>0</v>
      </c>
      <c r="I300" s="22">
        <f t="shared" si="69"/>
        <v>0</v>
      </c>
      <c r="J300" s="22"/>
      <c r="K300" s="22">
        <f>_xlfn.AGGREGATE(9,4,表1[[#This Row],[Хө]:[Б.н]])+_xlfn.AGGREGATE(9,4,表1[[#This Row],[Хө土壤]:[Б.н 脏煤]],表1[[#This Row],[Ш.х 沃土]])</f>
        <v>0</v>
      </c>
      <c r="L300" s="22">
        <f>_xlfn.AGGREGATE(9,4,表1[[#This Row],[Нү]],表1[[#This Row],[Нү 煤炭]])</f>
        <v>0</v>
      </c>
      <c r="M300" s="22">
        <f>_xlfn.AGGREGATE(9,4,表1[[#This Row],[oxid]],表1[[#This Row],[oxid 氧化]])</f>
        <v>0</v>
      </c>
      <c r="N300" s="22">
        <f>_xlfn.AGGREGATE(9,4,表1[[#This Row],[И.А]],表1[[#This Row],[И.А 
工程工作]])</f>
        <v>0</v>
      </c>
      <c r="O300" s="22">
        <f>表1[[#This Row],[产量（M3）
Production(M3)]]-表1[[#This Row],[焦煤（M3）
Coking coal
Нү]]-表1[[#This Row],[动力煤（M3）
Thermal coal
oxid]]</f>
        <v>0</v>
      </c>
      <c r="P300" s="22" t="str" cm="1">
        <f t="array" ref="P300">_xlfn.LET(
_xlpm.hCond,$H300,
_xlpm.dType,$D300,
_xlpm.res_type_1,P$1,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0" s="22" t="str" cm="1">
        <f t="array" ref="Q300">_xlfn.LET(
_xlpm.hCond,$H300,
_xlpm.dType,$D300,
_xlpm.res_type_1,Q$1,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0" s="22" t="str" cm="1">
        <f t="array" ref="R300">_xlfn.LET(
_xlpm.hCond,$H300,
_xlpm.dType,$D300,
_xlpm.res_type_1,R$1,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0" s="22" t="str" cm="1">
        <f t="array" ref="S300">_xlfn.LET(
_xlpm.hCond,$H300,
_xlpm.dType,$D300,
_xlpm.res_type_1,S$1,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0" s="22" t="str" cm="1">
        <f t="array" ref="T300">_xlfn.LET(
_xlpm.hCond,$H300,
_xlpm.dType,$D300,
_xlpm.res_type_1,T$1,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0" s="22" t="str" cm="1">
        <f t="array" ref="U300">_xlfn.LET(
_xlpm.hCond,$H300,
_xlpm.dType,$D300,
_xlpm.res_type_1,U$1,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0" s="22" t="str" cm="1">
        <f t="array" ref="V300">_xlfn.LET(
_xlpm.hCond,$H300,
_xlpm.dType,$D300,
_xlpm.res_type_1,V$1,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0" s="22" t="str" cm="1">
        <f t="array" ref="W300">_xlfn.LET(
_xlpm.hCond,$H300,
_xlpm.dType,$D300,
_xlpm.res_type_1,W$1,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0" s="22" t="str" cm="1">
        <f t="array" ref="X300">_xlfn.LET(
_xlpm.hCond,$H300,
_xlpm.dType,$D300,
_xlpm.res_type_1,X$1,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0" s="22" t="str" cm="1">
        <f t="array" ref="Y300">_xlfn.LET(
_xlpm.hCond,$H300,
_xlpm.dType,$D300,
_xlpm.res_type_1,Y$1,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0" s="22" t="str" cm="1">
        <f t="array" ref="Z300">_xlfn.LET(
_xlpm.hCond,$H300,
_xlpm.dType,$D300,
_xlpm.res_type_1,Z$1,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0" s="22" t="str" cm="1">
        <f t="array" ref="AA300">_xlfn.LET(
_xlpm.hCond,$H300,
_xlpm.dType,$D300,
_xlpm.res_type_1,AA$1,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0" s="22" t="str" cm="1">
        <f t="array" ref="AB300">_xlfn.LET(
_xlpm.hCond,$H300,
_xlpm.dType,$D300,
_xlpm.res_type_1,AB$1,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0" s="22" t="str" cm="1">
        <f t="array" ref="AC300">_xlfn.LET(
_xlpm.hCond,$H300,
_xlpm.dType,$D300,
_xlpm.res_type_1,AC$1,
_xlpm.num,--_xlfn.TEXTAFTER($C300,{"#","/","-"},-1),
_xlpm.isDay,$B300="DAY",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0" s="22" t="str" cm="1">
        <f t="array" ref="AD300">_xlfn.LET(
    _xlpm.result,
    IF(
        $H300,
        _xlfn.IFS(
            $B300 = "DAY",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$B300 = "Night",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300" s="22" t="str" cm="1">
        <f t="array" ref="AE300">_xlfn.LET(
    _xlpm.result,
    IF(
        $H300,
        _xlfn.IFS(
            $B300 = "DAY",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$B300 = "Night",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300" s="22" t="str">
        <f t="shared" si="82"/>
        <v/>
      </c>
      <c r="AG300" s="22" t="str" cm="1">
        <f t="array" ref="AG300">_xlfn.LET(
    _xlpm.result,
    IF(
        $H300,
        _xlfn.IFS(
            $B300 = "DAY",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$B300 = "Night",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0" s="22" t="str" cm="1">
        <f t="array" ref="AH300">_xlfn.LET(
    _xlpm.result,
    IF(
        $H300,
        _xlfn.IFS(
            $B300 = "DAY",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$B300 = "Night",
            _xlfn.IFS(
                $D300 = "挖掘机/Excavator",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$D300 = "矿用卡车/Dump Truck",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$D300 = "辅助设备/Auxiliary Equipment",
                _xlfn.XLOOKUP(
                     --
                        _xlfn.TEXTAFTER(
                            $C300,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0" s="22" t="str">
        <f t="shared" si="83"/>
        <v/>
      </c>
      <c r="AJ300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0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0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0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0" s="22" t="str">
        <f t="shared" si="70"/>
        <v/>
      </c>
      <c r="AO300" s="24" t="str">
        <f t="shared" si="71"/>
        <v/>
      </c>
      <c r="AP300" s="25" t="str" cm="1">
        <f t="array" ref="AP30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B300="Night", IF(
            (F300="EX5600")+(F300="EX3600"),
            _xlfn.XLOOKUP(--_xlfn.TEXTAFTER($C300,{"#","/","-"},-1), --_xlfn.TEXTAFTER('Electrical Excavator'!$A$4:$A$23,{"#","/","-"},-1), _xlfn.XLOOKUP(A300,'Electrical Excavator'!$E$3:$AI$3,'Electrical Excavator'!$E$4:$AI$23)),
            _xlfn.XLOOKUP(--_xlfn.TEXTAFTER($C300,{"#","/","-"},-1), --_xlfn.REGEXEXTRACT(_xlpm.c_rng,"\d+"), _xlfn.XLOOKUP(A300, _xlpm.header_rng, _xlpm.data_rng))
        ),
        B300="Day", ""
    ),
    IFERROR(_xlpm.result, "")
)</f>
        <v/>
      </c>
      <c r="AQ300" s="26" t="e">
        <f t="shared" si="72"/>
        <v>#VALUE!</v>
      </c>
      <c r="AR300" s="26">
        <f t="shared" si="73"/>
        <v>0</v>
      </c>
      <c r="AS300" s="26" t="str">
        <f t="shared" si="74"/>
        <v/>
      </c>
      <c r="AT300" s="24" t="str">
        <f t="shared" si="75"/>
        <v/>
      </c>
      <c r="AU300" s="22">
        <v>720</v>
      </c>
      <c r="AV300" s="22">
        <f t="shared" si="76"/>
        <v>12</v>
      </c>
      <c r="AW300" s="22" t="str">
        <f>IF($B300="Day",_xlfn.XLOOKUP(CLEAN($C300),效率表!$B$4:$B$500,效率表!G$4:G$500,""),_xlfn.XLOOKUP(CLEAN($C300),效率表!$B$4:$B$500,效率表!G$4:G$500,"",,-1))</f>
        <v/>
      </c>
      <c r="AX300" s="22" t="str">
        <f>IF($B300="Day",_xlfn.XLOOKUP(CLEAN($C300),效率表!$B$4:$B$500,效率表!H$4:H$500,""),_xlfn.XLOOKUP(CLEAN($C300),效率表!$B$4:$B$500,效率表!H$4:H$500,"",,-1))</f>
        <v/>
      </c>
      <c r="AY300" s="22" t="str">
        <f>IF($B300="Day",_xlfn.XLOOKUP(CLEAN($C300),效率表!$B$4:$B$500,效率表!I$4:I$500,""),_xlfn.XLOOKUP(CLEAN($C300),效率表!$B$4:$B$500,效率表!I$4:I$500,"",,-1))</f>
        <v/>
      </c>
      <c r="AZ300" s="22" t="str">
        <f>IF($B300="Day",_xlfn.XLOOKUP(CLEAN($C300),效率表!$B$4:$B$500,效率表!J$4:J$500,""),_xlfn.XLOOKUP(CLEAN($C300),效率表!$B$4:$B$500,效率表!J$4:J$500,"",,-1))</f>
        <v/>
      </c>
      <c r="BA300" s="22" t="str">
        <f>IF($B300="Day",_xlfn.XLOOKUP(CLEAN($C300),效率表!$B$4:$B$500,效率表!K$4:K$500,""),_xlfn.XLOOKUP(CLEAN($C300),效率表!$B$4:$B$500,效率表!K$4:K$500,"",,-1))</f>
        <v/>
      </c>
      <c r="BB300" s="22" t="str">
        <f>IF($B300="Day",_xlfn.XLOOKUP(CLEAN($C300),效率表!$B$4:$B$500,效率表!L$4:L$500,""),_xlfn.XLOOKUP(CLEAN($C300),效率表!$B$4:$B$500,效率表!L$4:L$500,"",,-1))</f>
        <v/>
      </c>
      <c r="BC300" s="22" t="str">
        <f>IF($B300="Day",_xlfn.XLOOKUP(CLEAN($C300),效率表!$B$4:$B$500,效率表!M$4:M$500,""),_xlfn.XLOOKUP(CLEAN($C300),效率表!$B$4:$B$500,效率表!M$4:M$500,"",,-1))</f>
        <v/>
      </c>
      <c r="BD300" s="22" t="str">
        <f>IF($B300="Day",_xlfn.XLOOKUP(CLEAN($C300),效率表!$B$4:$B$500,效率表!N$4:N$500,""),_xlfn.XLOOKUP(CLEAN($C300),效率表!$B$4:$B$500,效率表!N$4:N$500,"",,-1))</f>
        <v/>
      </c>
      <c r="BE300" s="22" t="str">
        <f>IF($B300="Day",_xlfn.XLOOKUP(CLEAN($C300),效率表!$B$4:$B$500,效率表!O$4:O$500,""),_xlfn.XLOOKUP(CLEAN($C300),效率表!$B$4:$B$500,效率表!O$4:O$500,"",,-1))</f>
        <v/>
      </c>
      <c r="BF300" s="22" t="str">
        <f>IF($B300="Day",_xlfn.XLOOKUP(CLEAN($C300),效率表!$B$4:$B$500,效率表!P$4:P$500,""),_xlfn.XLOOKUP(CLEAN($C300),效率表!$B$4:$B$500,效率表!P$4:P$500,"",,-1))</f>
        <v/>
      </c>
      <c r="BG300" s="22" t="str">
        <f>IF($B300="Day",_xlfn.XLOOKUP(CLEAN($C300),效率表!$B$4:$B$500,效率表!Q$4:Q$500,""),_xlfn.XLOOKUP(CLEAN($C300),效率表!$B$4:$B$500,效率表!Q$4:Q$500,"",,-1))</f>
        <v/>
      </c>
      <c r="BH300" s="22" t="str">
        <f>IF($B300="Day",_xlfn.XLOOKUP(CLEAN($C300),效率表!$B$4:$B$500,效率表!R$4:R$500,""),_xlfn.XLOOKUP(CLEAN($C300),效率表!$B$4:$B$500,效率表!R$4:R$500,"",,-1))</f>
        <v/>
      </c>
      <c r="BI300" s="22" t="str">
        <f>IF($B300="Day",_xlfn.XLOOKUP(CLEAN($C300),效率表!$B$4:$B$500,效率表!S$4:S$500,""),_xlfn.XLOOKUP(CLEAN($C300),效率表!$B$4:$B$500,效率表!S$4:S$500,"",,-1))</f>
        <v/>
      </c>
      <c r="BJ300" s="22" t="str">
        <f>IF($B300="Day",_xlfn.XLOOKUP(CLEAN($C300),效率表!$B$4:$B$500,效率表!U$4:U$500,""),_xlfn.XLOOKUP(CLEAN($C300),效率表!$B$4:$B$500,效率表!U$4:U$500,"",,-1))</f>
        <v/>
      </c>
      <c r="BK300" s="22" t="str">
        <f>IF($B300="Day",_xlfn.XLOOKUP(CLEAN($C300),效率表!$B$4:$B$500,效率表!V$4:V$500,""),_xlfn.XLOOKUP(CLEAN($C300),效率表!$B$4:$B$500,效率表!V$4:V$500,"",,-1))</f>
        <v/>
      </c>
      <c r="BL300" s="22" t="e">
        <f t="shared" si="77"/>
        <v>#VALUE!</v>
      </c>
      <c r="BM300" s="22" t="e">
        <f t="shared" si="78"/>
        <v>#VALUE!</v>
      </c>
      <c r="BN300" s="22" t="e">
        <f t="shared" si="79"/>
        <v>#VALUE!</v>
      </c>
      <c r="BO300" s="27">
        <f t="shared" si="80"/>
        <v>720</v>
      </c>
      <c r="BP300" s="25">
        <f t="shared" si="81"/>
        <v>12</v>
      </c>
      <c r="BQ300" s="28" t="str">
        <f>IF($B300="Day",_xlfn.XLOOKUP(CLEAN($C300),效率表!$B$4:$B$500,效率表!X$4:X$500,""),_xlfn.XLOOKUP($C300,效率表!$B$4:$B$500,效率表!X$4:X$500,"",,-1))</f>
        <v/>
      </c>
    </row>
    <row r="301" spans="1:69">
      <c r="A301" s="29">
        <f t="shared" si="84"/>
        <v>46244</v>
      </c>
      <c r="B301" s="22" t="s">
        <v>241</v>
      </c>
      <c r="C301" s="22" t="s">
        <v>226</v>
      </c>
      <c r="D301" s="23" t="str">
        <f>_xlfn.XLOOKUP(C301,辅助表Auxiliary!$A$3:$A$192,辅助表Auxiliary!$C$3:$C$192)</f>
        <v>矿用卡车/Dump Truck</v>
      </c>
      <c r="E301" s="22" t="str">
        <f>_xlfn.XLOOKUP(C301,辅助表Auxiliary!$A$3:$A$192,辅助表Auxiliary!$D$3:$D$192)</f>
        <v>NHL NTE240AC</v>
      </c>
      <c r="F301" s="22" t="str">
        <f>_xlfn.XLOOKUP(C301,辅助表Auxiliary!$A$3:$A$192,辅助表Auxiliary!$E$3:$E$192)</f>
        <v>NTE240</v>
      </c>
      <c r="G301" s="22" t="s">
        <v>285</v>
      </c>
      <c r="H301" s="22" t="b">
        <f t="shared" si="68"/>
        <v>1</v>
      </c>
      <c r="I301" s="22">
        <f t="shared" si="69"/>
        <v>1</v>
      </c>
      <c r="J301" s="22"/>
      <c r="K301" s="22">
        <f>_xlfn.AGGREGATE(9,4,表1[[#This Row],[Хө]:[Б.н]])+_xlfn.AGGREGATE(9,4,表1[[#This Row],[Хө土壤]:[Б.н 脏煤]],表1[[#This Row],[Ш.х 沃土]])</f>
        <v>935</v>
      </c>
      <c r="L301" s="22">
        <f>_xlfn.AGGREGATE(9,4,表1[[#This Row],[Нү]],表1[[#This Row],[Нү 煤炭]])</f>
        <v>0</v>
      </c>
      <c r="M301" s="22">
        <f>_xlfn.AGGREGATE(9,4,表1[[#This Row],[oxid]],表1[[#This Row],[oxid 氧化]])</f>
        <v>0</v>
      </c>
      <c r="N301" s="22">
        <f>_xlfn.AGGREGATE(9,4,表1[[#This Row],[И.А]],表1[[#This Row],[И.А 
工程工作]])</f>
        <v>0</v>
      </c>
      <c r="O301" s="22">
        <f>表1[[#This Row],[产量（M3）
Production(M3)]]-表1[[#This Row],[焦煤（M3）
Coking coal
Нү]]-表1[[#This Row],[动力煤（M3）
Thermal coal
oxid]]</f>
        <v>935</v>
      </c>
      <c r="P301" s="22" t="str" cm="1">
        <f t="array" ref="P301">_xlfn.LET(
_xlpm.hCond,$H301,
_xlpm.dType,$D301,
_xlpm.res_type_1,P$1,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1" s="22" t="str" cm="1">
        <f t="array" ref="Q301">_xlfn.LET(
_xlpm.hCond,$H301,
_xlpm.dType,$D301,
_xlpm.res_type_1,Q$1,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1" s="22" t="str" cm="1">
        <f t="array" ref="R301">_xlfn.LET(
_xlpm.hCond,$H301,
_xlpm.dType,$D301,
_xlpm.res_type_1,R$1,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1" s="22" t="str" cm="1">
        <f t="array" ref="S301">_xlfn.LET(
_xlpm.hCond,$H301,
_xlpm.dType,$D301,
_xlpm.res_type_1,S$1,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1" s="22" t="str" cm="1">
        <f t="array" ref="T301">_xlfn.LET(
_xlpm.hCond,$H301,
_xlpm.dType,$D301,
_xlpm.res_type_1,T$1,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1" s="22" t="str" cm="1">
        <f t="array" ref="U301">_xlfn.LET(
_xlpm.hCond,$H301,
_xlpm.dType,$D301,
_xlpm.res_type_1,U$1,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1" s="22" t="str" cm="1">
        <f t="array" ref="V301">_xlfn.LET(
_xlpm.hCond,$H301,
_xlpm.dType,$D301,
_xlpm.res_type_1,V$1,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1" s="22" cm="1">
        <f t="array" ref="W301">_xlfn.LET(
_xlpm.hCond,$H301,
_xlpm.dType,$D301,
_xlpm.res_type_1,W$1,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301" s="22" cm="1">
        <f t="array" ref="X301">_xlfn.LET(
_xlpm.hCond,$H301,
_xlpm.dType,$D301,
_xlpm.res_type_1,X$1,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01" s="22" cm="1">
        <f t="array" ref="Y301">_xlfn.LET(
_xlpm.hCond,$H301,
_xlpm.dType,$D301,
_xlpm.res_type_1,Y$1,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01" s="22" cm="1">
        <f t="array" ref="Z301">_xlfn.LET(
_xlpm.hCond,$H301,
_xlpm.dType,$D301,
_xlpm.res_type_1,Z$1,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01" s="22" cm="1">
        <f t="array" ref="AA301">_xlfn.LET(
_xlpm.hCond,$H301,
_xlpm.dType,$D301,
_xlpm.res_type_1,AA$1,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01" s="22" cm="1">
        <f t="array" ref="AB301">_xlfn.LET(
_xlpm.hCond,$H301,
_xlpm.dType,$D301,
_xlpm.res_type_1,AB$1,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01" s="22" cm="1">
        <f t="array" ref="AC301">_xlfn.LET(
_xlpm.hCond,$H301,
_xlpm.dType,$D301,
_xlpm.res_type_1,AC$1,
_xlpm.num,--_xlfn.TEXTAFTER($C301,{"#","/","-"},-1),
_xlpm.isDay,$B301="DAY",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01" s="22" cm="1">
        <f t="array" ref="AD301">_xlfn.LET(
    _xlpm.result,
    IF(
        $H301,
        _xlfn.IFS(
            $B301 = "DAY",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$B301 = "Night",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5319</v>
      </c>
      <c r="AE301" s="22" cm="1">
        <f t="array" ref="AE301">_xlfn.LET(
    _xlpm.result,
    IF(
        $H301,
        _xlfn.IFS(
            $B301 = "DAY",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$B301 = "Night",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5328</v>
      </c>
      <c r="AF301" s="22">
        <f t="shared" si="82"/>
        <v>9</v>
      </c>
      <c r="AG301" s="22" cm="1">
        <f t="array" ref="AG301">_xlfn.LET(
    _xlpm.result,
    IF(
        $H301,
        _xlfn.IFS(
            $B301 = "DAY",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$B301 = "Night",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82195</v>
      </c>
      <c r="AH301" s="22" cm="1">
        <f t="array" ref="AH301">_xlfn.LET(
    _xlpm.result,
    IF(
        $H301,
        _xlfn.IFS(
            $B301 = "DAY",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$B301 = "Night",
            _xlfn.IFS(
                $D301 = "挖掘机/Excavator",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$D301 = "矿用卡车/Dump Truck",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$D301 = "辅助设备/Auxiliary Equipment",
                _xlfn.XLOOKUP(
                     --
                        _xlfn.TEXTAFTER(
                            $C301,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82359</v>
      </c>
      <c r="AI301" s="22">
        <f t="shared" si="83"/>
        <v>164</v>
      </c>
      <c r="AJ301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30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0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0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01" s="22">
        <f t="shared" si="70"/>
        <v>11</v>
      </c>
      <c r="AO301" s="24">
        <f t="shared" si="71"/>
        <v>7.4545454545454541</v>
      </c>
      <c r="AP301" s="25" cm="1">
        <f t="array" ref="AP30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B301="Night", IF(
            (F301="EX5600")+(F301="EX3600"),
            _xlfn.XLOOKUP(--_xlfn.TEXTAFTER($C301,{"#","/","-"},-1), --_xlfn.TEXTAFTER('Electrical Excavator'!$A$4:$A$23,{"#","/","-"},-1), _xlfn.XLOOKUP(A301,'Electrical Excavator'!$E$3:$AI$3,'Electrical Excavator'!$E$4:$AI$23)),
            _xlfn.XLOOKUP(--_xlfn.TEXTAFTER($C301,{"#","/","-"},-1), --_xlfn.REGEXEXTRACT(_xlpm.c_rng,"\d+"), _xlfn.XLOOKUP(A301, _xlpm.header_rng, _xlpm.data_rng))
        ),
        B301="Day", ""
    ),
    IFERROR(_xlpm.result, "")
)</f>
        <v>2351</v>
      </c>
      <c r="AQ301" s="26">
        <f t="shared" si="72"/>
        <v>1</v>
      </c>
      <c r="AR301" s="26">
        <f t="shared" si="73"/>
        <v>0.79166666666666663</v>
      </c>
      <c r="AS301" s="26">
        <f t="shared" si="74"/>
        <v>0.75</v>
      </c>
      <c r="AT301" s="24">
        <f t="shared" si="75"/>
        <v>0</v>
      </c>
      <c r="AU301" s="22">
        <v>720</v>
      </c>
      <c r="AV301" s="22">
        <f t="shared" si="76"/>
        <v>12</v>
      </c>
      <c r="AW301" s="22">
        <f>IF($B301="Day",_xlfn.XLOOKUP(CLEAN($C301),效率表!$B$4:$B$500,效率表!G$4:G$500,""),_xlfn.XLOOKUP(CLEAN($C301),效率表!$B$4:$B$500,效率表!G$4:G$500,"",,-1))</f>
        <v>30</v>
      </c>
      <c r="AX301" s="22">
        <f>IF($B301="Day",_xlfn.XLOOKUP(CLEAN($C301),效率表!$B$4:$B$500,效率表!H$4:H$500,""),_xlfn.XLOOKUP(CLEAN($C301),效率表!$B$4:$B$500,效率表!H$4:H$500,"",,-1))</f>
        <v>0</v>
      </c>
      <c r="AY301" s="22">
        <f>IF($B301="Day",_xlfn.XLOOKUP(CLEAN($C301),效率表!$B$4:$B$500,效率表!I$4:I$500,""),_xlfn.XLOOKUP(CLEAN($C301),效率表!$B$4:$B$500,效率表!I$4:I$500,"",,-1))</f>
        <v>0</v>
      </c>
      <c r="AZ301" s="22">
        <f>IF($B301="Day",_xlfn.XLOOKUP(CLEAN($C301),效率表!$B$4:$B$500,效率表!J$4:J$500,""),_xlfn.XLOOKUP(CLEAN($C301),效率表!$B$4:$B$500,效率表!J$4:J$500,"",,-1))</f>
        <v>30</v>
      </c>
      <c r="BA301" s="22">
        <f>IF($B301="Day",_xlfn.XLOOKUP(CLEAN($C301),效率表!$B$4:$B$500,效率表!K$4:K$500,""),_xlfn.XLOOKUP(CLEAN($C301),效率表!$B$4:$B$500,效率表!K$4:K$500,"",,-1))</f>
        <v>0</v>
      </c>
      <c r="BB301" s="22">
        <f>IF($B301="Day",_xlfn.XLOOKUP(CLEAN($C301),效率表!$B$4:$B$500,效率表!L$4:L$500,""),_xlfn.XLOOKUP(CLEAN($C301),效率表!$B$4:$B$500,效率表!L$4:L$500,"",,-1))</f>
        <v>90</v>
      </c>
      <c r="BC301" s="22">
        <f>IF($B301="Day",_xlfn.XLOOKUP(CLEAN($C301),效率表!$B$4:$B$500,效率表!M$4:M$500,""),_xlfn.XLOOKUP(CLEAN($C301),效率表!$B$4:$B$500,效率表!M$4:M$500,"",,-1))</f>
        <v>0</v>
      </c>
      <c r="BD301" s="22">
        <f>IF($B301="Day",_xlfn.XLOOKUP(CLEAN($C301),效率表!$B$4:$B$500,效率表!N$4:N$500,""),_xlfn.XLOOKUP(CLEAN($C301),效率表!$B$4:$B$500,效率表!N$4:N$500,"",,-1))</f>
        <v>0</v>
      </c>
      <c r="BE301" s="22">
        <f>IF($B301="Day",_xlfn.XLOOKUP(CLEAN($C301),效率表!$B$4:$B$500,效率表!O$4:O$500,""),_xlfn.XLOOKUP(CLEAN($C301),效率表!$B$4:$B$500,效率表!O$4:O$500,"",,-1))</f>
        <v>0</v>
      </c>
      <c r="BF301" s="22">
        <f>IF($B301="Day",_xlfn.XLOOKUP(CLEAN($C301),效率表!$B$4:$B$500,效率表!P$4:P$500,""),_xlfn.XLOOKUP(CLEAN($C301),效率表!$B$4:$B$500,效率表!P$4:P$500,"",,-1))</f>
        <v>30</v>
      </c>
      <c r="BG301" s="22">
        <f>IF($B301="Day",_xlfn.XLOOKUP(CLEAN($C301),效率表!$B$4:$B$500,效率表!Q$4:Q$500,""),_xlfn.XLOOKUP(CLEAN($C301),效率表!$B$4:$B$500,效率表!Q$4:Q$500,"",,-1))</f>
        <v>0</v>
      </c>
      <c r="BH301" s="22">
        <f>IF($B301="Day",_xlfn.XLOOKUP(CLEAN($C301),效率表!$B$4:$B$500,效率表!R$4:R$500,""),_xlfn.XLOOKUP(CLEAN($C301),效率表!$B$4:$B$500,效率表!R$4:R$500,"",,-1))</f>
        <v>0</v>
      </c>
      <c r="BI301" s="22">
        <f>IF($B301="Day",_xlfn.XLOOKUP(CLEAN($C301),效率表!$B$4:$B$500,效率表!S$4:S$500,""),_xlfn.XLOOKUP(CLEAN($C301),效率表!$B$4:$B$500,效率表!S$4:S$500,"",,-1))</f>
        <v>0</v>
      </c>
      <c r="BJ301" s="22">
        <f>IF($B301="Day",_xlfn.XLOOKUP(CLEAN($C301),效率表!$B$4:$B$500,效率表!U$4:U$500,""),_xlfn.XLOOKUP(CLEAN($C301),效率表!$B$4:$B$500,效率表!U$4:U$500,"",,-1))</f>
        <v>0</v>
      </c>
      <c r="BK301" s="22">
        <f>IF($B301="Day",_xlfn.XLOOKUP(CLEAN($C301),效率表!$B$4:$B$500,效率表!V$4:V$500,""),_xlfn.XLOOKUP(CLEAN($C301),效率表!$B$4:$B$500,效率表!V$4:V$500,"",,-1))</f>
        <v>0</v>
      </c>
      <c r="BL301" s="22">
        <f t="shared" si="77"/>
        <v>30</v>
      </c>
      <c r="BM301" s="22">
        <f t="shared" si="78"/>
        <v>150</v>
      </c>
      <c r="BN301" s="22">
        <f t="shared" si="79"/>
        <v>30</v>
      </c>
      <c r="BO301" s="27">
        <f t="shared" si="80"/>
        <v>540</v>
      </c>
      <c r="BP301" s="25">
        <f t="shared" si="81"/>
        <v>9</v>
      </c>
      <c r="BQ301" s="28">
        <f>IF($B301="Day",_xlfn.XLOOKUP(CLEAN($C301),效率表!$B$4:$B$500,效率表!X$4:X$500,""),_xlfn.XLOOKUP($C301,效率表!$B$4:$B$500,效率表!X$4:X$500,"",,-1))</f>
        <v>0</v>
      </c>
    </row>
    <row r="302" spans="1:69">
      <c r="A302" s="29">
        <f t="shared" si="84"/>
        <v>46244</v>
      </c>
      <c r="B302" s="22" t="s">
        <v>241</v>
      </c>
      <c r="C302" s="22" t="s">
        <v>227</v>
      </c>
      <c r="D302" s="23" t="str">
        <f>_xlfn.XLOOKUP(C302,辅助表Auxiliary!$A$3:$A$192,辅助表Auxiliary!$C$3:$C$192)</f>
        <v>矿用卡车/Dump Truck</v>
      </c>
      <c r="E302" s="22" t="str">
        <f>_xlfn.XLOOKUP(C302,辅助表Auxiliary!$A$3:$A$192,辅助表Auxiliary!$D$3:$D$192)</f>
        <v>NHL NTE240AC</v>
      </c>
      <c r="F302" s="22" t="str">
        <f>_xlfn.XLOOKUP(C302,辅助表Auxiliary!$A$3:$A$192,辅助表Auxiliary!$E$3:$E$192)</f>
        <v>NTE240</v>
      </c>
      <c r="G302" s="22" t="s">
        <v>285</v>
      </c>
      <c r="H302" s="22" t="b">
        <f t="shared" si="68"/>
        <v>1</v>
      </c>
      <c r="I302" s="22">
        <f t="shared" si="69"/>
        <v>1</v>
      </c>
      <c r="J302" s="22"/>
      <c r="K302" s="22">
        <f>_xlfn.AGGREGATE(9,4,表1[[#This Row],[Хө]:[Б.н]])+_xlfn.AGGREGATE(9,4,表1[[#This Row],[Хө土壤]:[Б.н 脏煤]],表1[[#This Row],[Ш.х 沃土]])</f>
        <v>1020</v>
      </c>
      <c r="L302" s="22">
        <f>_xlfn.AGGREGATE(9,4,表1[[#This Row],[Нү]],表1[[#This Row],[Нү 煤炭]])</f>
        <v>0</v>
      </c>
      <c r="M302" s="22">
        <f>_xlfn.AGGREGATE(9,4,表1[[#This Row],[oxid]],表1[[#This Row],[oxid 氧化]])</f>
        <v>0</v>
      </c>
      <c r="N302" s="22">
        <f>_xlfn.AGGREGATE(9,4,表1[[#This Row],[И.А]],表1[[#This Row],[И.А 
工程工作]])</f>
        <v>0</v>
      </c>
      <c r="O302" s="22">
        <f>表1[[#This Row],[产量（M3）
Production(M3)]]-表1[[#This Row],[焦煤（M3）
Coking coal
Нү]]-表1[[#This Row],[动力煤（M3）
Thermal coal
oxid]]</f>
        <v>1020</v>
      </c>
      <c r="P302" s="22" t="str" cm="1">
        <f t="array" ref="P302">_xlfn.LET(
_xlpm.hCond,$H302,
_xlpm.dType,$D302,
_xlpm.res_type_1,P$1,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2" s="22" t="str" cm="1">
        <f t="array" ref="Q302">_xlfn.LET(
_xlpm.hCond,$H302,
_xlpm.dType,$D302,
_xlpm.res_type_1,Q$1,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2" s="22" t="str" cm="1">
        <f t="array" ref="R302">_xlfn.LET(
_xlpm.hCond,$H302,
_xlpm.dType,$D302,
_xlpm.res_type_1,R$1,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2" s="22" t="str" cm="1">
        <f t="array" ref="S302">_xlfn.LET(
_xlpm.hCond,$H302,
_xlpm.dType,$D302,
_xlpm.res_type_1,S$1,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2" s="22" t="str" cm="1">
        <f t="array" ref="T302">_xlfn.LET(
_xlpm.hCond,$H302,
_xlpm.dType,$D302,
_xlpm.res_type_1,T$1,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2" s="22" t="str" cm="1">
        <f t="array" ref="U302">_xlfn.LET(
_xlpm.hCond,$H302,
_xlpm.dType,$D302,
_xlpm.res_type_1,U$1,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2" s="22" t="str" cm="1">
        <f t="array" ref="V302">_xlfn.LET(
_xlpm.hCond,$H302,
_xlpm.dType,$D302,
_xlpm.res_type_1,V$1,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2" s="22" cm="1">
        <f t="array" ref="W302">_xlfn.LET(
_xlpm.hCond,$H302,
_xlpm.dType,$D302,
_xlpm.res_type_1,W$1,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302" s="22" cm="1">
        <f t="array" ref="X302">_xlfn.LET(
_xlpm.hCond,$H302,
_xlpm.dType,$D302,
_xlpm.res_type_1,X$1,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02" s="22" cm="1">
        <f t="array" ref="Y302">_xlfn.LET(
_xlpm.hCond,$H302,
_xlpm.dType,$D302,
_xlpm.res_type_1,Y$1,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02" s="22" cm="1">
        <f t="array" ref="Z302">_xlfn.LET(
_xlpm.hCond,$H302,
_xlpm.dType,$D302,
_xlpm.res_type_1,Z$1,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02" s="22" cm="1">
        <f t="array" ref="AA302">_xlfn.LET(
_xlpm.hCond,$H302,
_xlpm.dType,$D302,
_xlpm.res_type_1,AA$1,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02" s="22" cm="1">
        <f t="array" ref="AB302">_xlfn.LET(
_xlpm.hCond,$H302,
_xlpm.dType,$D302,
_xlpm.res_type_1,AB$1,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02" s="22" cm="1">
        <f t="array" ref="AC302">_xlfn.LET(
_xlpm.hCond,$H302,
_xlpm.dType,$D302,
_xlpm.res_type_1,AC$1,
_xlpm.num,--_xlfn.TEXTAFTER($C302,{"#","/","-"},-1),
_xlpm.isDay,$B302="DAY",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02" s="22" cm="1">
        <f t="array" ref="AD302">_xlfn.LET(
    _xlpm.result,
    IF(
        $H302,
        _xlfn.IFS(
            $B302 = "DAY",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$B302 = "Night",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5395</v>
      </c>
      <c r="AE302" s="22" cm="1">
        <f t="array" ref="AE302">_xlfn.LET(
    _xlpm.result,
    IF(
        $H302,
        _xlfn.IFS(
            $B302 = "DAY",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$B302 = "Night",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5405</v>
      </c>
      <c r="AF302" s="22">
        <f t="shared" si="82"/>
        <v>10</v>
      </c>
      <c r="AG302" s="22" cm="1">
        <f t="array" ref="AG302">_xlfn.LET(
    _xlpm.result,
    IF(
        $H302,
        _xlfn.IFS(
            $B302 = "DAY",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$B302 = "Night",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83173</v>
      </c>
      <c r="AH302" s="22" cm="1">
        <f t="array" ref="AH302">_xlfn.LET(
    _xlpm.result,
    IF(
        $H302,
        _xlfn.IFS(
            $B302 = "DAY",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$B302 = "Night",
            _xlfn.IFS(
                $D302 = "挖掘机/Excavator",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$D302 = "矿用卡车/Dump Truck",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$D302 = "辅助设备/Auxiliary Equipment",
                _xlfn.XLOOKUP(
                     --
                        _xlfn.TEXTAFTER(
                            $C302,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83351</v>
      </c>
      <c r="AI302" s="22">
        <f t="shared" si="83"/>
        <v>178</v>
      </c>
      <c r="AJ302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30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0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0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02" s="22">
        <f t="shared" si="70"/>
        <v>12</v>
      </c>
      <c r="AO302" s="24">
        <f t="shared" si="71"/>
        <v>7.416666666666667</v>
      </c>
      <c r="AP302" s="25" cm="1">
        <f t="array" ref="AP30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B302="Night", IF(
            (F302="EX5600")+(F302="EX3600"),
            _xlfn.XLOOKUP(--_xlfn.TEXTAFTER($C302,{"#","/","-"},-1), --_xlfn.TEXTAFTER('Electrical Excavator'!$A$4:$A$23,{"#","/","-"},-1), _xlfn.XLOOKUP(A302,'Electrical Excavator'!$E$3:$AI$3,'Electrical Excavator'!$E$4:$AI$23)),
            _xlfn.XLOOKUP(--_xlfn.TEXTAFTER($C302,{"#","/","-"},-1), --_xlfn.REGEXEXTRACT(_xlpm.c_rng,"\d+"), _xlfn.XLOOKUP(A302, _xlpm.header_rng, _xlpm.data_rng))
        ),
        B302="Day", ""
    ),
    IFERROR(_xlpm.result, "")
)</f>
        <v>2004</v>
      </c>
      <c r="AQ302" s="26">
        <f t="shared" si="72"/>
        <v>1</v>
      </c>
      <c r="AR302" s="26">
        <f t="shared" si="73"/>
        <v>0.81944444444444442</v>
      </c>
      <c r="AS302" s="26">
        <f t="shared" si="74"/>
        <v>0.70833333333333337</v>
      </c>
      <c r="AT302" s="24">
        <f t="shared" si="75"/>
        <v>90</v>
      </c>
      <c r="AU302" s="22">
        <v>720</v>
      </c>
      <c r="AV302" s="22">
        <f t="shared" si="76"/>
        <v>12</v>
      </c>
      <c r="AW302" s="22">
        <f>IF($B302="Day",_xlfn.XLOOKUP(CLEAN($C302),效率表!$B$4:$B$500,效率表!G$4:G$500,""),_xlfn.XLOOKUP(CLEAN($C302),效率表!$B$4:$B$500,效率表!G$4:G$500,"",,-1))</f>
        <v>30</v>
      </c>
      <c r="AX302" s="22">
        <f>IF($B302="Day",_xlfn.XLOOKUP(CLEAN($C302),效率表!$B$4:$B$500,效率表!H$4:H$500,""),_xlfn.XLOOKUP(CLEAN($C302),效率表!$B$4:$B$500,效率表!H$4:H$500,"",,-1))</f>
        <v>0</v>
      </c>
      <c r="AY302" s="22">
        <f>IF($B302="Day",_xlfn.XLOOKUP(CLEAN($C302),效率表!$B$4:$B$500,效率表!I$4:I$500,""),_xlfn.XLOOKUP(CLEAN($C302),效率表!$B$4:$B$500,效率表!I$4:I$500,"",,-1))</f>
        <v>0</v>
      </c>
      <c r="AZ302" s="22">
        <f>IF($B302="Day",_xlfn.XLOOKUP(CLEAN($C302),效率表!$B$4:$B$500,效率表!J$4:J$500,""),_xlfn.XLOOKUP(CLEAN($C302),效率表!$B$4:$B$500,效率表!J$4:J$500,"",,-1))</f>
        <v>80</v>
      </c>
      <c r="BA302" s="22">
        <f>IF($B302="Day",_xlfn.XLOOKUP(CLEAN($C302),效率表!$B$4:$B$500,效率表!K$4:K$500,""),_xlfn.XLOOKUP(CLEAN($C302),效率表!$B$4:$B$500,效率表!K$4:K$500,"",,-1))</f>
        <v>0</v>
      </c>
      <c r="BB302" s="22">
        <f>IF($B302="Day",_xlfn.XLOOKUP(CLEAN($C302),效率表!$B$4:$B$500,效率表!L$4:L$500,""),_xlfn.XLOOKUP(CLEAN($C302),效率表!$B$4:$B$500,效率表!L$4:L$500,"",,-1))</f>
        <v>90</v>
      </c>
      <c r="BC302" s="22">
        <f>IF($B302="Day",_xlfn.XLOOKUP(CLEAN($C302),效率表!$B$4:$B$500,效率表!M$4:M$500,""),_xlfn.XLOOKUP(CLEAN($C302),效率表!$B$4:$B$500,效率表!M$4:M$500,"",,-1))</f>
        <v>10</v>
      </c>
      <c r="BD302" s="22">
        <f>IF($B302="Day",_xlfn.XLOOKUP(CLEAN($C302),效率表!$B$4:$B$500,效率表!N$4:N$500,""),_xlfn.XLOOKUP(CLEAN($C302),效率表!$B$4:$B$500,效率表!N$4:N$500,"",,-1))</f>
        <v>0</v>
      </c>
      <c r="BE302" s="22">
        <f>IF($B302="Day",_xlfn.XLOOKUP(CLEAN($C302),效率表!$B$4:$B$500,效率表!O$4:O$500,""),_xlfn.XLOOKUP(CLEAN($C302),效率表!$B$4:$B$500,效率表!O$4:O$500,"",,-1))</f>
        <v>0</v>
      </c>
      <c r="BF302" s="22">
        <f>IF($B302="Day",_xlfn.XLOOKUP(CLEAN($C302),效率表!$B$4:$B$500,效率表!P$4:P$500,""),_xlfn.XLOOKUP(CLEAN($C302),效率表!$B$4:$B$500,效率表!P$4:P$500,"",,-1))</f>
        <v>0</v>
      </c>
      <c r="BG302" s="22">
        <f>IF($B302="Day",_xlfn.XLOOKUP(CLEAN($C302),效率表!$B$4:$B$500,效率表!Q$4:Q$500,""),_xlfn.XLOOKUP(CLEAN($C302),效率表!$B$4:$B$500,效率表!Q$4:Q$500,"",,-1))</f>
        <v>0</v>
      </c>
      <c r="BH302" s="22">
        <f>IF($B302="Day",_xlfn.XLOOKUP(CLEAN($C302),效率表!$B$4:$B$500,效率表!R$4:R$500,""),_xlfn.XLOOKUP(CLEAN($C302),效率表!$B$4:$B$500,效率表!R$4:R$500,"",,-1))</f>
        <v>0</v>
      </c>
      <c r="BI302" s="22">
        <f>IF($B302="Day",_xlfn.XLOOKUP(CLEAN($C302),效率表!$B$4:$B$500,效率表!S$4:S$500,""),_xlfn.XLOOKUP(CLEAN($C302),效率表!$B$4:$B$500,效率表!S$4:S$500,"",,-1))</f>
        <v>0</v>
      </c>
      <c r="BJ302" s="22">
        <f>IF($B302="Day",_xlfn.XLOOKUP(CLEAN($C302),效率表!$B$4:$B$500,效率表!U$4:U$500,""),_xlfn.XLOOKUP(CLEAN($C302),效率表!$B$4:$B$500,效率表!U$4:U$500,"",,-1))</f>
        <v>0</v>
      </c>
      <c r="BK302" s="22">
        <f>IF($B302="Day",_xlfn.XLOOKUP(CLEAN($C302),效率表!$B$4:$B$500,效率表!V$4:V$500,""),_xlfn.XLOOKUP(CLEAN($C302),效率表!$B$4:$B$500,效率表!V$4:V$500,"",,-1))</f>
        <v>0</v>
      </c>
      <c r="BL302" s="22">
        <f t="shared" si="77"/>
        <v>80</v>
      </c>
      <c r="BM302" s="22">
        <f t="shared" si="78"/>
        <v>130</v>
      </c>
      <c r="BN302" s="22">
        <f t="shared" si="79"/>
        <v>10</v>
      </c>
      <c r="BO302" s="27">
        <f t="shared" si="80"/>
        <v>510</v>
      </c>
      <c r="BP302" s="25">
        <f t="shared" si="81"/>
        <v>8.5</v>
      </c>
      <c r="BQ302" s="28">
        <f>IF($B302="Day",_xlfn.XLOOKUP(CLEAN($C302),效率表!$B$4:$B$500,效率表!X$4:X$500,""),_xlfn.XLOOKUP($C302,效率表!$B$4:$B$500,效率表!X$4:X$500,"",,-1))</f>
        <v>0</v>
      </c>
    </row>
    <row r="303" spans="1:69">
      <c r="A303" s="29">
        <f t="shared" si="84"/>
        <v>46244</v>
      </c>
      <c r="B303" s="22" t="s">
        <v>241</v>
      </c>
      <c r="C303" s="22" t="s">
        <v>228</v>
      </c>
      <c r="D303" s="23" t="str">
        <f>_xlfn.XLOOKUP(C303,辅助表Auxiliary!$A$3:$A$192,辅助表Auxiliary!$C$3:$C$192)</f>
        <v>辅助设备/Auxiliary Equipment</v>
      </c>
      <c r="E303" s="22" t="str">
        <f>_xlfn.XLOOKUP(C303,辅助表Auxiliary!$A$3:$A$192,辅助表Auxiliary!$D$3:$D$192)</f>
        <v>TEREX TR100W</v>
      </c>
      <c r="F303" s="22" t="str">
        <f>_xlfn.XLOOKUP(C303,辅助表Auxiliary!$A$3:$A$192,辅助表Auxiliary!$E$3:$E$192)</f>
        <v>自有辅助</v>
      </c>
      <c r="G303" s="22" t="s">
        <v>287</v>
      </c>
      <c r="H303" s="22" t="b">
        <f t="shared" si="68"/>
        <v>1</v>
      </c>
      <c r="I303" s="22">
        <f t="shared" si="69"/>
        <v>1</v>
      </c>
      <c r="J303" s="22"/>
      <c r="K303" s="22">
        <f>_xlfn.AGGREGATE(9,4,表1[[#This Row],[Хө]:[Б.н]])+_xlfn.AGGREGATE(9,4,表1[[#This Row],[Хө土壤]:[Б.н 脏煤]],表1[[#This Row],[Ш.х 沃土]])</f>
        <v>0</v>
      </c>
      <c r="L303" s="22">
        <f>_xlfn.AGGREGATE(9,4,表1[[#This Row],[Нү]],表1[[#This Row],[Нү 煤炭]])</f>
        <v>0</v>
      </c>
      <c r="M303" s="22">
        <f>_xlfn.AGGREGATE(9,4,表1[[#This Row],[oxid]],表1[[#This Row],[oxid 氧化]])</f>
        <v>0</v>
      </c>
      <c r="N303" s="22">
        <f>_xlfn.AGGREGATE(9,4,表1[[#This Row],[И.А]],表1[[#This Row],[И.А 
工程工作]])</f>
        <v>0</v>
      </c>
      <c r="O303" s="22">
        <f>表1[[#This Row],[产量（M3）
Production(M3)]]-表1[[#This Row],[焦煤（M3）
Coking coal
Нү]]-表1[[#This Row],[动力煤（M3）
Thermal coal
oxid]]</f>
        <v>0</v>
      </c>
      <c r="P303" s="22" t="str" cm="1">
        <f t="array" ref="P303">_xlfn.LET(
_xlpm.hCond,$H303,
_xlpm.dType,$D303,
_xlpm.res_type_1,P$1,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3" s="22" t="str" cm="1">
        <f t="array" ref="Q303">_xlfn.LET(
_xlpm.hCond,$H303,
_xlpm.dType,$D303,
_xlpm.res_type_1,Q$1,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3" s="22" t="str" cm="1">
        <f t="array" ref="R303">_xlfn.LET(
_xlpm.hCond,$H303,
_xlpm.dType,$D303,
_xlpm.res_type_1,R$1,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3" s="22" t="str" cm="1">
        <f t="array" ref="S303">_xlfn.LET(
_xlpm.hCond,$H303,
_xlpm.dType,$D303,
_xlpm.res_type_1,S$1,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3" s="22" t="str" cm="1">
        <f t="array" ref="T303">_xlfn.LET(
_xlpm.hCond,$H303,
_xlpm.dType,$D303,
_xlpm.res_type_1,T$1,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3" s="22" t="str" cm="1">
        <f t="array" ref="U303">_xlfn.LET(
_xlpm.hCond,$H303,
_xlpm.dType,$D303,
_xlpm.res_type_1,U$1,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3" s="22" t="str" cm="1">
        <f t="array" ref="V303">_xlfn.LET(
_xlpm.hCond,$H303,
_xlpm.dType,$D303,
_xlpm.res_type_1,V$1,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3" s="22" t="str" cm="1">
        <f t="array" ref="W303">_xlfn.LET(
_xlpm.hCond,$H303,
_xlpm.dType,$D303,
_xlpm.res_type_1,W$1,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3" s="22" t="str" cm="1">
        <f t="array" ref="X303">_xlfn.LET(
_xlpm.hCond,$H303,
_xlpm.dType,$D303,
_xlpm.res_type_1,X$1,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3" s="22" t="str" cm="1">
        <f t="array" ref="Y303">_xlfn.LET(
_xlpm.hCond,$H303,
_xlpm.dType,$D303,
_xlpm.res_type_1,Y$1,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3" s="22" t="str" cm="1">
        <f t="array" ref="Z303">_xlfn.LET(
_xlpm.hCond,$H303,
_xlpm.dType,$D303,
_xlpm.res_type_1,Z$1,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3" s="22" t="str" cm="1">
        <f t="array" ref="AA303">_xlfn.LET(
_xlpm.hCond,$H303,
_xlpm.dType,$D303,
_xlpm.res_type_1,AA$1,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3" s="22" t="str" cm="1">
        <f t="array" ref="AB303">_xlfn.LET(
_xlpm.hCond,$H303,
_xlpm.dType,$D303,
_xlpm.res_type_1,AB$1,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3" s="22" t="str" cm="1">
        <f t="array" ref="AC303">_xlfn.LET(
_xlpm.hCond,$H303,
_xlpm.dType,$D303,
_xlpm.res_type_1,AC$1,
_xlpm.num,--_xlfn.TEXTAFTER($C303,{"#","/","-"},-1),
_xlpm.isDay,$B303="DAY",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3" s="22" cm="1">
        <f t="array" ref="AD303">_xlfn.LET(
    _xlpm.result,
    IF(
        $H303,
        _xlfn.IFS(
            $B303 = "DAY",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$B303 = "Night",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3558.5</v>
      </c>
      <c r="AE303" s="22" cm="1">
        <f t="array" ref="AE303">_xlfn.LET(
    _xlpm.result,
    IF(
        $H303,
        _xlfn.IFS(
            $B303 = "DAY",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$B303 = "Night",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3558.5</v>
      </c>
      <c r="AF303" s="22">
        <f t="shared" si="82"/>
        <v>0</v>
      </c>
      <c r="AG303" s="22" t="str" cm="1">
        <f t="array" ref="AG303">_xlfn.LET(
    _xlpm.result,
    IF(
        $H303,
        _xlfn.IFS(
            $B303 = "DAY",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$B303 = "Night",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3" s="22" t="str" cm="1">
        <f t="array" ref="AH303">_xlfn.LET(
    _xlpm.result,
    IF(
        $H303,
        _xlfn.IFS(
            $B303 = "DAY",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$B303 = "Night",
            _xlfn.IFS(
                $D303 = "挖掘机/Excavator",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$D303 = "矿用卡车/Dump Truck",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$D303 = "辅助设备/Auxiliary Equipment",
                _xlfn.XLOOKUP(
                     --
                        _xlfn.TEXTAFTER(
                            $C303,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3" s="22" t="str">
        <f t="shared" si="83"/>
        <v/>
      </c>
      <c r="AJ30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3" s="22" t="str">
        <f t="shared" si="70"/>
        <v/>
      </c>
      <c r="AO303" s="24" t="str">
        <f t="shared" si="71"/>
        <v/>
      </c>
      <c r="AP303" s="25" cm="1">
        <f t="array" ref="AP30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B303="Night", IF(
            (F303="EX5600")+(F303="EX3600"),
            _xlfn.XLOOKUP(--_xlfn.TEXTAFTER($C303,{"#","/","-"},-1), --_xlfn.TEXTAFTER('Electrical Excavator'!$A$4:$A$23,{"#","/","-"},-1), _xlfn.XLOOKUP(A303,'Electrical Excavator'!$E$3:$AI$3,'Electrical Excavator'!$E$4:$AI$23)),
            _xlfn.XLOOKUP(--_xlfn.TEXTAFTER($C303,{"#","/","-"},-1), --_xlfn.REGEXEXTRACT(_xlpm.c_rng,"\d+"), _xlfn.XLOOKUP(A303, _xlpm.header_rng, _xlpm.data_rng))
        ),
        B303="Day", ""
    ),
    IFERROR(_xlpm.result, "")
)</f>
        <v>4369.1900000000005</v>
      </c>
      <c r="AQ303" s="26">
        <f t="shared" si="72"/>
        <v>1</v>
      </c>
      <c r="AR303" s="26">
        <f t="shared" si="73"/>
        <v>0.55555555555555558</v>
      </c>
      <c r="AS303" s="26">
        <f t="shared" si="74"/>
        <v>0.55555555555555558</v>
      </c>
      <c r="AT303" s="24" t="str">
        <f t="shared" si="75"/>
        <v/>
      </c>
      <c r="AU303" s="22">
        <v>720</v>
      </c>
      <c r="AV303" s="22">
        <f t="shared" si="76"/>
        <v>12</v>
      </c>
      <c r="AW303" s="22">
        <f>IF($B303="Day",_xlfn.XLOOKUP(CLEAN($C303),效率表!$B$4:$B$500,效率表!G$4:G$500,""),_xlfn.XLOOKUP(CLEAN($C303),效率表!$B$4:$B$500,效率表!G$4:G$500,"",,-1))</f>
        <v>20</v>
      </c>
      <c r="AX303" s="22">
        <f>IF($B303="Day",_xlfn.XLOOKUP(CLEAN($C303),效率表!$B$4:$B$500,效率表!H$4:H$500,""),_xlfn.XLOOKUP(CLEAN($C303),效率表!$B$4:$B$500,效率表!H$4:H$500,"",,-1))</f>
        <v>0</v>
      </c>
      <c r="AY303" s="22">
        <f>IF($B303="Day",_xlfn.XLOOKUP(CLEAN($C303),效率表!$B$4:$B$500,效率表!I$4:I$500,""),_xlfn.XLOOKUP(CLEAN($C303),效率表!$B$4:$B$500,效率表!I$4:I$500,"",,-1))</f>
        <v>0</v>
      </c>
      <c r="AZ303" s="22">
        <f>IF($B303="Day",_xlfn.XLOOKUP(CLEAN($C303),效率表!$B$4:$B$500,效率表!J$4:J$500,""),_xlfn.XLOOKUP(CLEAN($C303),效率表!$B$4:$B$500,效率表!J$4:J$500,"",,-1))</f>
        <v>0</v>
      </c>
      <c r="BA303" s="22">
        <f>IF($B303="Day",_xlfn.XLOOKUP(CLEAN($C303),效率表!$B$4:$B$500,效率表!K$4:K$500,""),_xlfn.XLOOKUP(CLEAN($C303),效率表!$B$4:$B$500,效率表!K$4:K$500,"",,-1))</f>
        <v>0</v>
      </c>
      <c r="BB303" s="22">
        <f>IF($B303="Day",_xlfn.XLOOKUP(CLEAN($C303),效率表!$B$4:$B$500,效率表!L$4:L$500,""),_xlfn.XLOOKUP(CLEAN($C303),效率表!$B$4:$B$500,效率表!L$4:L$500,"",,-1))</f>
        <v>60</v>
      </c>
      <c r="BC303" s="22">
        <f>IF($B303="Day",_xlfn.XLOOKUP(CLEAN($C303),效率表!$B$4:$B$500,效率表!M$4:M$500,""),_xlfn.XLOOKUP(CLEAN($C303),效率表!$B$4:$B$500,效率表!M$4:M$500,"",,-1))</f>
        <v>0</v>
      </c>
      <c r="BD303" s="22">
        <f>IF($B303="Day",_xlfn.XLOOKUP(CLEAN($C303),效率表!$B$4:$B$500,效率表!N$4:N$500,""),_xlfn.XLOOKUP(CLEAN($C303),效率表!$B$4:$B$500,效率表!N$4:N$500,"",,-1))</f>
        <v>0</v>
      </c>
      <c r="BE303" s="22">
        <f>IF($B303="Day",_xlfn.XLOOKUP(CLEAN($C303),效率表!$B$4:$B$500,效率表!O$4:O$500,""),_xlfn.XLOOKUP(CLEAN($C303),效率表!$B$4:$B$500,效率表!O$4:O$500,"",,-1))</f>
        <v>0</v>
      </c>
      <c r="BF303" s="22">
        <f>IF($B303="Day",_xlfn.XLOOKUP(CLEAN($C303),效率表!$B$4:$B$500,效率表!P$4:P$500,""),_xlfn.XLOOKUP(CLEAN($C303),效率表!$B$4:$B$500,效率表!P$4:P$500,"",,-1))</f>
        <v>0</v>
      </c>
      <c r="BG303" s="22">
        <f>IF($B303="Day",_xlfn.XLOOKUP(CLEAN($C303),效率表!$B$4:$B$500,效率表!Q$4:Q$500,""),_xlfn.XLOOKUP(CLEAN($C303),效率表!$B$4:$B$500,效率表!Q$4:Q$500,"",,-1))</f>
        <v>0</v>
      </c>
      <c r="BH303" s="22">
        <f>IF($B303="Day",_xlfn.XLOOKUP(CLEAN($C303),效率表!$B$4:$B$500,效率表!R$4:R$500,""),_xlfn.XLOOKUP(CLEAN($C303),效率表!$B$4:$B$500,效率表!R$4:R$500,"",,-1))</f>
        <v>0</v>
      </c>
      <c r="BI303" s="22">
        <f>IF($B303="Day",_xlfn.XLOOKUP(CLEAN($C303),效率表!$B$4:$B$500,效率表!S$4:S$500,""),_xlfn.XLOOKUP(CLEAN($C303),效率表!$B$4:$B$500,效率表!S$4:S$500,"",,-1))</f>
        <v>240</v>
      </c>
      <c r="BJ303" s="22">
        <f>IF($B303="Day",_xlfn.XLOOKUP(CLEAN($C303),效率表!$B$4:$B$500,效率表!U$4:U$500,""),_xlfn.XLOOKUP(CLEAN($C303),效率表!$B$4:$B$500,效率表!U$4:U$500,"",,-1))</f>
        <v>0</v>
      </c>
      <c r="BK303" s="22">
        <f>IF($B303="Day",_xlfn.XLOOKUP(CLEAN($C303),效率表!$B$4:$B$500,效率表!V$4:V$500,""),_xlfn.XLOOKUP(CLEAN($C303),效率表!$B$4:$B$500,效率表!V$4:V$500,"",,-1))</f>
        <v>0</v>
      </c>
      <c r="BL303" s="22">
        <f t="shared" si="77"/>
        <v>0</v>
      </c>
      <c r="BM303" s="22">
        <f t="shared" si="78"/>
        <v>320</v>
      </c>
      <c r="BN303" s="22">
        <f t="shared" si="79"/>
        <v>240</v>
      </c>
      <c r="BO303" s="27">
        <f t="shared" si="80"/>
        <v>400</v>
      </c>
      <c r="BP303" s="25">
        <f t="shared" si="81"/>
        <v>6.666666666666667</v>
      </c>
      <c r="BQ303" s="28">
        <f>IF($B303="Day",_xlfn.XLOOKUP(CLEAN($C303),效率表!$B$4:$B$500,效率表!X$4:X$500,""),_xlfn.XLOOKUP($C303,效率表!$B$4:$B$500,效率表!X$4:X$500,"",,-1))</f>
        <v>0</v>
      </c>
    </row>
    <row r="304" spans="1:69">
      <c r="A304" s="29">
        <f t="shared" si="84"/>
        <v>46244</v>
      </c>
      <c r="B304" s="22" t="s">
        <v>241</v>
      </c>
      <c r="C304" s="22" t="s">
        <v>229</v>
      </c>
      <c r="D304" s="23" t="str">
        <f>_xlfn.XLOOKUP(C304,辅助表Auxiliary!$A$3:$A$192,辅助表Auxiliary!$C$3:$C$192)</f>
        <v>矿用卡车/Dump Truck</v>
      </c>
      <c r="E304" s="22" t="str">
        <f>_xlfn.XLOOKUP(C304,辅助表Auxiliary!$A$3:$A$192,辅助表Auxiliary!$D$3:$D$192)</f>
        <v>NHL NTE240AC</v>
      </c>
      <c r="F304" s="22" t="str">
        <f>_xlfn.XLOOKUP(C304,辅助表Auxiliary!$A$3:$A$192,辅助表Auxiliary!$E$3:$E$192)</f>
        <v>NTE240</v>
      </c>
      <c r="G304" s="22" t="s">
        <v>285</v>
      </c>
      <c r="H304" s="22" t="b">
        <f t="shared" si="68"/>
        <v>1</v>
      </c>
      <c r="I304" s="22">
        <f t="shared" si="69"/>
        <v>1</v>
      </c>
      <c r="J304" s="22"/>
      <c r="K304" s="22">
        <f>_xlfn.AGGREGATE(9,4,表1[[#This Row],[Хө]:[Б.н]])+_xlfn.AGGREGATE(9,4,表1[[#This Row],[Хө土壤]:[Б.н 脏煤]],表1[[#This Row],[Ш.х 沃土]])</f>
        <v>935</v>
      </c>
      <c r="L304" s="22">
        <f>_xlfn.AGGREGATE(9,4,表1[[#This Row],[Нү]],表1[[#This Row],[Нү 煤炭]])</f>
        <v>0</v>
      </c>
      <c r="M304" s="22">
        <f>_xlfn.AGGREGATE(9,4,表1[[#This Row],[oxid]],表1[[#This Row],[oxid 氧化]])</f>
        <v>0</v>
      </c>
      <c r="N304" s="22">
        <f>_xlfn.AGGREGATE(9,4,表1[[#This Row],[И.А]],表1[[#This Row],[И.А 
工程工作]])</f>
        <v>0</v>
      </c>
      <c r="O304" s="22">
        <f>表1[[#This Row],[产量（M3）
Production(M3)]]-表1[[#This Row],[焦煤（M3）
Coking coal
Нү]]-表1[[#This Row],[动力煤（M3）
Thermal coal
oxid]]</f>
        <v>935</v>
      </c>
      <c r="P304" s="22" t="str" cm="1">
        <f t="array" ref="P304">_xlfn.LET(
_xlpm.hCond,$H304,
_xlpm.dType,$D304,
_xlpm.res_type_1,P$1,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4" s="22" t="str" cm="1">
        <f t="array" ref="Q304">_xlfn.LET(
_xlpm.hCond,$H304,
_xlpm.dType,$D304,
_xlpm.res_type_1,Q$1,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4" s="22" t="str" cm="1">
        <f t="array" ref="R304">_xlfn.LET(
_xlpm.hCond,$H304,
_xlpm.dType,$D304,
_xlpm.res_type_1,R$1,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4" s="22" t="str" cm="1">
        <f t="array" ref="S304">_xlfn.LET(
_xlpm.hCond,$H304,
_xlpm.dType,$D304,
_xlpm.res_type_1,S$1,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4" s="22" t="str" cm="1">
        <f t="array" ref="T304">_xlfn.LET(
_xlpm.hCond,$H304,
_xlpm.dType,$D304,
_xlpm.res_type_1,T$1,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4" s="22" t="str" cm="1">
        <f t="array" ref="U304">_xlfn.LET(
_xlpm.hCond,$H304,
_xlpm.dType,$D304,
_xlpm.res_type_1,U$1,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4" s="22" t="str" cm="1">
        <f t="array" ref="V304">_xlfn.LET(
_xlpm.hCond,$H304,
_xlpm.dType,$D304,
_xlpm.res_type_1,V$1,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4" s="22" cm="1">
        <f t="array" ref="W304">_xlfn.LET(
_xlpm.hCond,$H304,
_xlpm.dType,$D304,
_xlpm.res_type_1,W$1,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304" s="22" cm="1">
        <f t="array" ref="X304">_xlfn.LET(
_xlpm.hCond,$H304,
_xlpm.dType,$D304,
_xlpm.res_type_1,X$1,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04" s="22" cm="1">
        <f t="array" ref="Y304">_xlfn.LET(
_xlpm.hCond,$H304,
_xlpm.dType,$D304,
_xlpm.res_type_1,Y$1,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04" s="22" cm="1">
        <f t="array" ref="Z304">_xlfn.LET(
_xlpm.hCond,$H304,
_xlpm.dType,$D304,
_xlpm.res_type_1,Z$1,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04" s="22" cm="1">
        <f t="array" ref="AA304">_xlfn.LET(
_xlpm.hCond,$H304,
_xlpm.dType,$D304,
_xlpm.res_type_1,AA$1,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04" s="22" cm="1">
        <f t="array" ref="AB304">_xlfn.LET(
_xlpm.hCond,$H304,
_xlpm.dType,$D304,
_xlpm.res_type_1,AB$1,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04" s="22" cm="1">
        <f t="array" ref="AC304">_xlfn.LET(
_xlpm.hCond,$H304,
_xlpm.dType,$D304,
_xlpm.res_type_1,AC$1,
_xlpm.num,--_xlfn.TEXTAFTER($C304,{"#","/","-"},-1),
_xlpm.isDay,$B304="DAY",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04" s="22" cm="1">
        <f t="array" ref="AD304">_xlfn.LET(
    _xlpm.result,
    IF(
        $H304,
        _xlfn.IFS(
            $B304 = "DAY",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$B304 = "Night",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5397</v>
      </c>
      <c r="AE304" s="22" cm="1">
        <f t="array" ref="AE304">_xlfn.LET(
    _xlpm.result,
    IF(
        $H304,
        _xlfn.IFS(
            $B304 = "DAY",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$B304 = "Night",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5407</v>
      </c>
      <c r="AF304" s="22">
        <f t="shared" si="82"/>
        <v>10</v>
      </c>
      <c r="AG304" s="22" cm="1">
        <f t="array" ref="AG304">_xlfn.LET(
    _xlpm.result,
    IF(
        $H304,
        _xlfn.IFS(
            $B304 = "DAY",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$B304 = "Night",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84480</v>
      </c>
      <c r="AH304" s="22" cm="1">
        <f t="array" ref="AH304">_xlfn.LET(
    _xlpm.result,
    IF(
        $H304,
        _xlfn.IFS(
            $B304 = "DAY",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$B304 = "Night",
            _xlfn.IFS(
                $D304 = "挖掘机/Excavator",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$D304 = "矿用卡车/Dump Truck",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$D304 = "辅助设备/Auxiliary Equipment",
                _xlfn.XLOOKUP(
                     --
                        _xlfn.TEXTAFTER(
                            $C304,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84645</v>
      </c>
      <c r="AI304" s="22">
        <f t="shared" si="83"/>
        <v>165</v>
      </c>
      <c r="AJ304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304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04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04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04" s="22">
        <f t="shared" si="70"/>
        <v>11</v>
      </c>
      <c r="AO304" s="24">
        <f t="shared" si="71"/>
        <v>7.5</v>
      </c>
      <c r="AP304" s="25" cm="1">
        <f t="array" ref="AP304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B304="Night", IF(
            (F304="EX5600")+(F304="EX3600"),
            _xlfn.XLOOKUP(--_xlfn.TEXTAFTER($C304,{"#","/","-"},-1), --_xlfn.TEXTAFTER('Electrical Excavator'!$A$4:$A$23,{"#","/","-"},-1), _xlfn.XLOOKUP(A304,'Electrical Excavator'!$E$3:$AI$3,'Electrical Excavator'!$E$4:$AI$23)),
            _xlfn.XLOOKUP(--_xlfn.TEXTAFTER($C304,{"#","/","-"},-1), --_xlfn.REGEXEXTRACT(_xlpm.c_rng,"\d+"), _xlfn.XLOOKUP(A304, _xlpm.header_rng, _xlpm.data_rng))
        ),
        B304="Day", ""
    ),
    IFERROR(_xlpm.result, "")
)</f>
        <v>4369.1900000000005</v>
      </c>
      <c r="AQ304" s="26">
        <f t="shared" si="72"/>
        <v>1</v>
      </c>
      <c r="AR304" s="26">
        <f t="shared" si="73"/>
        <v>0.66666666666666663</v>
      </c>
      <c r="AS304" s="26">
        <f t="shared" si="74"/>
        <v>0.66666666666666663</v>
      </c>
      <c r="AT304" s="24">
        <f t="shared" si="75"/>
        <v>120</v>
      </c>
      <c r="AU304" s="22">
        <v>720</v>
      </c>
      <c r="AV304" s="22">
        <f t="shared" si="76"/>
        <v>12</v>
      </c>
      <c r="AW304" s="22">
        <f>IF($B304="Day",_xlfn.XLOOKUP(CLEAN($C304),效率表!$B$4:$B$500,效率表!G$4:G$500,""),_xlfn.XLOOKUP(CLEAN($C304),效率表!$B$4:$B$500,效率表!G$4:G$500,"",,-1))</f>
        <v>60</v>
      </c>
      <c r="AX304" s="22">
        <f>IF($B304="Day",_xlfn.XLOOKUP(CLEAN($C304),效率表!$B$4:$B$500,效率表!H$4:H$500,""),_xlfn.XLOOKUP(CLEAN($C304),效率表!$B$4:$B$500,效率表!H$4:H$500,"",,-1))</f>
        <v>0</v>
      </c>
      <c r="AY304" s="22">
        <f>IF($B304="Day",_xlfn.XLOOKUP(CLEAN($C304),效率表!$B$4:$B$500,效率表!I$4:I$500,""),_xlfn.XLOOKUP(CLEAN($C304),效率表!$B$4:$B$500,效率表!I$4:I$500,"",,-1))</f>
        <v>0</v>
      </c>
      <c r="AZ304" s="22">
        <f>IF($B304="Day",_xlfn.XLOOKUP(CLEAN($C304),效率表!$B$4:$B$500,效率表!J$4:J$500,""),_xlfn.XLOOKUP(CLEAN($C304),效率表!$B$4:$B$500,效率表!J$4:J$500,"",,-1))</f>
        <v>0</v>
      </c>
      <c r="BA304" s="22">
        <f>IF($B304="Day",_xlfn.XLOOKUP(CLEAN($C304),效率表!$B$4:$B$500,效率表!K$4:K$500,""),_xlfn.XLOOKUP(CLEAN($C304),效率表!$B$4:$B$500,效率表!K$4:K$500,"",,-1))</f>
        <v>0</v>
      </c>
      <c r="BB304" s="22">
        <f>IF($B304="Day",_xlfn.XLOOKUP(CLEAN($C304),效率表!$B$4:$B$500,效率表!L$4:L$500,""),_xlfn.XLOOKUP(CLEAN($C304),效率表!$B$4:$B$500,效率表!L$4:L$500,"",,-1))</f>
        <v>90</v>
      </c>
      <c r="BC304" s="22">
        <f>IF($B304="Day",_xlfn.XLOOKUP(CLEAN($C304),效率表!$B$4:$B$500,效率表!M$4:M$500,""),_xlfn.XLOOKUP(CLEAN($C304),效率表!$B$4:$B$500,效率表!M$4:M$500,"",,-1))</f>
        <v>0</v>
      </c>
      <c r="BD304" s="22">
        <f>IF($B304="Day",_xlfn.XLOOKUP(CLEAN($C304),效率表!$B$4:$B$500,效率表!N$4:N$500,""),_xlfn.XLOOKUP(CLEAN($C304),效率表!$B$4:$B$500,效率表!N$4:N$500,"",,-1))</f>
        <v>0</v>
      </c>
      <c r="BE304" s="22">
        <f>IF($B304="Day",_xlfn.XLOOKUP(CLEAN($C304),效率表!$B$4:$B$500,效率表!O$4:O$500,""),_xlfn.XLOOKUP(CLEAN($C304),效率表!$B$4:$B$500,效率表!O$4:O$500,"",,-1))</f>
        <v>0</v>
      </c>
      <c r="BF304" s="22">
        <f>IF($B304="Day",_xlfn.XLOOKUP(CLEAN($C304),效率表!$B$4:$B$500,效率表!P$4:P$500,""),_xlfn.XLOOKUP(CLEAN($C304),效率表!$B$4:$B$500,效率表!P$4:P$500,"",,-1))</f>
        <v>90</v>
      </c>
      <c r="BG304" s="22">
        <f>IF($B304="Day",_xlfn.XLOOKUP(CLEAN($C304),效率表!$B$4:$B$500,效率表!Q$4:Q$500,""),_xlfn.XLOOKUP(CLEAN($C304),效率表!$B$4:$B$500,效率表!Q$4:Q$500,"",,-1))</f>
        <v>0</v>
      </c>
      <c r="BH304" s="22">
        <f>IF($B304="Day",_xlfn.XLOOKUP(CLEAN($C304),效率表!$B$4:$B$500,效率表!R$4:R$500,""),_xlfn.XLOOKUP(CLEAN($C304),效率表!$B$4:$B$500,效率表!R$4:R$500,"",,-1))</f>
        <v>0</v>
      </c>
      <c r="BI304" s="22">
        <f>IF($B304="Day",_xlfn.XLOOKUP(CLEAN($C304),效率表!$B$4:$B$500,效率表!S$4:S$500,""),_xlfn.XLOOKUP(CLEAN($C304),效率表!$B$4:$B$500,效率表!S$4:S$500,"",,-1))</f>
        <v>0</v>
      </c>
      <c r="BJ304" s="22">
        <f>IF($B304="Day",_xlfn.XLOOKUP(CLEAN($C304),效率表!$B$4:$B$500,效率表!U$4:U$500,""),_xlfn.XLOOKUP(CLEAN($C304),效率表!$B$4:$B$500,效率表!U$4:U$500,"",,-1))</f>
        <v>0</v>
      </c>
      <c r="BK304" s="22">
        <f>IF($B304="Day",_xlfn.XLOOKUP(CLEAN($C304),效率表!$B$4:$B$500,效率表!V$4:V$500,""),_xlfn.XLOOKUP(CLEAN($C304),效率表!$B$4:$B$500,效率表!V$4:V$500,"",,-1))</f>
        <v>0</v>
      </c>
      <c r="BL304" s="22">
        <f t="shared" si="77"/>
        <v>0</v>
      </c>
      <c r="BM304" s="22">
        <f t="shared" si="78"/>
        <v>240</v>
      </c>
      <c r="BN304" s="22">
        <f t="shared" si="79"/>
        <v>90</v>
      </c>
      <c r="BO304" s="27">
        <f t="shared" si="80"/>
        <v>480</v>
      </c>
      <c r="BP304" s="25">
        <f t="shared" si="81"/>
        <v>8</v>
      </c>
      <c r="BQ304" s="28">
        <f>IF($B304="Day",_xlfn.XLOOKUP(CLEAN($C304),效率表!$B$4:$B$500,效率表!X$4:X$500,""),_xlfn.XLOOKUP($C304,效率表!$B$4:$B$500,效率表!X$4:X$500,"",,-1))</f>
        <v>0</v>
      </c>
    </row>
    <row r="305" spans="1:69">
      <c r="A305" s="29">
        <f t="shared" si="84"/>
        <v>46244</v>
      </c>
      <c r="B305" s="22" t="s">
        <v>241</v>
      </c>
      <c r="C305" s="22" t="s">
        <v>230</v>
      </c>
      <c r="D305" s="23" t="str">
        <f>_xlfn.XLOOKUP(C305,辅助表Auxiliary!$A$3:$A$192,辅助表Auxiliary!$C$3:$C$192)</f>
        <v>辅助设备/Auxiliary Equipment</v>
      </c>
      <c r="E305" s="22" t="str">
        <f>_xlfn.XLOOKUP(C305,辅助表Auxiliary!$A$3:$A$192,辅助表Auxiliary!$D$3:$D$192)</f>
        <v>TEREX TR100W</v>
      </c>
      <c r="F305" s="22" t="str">
        <f>_xlfn.XLOOKUP(C305,辅助表Auxiliary!$A$3:$A$192,辅助表Auxiliary!$E$3:$E$192)</f>
        <v>自有辅助</v>
      </c>
      <c r="G305" s="22" t="s">
        <v>287</v>
      </c>
      <c r="H305" s="22" t="b">
        <f t="shared" si="68"/>
        <v>1</v>
      </c>
      <c r="I305" s="22">
        <f t="shared" si="69"/>
        <v>0</v>
      </c>
      <c r="J305" s="22"/>
      <c r="K305" s="22">
        <f>_xlfn.AGGREGATE(9,4,表1[[#This Row],[Хө]:[Б.н]])+_xlfn.AGGREGATE(9,4,表1[[#This Row],[Хө土壤]:[Б.н 脏煤]],表1[[#This Row],[Ш.х 沃土]])</f>
        <v>0</v>
      </c>
      <c r="L305" s="22">
        <f>_xlfn.AGGREGATE(9,4,表1[[#This Row],[Нү]],表1[[#This Row],[Нү 煤炭]])</f>
        <v>0</v>
      </c>
      <c r="M305" s="22">
        <f>_xlfn.AGGREGATE(9,4,表1[[#This Row],[oxid]],表1[[#This Row],[oxid 氧化]])</f>
        <v>0</v>
      </c>
      <c r="N305" s="22">
        <f>_xlfn.AGGREGATE(9,4,表1[[#This Row],[И.А]],表1[[#This Row],[И.А 
工程工作]])</f>
        <v>0</v>
      </c>
      <c r="O305" s="22">
        <f>表1[[#This Row],[产量（M3）
Production(M3)]]-表1[[#This Row],[焦煤（M3）
Coking coal
Нү]]-表1[[#This Row],[动力煤（M3）
Thermal coal
oxid]]</f>
        <v>0</v>
      </c>
      <c r="P305" s="22" t="str" cm="1">
        <f t="array" ref="P305">_xlfn.LET(
_xlpm.hCond,$H305,
_xlpm.dType,$D305,
_xlpm.res_type_1,P$1,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5" s="22" t="str" cm="1">
        <f t="array" ref="Q305">_xlfn.LET(
_xlpm.hCond,$H305,
_xlpm.dType,$D305,
_xlpm.res_type_1,Q$1,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5" s="22" t="str" cm="1">
        <f t="array" ref="R305">_xlfn.LET(
_xlpm.hCond,$H305,
_xlpm.dType,$D305,
_xlpm.res_type_1,R$1,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5" s="22" t="str" cm="1">
        <f t="array" ref="S305">_xlfn.LET(
_xlpm.hCond,$H305,
_xlpm.dType,$D305,
_xlpm.res_type_1,S$1,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5" s="22" t="str" cm="1">
        <f t="array" ref="T305">_xlfn.LET(
_xlpm.hCond,$H305,
_xlpm.dType,$D305,
_xlpm.res_type_1,T$1,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5" s="22" t="str" cm="1">
        <f t="array" ref="U305">_xlfn.LET(
_xlpm.hCond,$H305,
_xlpm.dType,$D305,
_xlpm.res_type_1,U$1,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5" s="22" t="str" cm="1">
        <f t="array" ref="V305">_xlfn.LET(
_xlpm.hCond,$H305,
_xlpm.dType,$D305,
_xlpm.res_type_1,V$1,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5" s="22" t="str" cm="1">
        <f t="array" ref="W305">_xlfn.LET(
_xlpm.hCond,$H305,
_xlpm.dType,$D305,
_xlpm.res_type_1,W$1,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5" s="22" t="str" cm="1">
        <f t="array" ref="X305">_xlfn.LET(
_xlpm.hCond,$H305,
_xlpm.dType,$D305,
_xlpm.res_type_1,X$1,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5" s="22" t="str" cm="1">
        <f t="array" ref="Y305">_xlfn.LET(
_xlpm.hCond,$H305,
_xlpm.dType,$D305,
_xlpm.res_type_1,Y$1,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5" s="22" t="str" cm="1">
        <f t="array" ref="Z305">_xlfn.LET(
_xlpm.hCond,$H305,
_xlpm.dType,$D305,
_xlpm.res_type_1,Z$1,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5" s="22" t="str" cm="1">
        <f t="array" ref="AA305">_xlfn.LET(
_xlpm.hCond,$H305,
_xlpm.dType,$D305,
_xlpm.res_type_1,AA$1,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5" s="22" t="str" cm="1">
        <f t="array" ref="AB305">_xlfn.LET(
_xlpm.hCond,$H305,
_xlpm.dType,$D305,
_xlpm.res_type_1,AB$1,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5" s="22" t="str" cm="1">
        <f t="array" ref="AC305">_xlfn.LET(
_xlpm.hCond,$H305,
_xlpm.dType,$D305,
_xlpm.res_type_1,AC$1,
_xlpm.num,--_xlfn.TEXTAFTER($C305,{"#","/","-"},-1),
_xlpm.isDay,$B305="DAY",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5" s="22" cm="1">
        <f t="array" ref="AD305">_xlfn.LET(
    _xlpm.result,
    IF(
        $H305,
        _xlfn.IFS(
            $B305 = "DAY",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$B305 = "Night",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13794.5</v>
      </c>
      <c r="AE305" s="22" cm="1">
        <f t="array" ref="AE305">_xlfn.LET(
    _xlpm.result,
    IF(
        $H305,
        _xlfn.IFS(
            $B305 = "DAY",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$B305 = "Night",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13794.5</v>
      </c>
      <c r="AF305" s="22">
        <f t="shared" si="82"/>
        <v>0</v>
      </c>
      <c r="AG305" s="22" t="str" cm="1">
        <f t="array" ref="AG305">_xlfn.LET(
    _xlpm.result,
    IF(
        $H305,
        _xlfn.IFS(
            $B305 = "DAY",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$B305 = "Night",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5" s="22" t="str" cm="1">
        <f t="array" ref="AH305">_xlfn.LET(
    _xlpm.result,
    IF(
        $H305,
        _xlfn.IFS(
            $B305 = "DAY",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$B305 = "Night",
            _xlfn.IFS(
                $D305 = "挖掘机/Excavator",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$D305 = "矿用卡车/Dump Truck",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$D305 = "辅助设备/Auxiliary Equipment",
                _xlfn.XLOOKUP(
                     --
                        _xlfn.TEXTAFTER(
                            $C305,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5" s="22" t="str">
        <f t="shared" si="83"/>
        <v/>
      </c>
      <c r="AJ305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5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5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5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5" s="22" t="str">
        <f t="shared" si="70"/>
        <v/>
      </c>
      <c r="AO305" s="24" t="str">
        <f t="shared" si="71"/>
        <v/>
      </c>
      <c r="AP305" s="25" cm="1">
        <f t="array" ref="AP305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B305="Night", IF(
            (F305="EX5600")+(F305="EX3600"),
            _xlfn.XLOOKUP(--_xlfn.TEXTAFTER($C305,{"#","/","-"},-1), --_xlfn.TEXTAFTER('Electrical Excavator'!$A$4:$A$23,{"#","/","-"},-1), _xlfn.XLOOKUP(A305,'Electrical Excavator'!$E$3:$AI$3,'Electrical Excavator'!$E$4:$AI$23)),
            _xlfn.XLOOKUP(--_xlfn.TEXTAFTER($C305,{"#","/","-"},-1), --_xlfn.REGEXEXTRACT(_xlpm.c_rng,"\d+"), _xlfn.XLOOKUP(A305, _xlpm.header_rng, _xlpm.data_rng))
        ),
        B305="Day", ""
    ),
    IFERROR(_xlpm.result, "")
)</f>
        <v>0</v>
      </c>
      <c r="AQ305" s="26">
        <f t="shared" si="72"/>
        <v>0</v>
      </c>
      <c r="AR305" s="26">
        <f t="shared" si="73"/>
        <v>0</v>
      </c>
      <c r="AS305" s="26" t="str">
        <f t="shared" si="74"/>
        <v/>
      </c>
      <c r="AT305" s="24" t="str">
        <f t="shared" si="75"/>
        <v/>
      </c>
      <c r="AU305" s="22">
        <v>720</v>
      </c>
      <c r="AV305" s="22">
        <f t="shared" si="76"/>
        <v>12</v>
      </c>
      <c r="AW305" s="22">
        <f>IF($B305="Day",_xlfn.XLOOKUP(CLEAN($C305),效率表!$B$4:$B$500,效率表!G$4:G$500,""),_xlfn.XLOOKUP(CLEAN($C305),效率表!$B$4:$B$500,效率表!G$4:G$500,"",,-1))</f>
        <v>0</v>
      </c>
      <c r="AX305" s="22">
        <f>IF($B305="Day",_xlfn.XLOOKUP(CLEAN($C305),效率表!$B$4:$B$500,效率表!H$4:H$500,""),_xlfn.XLOOKUP(CLEAN($C305),效率表!$B$4:$B$500,效率表!H$4:H$500,"",,-1))</f>
        <v>0</v>
      </c>
      <c r="AY305" s="22">
        <f>IF($B305="Day",_xlfn.XLOOKUP(CLEAN($C305),效率表!$B$4:$B$500,效率表!I$4:I$500,""),_xlfn.XLOOKUP(CLEAN($C305),效率表!$B$4:$B$500,效率表!I$4:I$500,"",,-1))</f>
        <v>0</v>
      </c>
      <c r="AZ305" s="22">
        <f>IF($B305="Day",_xlfn.XLOOKUP(CLEAN($C305),效率表!$B$4:$B$500,效率表!J$4:J$500,""),_xlfn.XLOOKUP(CLEAN($C305),效率表!$B$4:$B$500,效率表!J$4:J$500,"",,-1))</f>
        <v>0</v>
      </c>
      <c r="BA305" s="22">
        <f>IF($B305="Day",_xlfn.XLOOKUP(CLEAN($C305),效率表!$B$4:$B$500,效率表!K$4:K$500,""),_xlfn.XLOOKUP(CLEAN($C305),效率表!$B$4:$B$500,效率表!K$4:K$500,"",,-1))</f>
        <v>0</v>
      </c>
      <c r="BB305" s="22">
        <f>IF($B305="Day",_xlfn.XLOOKUP(CLEAN($C305),效率表!$B$4:$B$500,效率表!L$4:L$500,""),_xlfn.XLOOKUP(CLEAN($C305),效率表!$B$4:$B$500,效率表!L$4:L$500,"",,-1))</f>
        <v>0</v>
      </c>
      <c r="BC305" s="22">
        <f>IF($B305="Day",_xlfn.XLOOKUP(CLEAN($C305),效率表!$B$4:$B$500,效率表!M$4:M$500,""),_xlfn.XLOOKUP(CLEAN($C305),效率表!$B$4:$B$500,效率表!M$4:M$500,"",,-1))</f>
        <v>0</v>
      </c>
      <c r="BD305" s="22">
        <f>IF($B305="Day",_xlfn.XLOOKUP(CLEAN($C305),效率表!$B$4:$B$500,效率表!N$4:N$500,""),_xlfn.XLOOKUP(CLEAN($C305),效率表!$B$4:$B$500,效率表!N$4:N$500,"",,-1))</f>
        <v>0</v>
      </c>
      <c r="BE305" s="22">
        <f>IF($B305="Day",_xlfn.XLOOKUP(CLEAN($C305),效率表!$B$4:$B$500,效率表!O$4:O$500,""),_xlfn.XLOOKUP(CLEAN($C305),效率表!$B$4:$B$500,效率表!O$4:O$500,"",,-1))</f>
        <v>720</v>
      </c>
      <c r="BF305" s="22">
        <f>IF($B305="Day",_xlfn.XLOOKUP(CLEAN($C305),效率表!$B$4:$B$500,效率表!P$4:P$500,""),_xlfn.XLOOKUP(CLEAN($C305),效率表!$B$4:$B$500,效率表!P$4:P$500,"",,-1))</f>
        <v>0</v>
      </c>
      <c r="BG305" s="22">
        <f>IF($B305="Day",_xlfn.XLOOKUP(CLEAN($C305),效率表!$B$4:$B$500,效率表!Q$4:Q$500,""),_xlfn.XLOOKUP(CLEAN($C305),效率表!$B$4:$B$500,效率表!Q$4:Q$500,"",,-1))</f>
        <v>0</v>
      </c>
      <c r="BH305" s="22">
        <f>IF($B305="Day",_xlfn.XLOOKUP(CLEAN($C305),效率表!$B$4:$B$500,效率表!R$4:R$500,""),_xlfn.XLOOKUP(CLEAN($C305),效率表!$B$4:$B$500,效率表!R$4:R$500,"",,-1))</f>
        <v>0</v>
      </c>
      <c r="BI305" s="22">
        <f>IF($B305="Day",_xlfn.XLOOKUP(CLEAN($C305),效率表!$B$4:$B$500,效率表!S$4:S$500,""),_xlfn.XLOOKUP(CLEAN($C305),效率表!$B$4:$B$500,效率表!S$4:S$500,"",,-1))</f>
        <v>0</v>
      </c>
      <c r="BJ305" s="22">
        <f>IF($B305="Day",_xlfn.XLOOKUP(CLEAN($C305),效率表!$B$4:$B$500,效率表!U$4:U$500,""),_xlfn.XLOOKUP(CLEAN($C305),效率表!$B$4:$B$500,效率表!U$4:U$500,"",,-1))</f>
        <v>0</v>
      </c>
      <c r="BK305" s="22">
        <f>IF($B305="Day",_xlfn.XLOOKUP(CLEAN($C305),效率表!$B$4:$B$500,效率表!V$4:V$500,""),_xlfn.XLOOKUP(CLEAN($C305),效率表!$B$4:$B$500,效率表!V$4:V$500,"",,-1))</f>
        <v>0</v>
      </c>
      <c r="BL305" s="22">
        <f t="shared" si="77"/>
        <v>0</v>
      </c>
      <c r="BM305" s="22">
        <f t="shared" si="78"/>
        <v>0</v>
      </c>
      <c r="BN305" s="22">
        <f t="shared" si="79"/>
        <v>0</v>
      </c>
      <c r="BO305" s="27">
        <f t="shared" si="80"/>
        <v>0</v>
      </c>
      <c r="BP305" s="25">
        <f t="shared" si="81"/>
        <v>0</v>
      </c>
      <c r="BQ305" s="28" t="str">
        <f>IF($B305="Day",_xlfn.XLOOKUP(CLEAN($C305),效率表!$B$4:$B$500,效率表!X$4:X$500,""),_xlfn.XLOOKUP($C305,效率表!$B$4:$B$500,效率表!X$4:X$500,"",,-1))</f>
        <v xml:space="preserve">хөдөлгүүр засварт </v>
      </c>
    </row>
    <row r="306" spans="1:69">
      <c r="A306" s="29">
        <f t="shared" si="84"/>
        <v>46244</v>
      </c>
      <c r="B306" s="22" t="s">
        <v>241</v>
      </c>
      <c r="C306" s="22" t="s">
        <v>231</v>
      </c>
      <c r="D306" s="23" t="str">
        <f>_xlfn.XLOOKUP(C306,辅助表Auxiliary!$A$3:$A$192,辅助表Auxiliary!$C$3:$C$192)</f>
        <v>辅助设备/Auxiliary Equipment</v>
      </c>
      <c r="E306" s="22" t="str">
        <f>_xlfn.XLOOKUP(C306,辅助表Auxiliary!$A$3:$A$192,辅助表Auxiliary!$D$3:$D$192)</f>
        <v>TEREX TR100W</v>
      </c>
      <c r="F306" s="22" t="str">
        <f>_xlfn.XLOOKUP(C306,辅助表Auxiliary!$A$3:$A$192,辅助表Auxiliary!$E$3:$E$192)</f>
        <v>自有辅助</v>
      </c>
      <c r="G306" s="22" t="s">
        <v>287</v>
      </c>
      <c r="H306" s="22" t="b">
        <f t="shared" si="68"/>
        <v>1</v>
      </c>
      <c r="I306" s="22">
        <f t="shared" si="69"/>
        <v>1</v>
      </c>
      <c r="J306" s="22"/>
      <c r="K306" s="22">
        <f>_xlfn.AGGREGATE(9,4,表1[[#This Row],[Хө]:[Б.н]])+_xlfn.AGGREGATE(9,4,表1[[#This Row],[Хө土壤]:[Б.н 脏煤]],表1[[#This Row],[Ш.х 沃土]])</f>
        <v>0</v>
      </c>
      <c r="L306" s="22">
        <f>_xlfn.AGGREGATE(9,4,表1[[#This Row],[Нү]],表1[[#This Row],[Нү 煤炭]])</f>
        <v>0</v>
      </c>
      <c r="M306" s="22">
        <f>_xlfn.AGGREGATE(9,4,表1[[#This Row],[oxid]],表1[[#This Row],[oxid 氧化]])</f>
        <v>0</v>
      </c>
      <c r="N306" s="22">
        <f>_xlfn.AGGREGATE(9,4,表1[[#This Row],[И.А]],表1[[#This Row],[И.А 
工程工作]])</f>
        <v>0</v>
      </c>
      <c r="O306" s="22">
        <f>表1[[#This Row],[产量（M3）
Production(M3)]]-表1[[#This Row],[焦煤（M3）
Coking coal
Нү]]-表1[[#This Row],[动力煤（M3）
Thermal coal
oxid]]</f>
        <v>0</v>
      </c>
      <c r="P306" s="22" t="str" cm="1">
        <f t="array" ref="P306">_xlfn.LET(
_xlpm.hCond,$H306,
_xlpm.dType,$D306,
_xlpm.res_type_1,P$1,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6" s="22" t="str" cm="1">
        <f t="array" ref="Q306">_xlfn.LET(
_xlpm.hCond,$H306,
_xlpm.dType,$D306,
_xlpm.res_type_1,Q$1,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6" s="22" t="str" cm="1">
        <f t="array" ref="R306">_xlfn.LET(
_xlpm.hCond,$H306,
_xlpm.dType,$D306,
_xlpm.res_type_1,R$1,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6" s="22" t="str" cm="1">
        <f t="array" ref="S306">_xlfn.LET(
_xlpm.hCond,$H306,
_xlpm.dType,$D306,
_xlpm.res_type_1,S$1,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6" s="22" t="str" cm="1">
        <f t="array" ref="T306">_xlfn.LET(
_xlpm.hCond,$H306,
_xlpm.dType,$D306,
_xlpm.res_type_1,T$1,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6" s="22" t="str" cm="1">
        <f t="array" ref="U306">_xlfn.LET(
_xlpm.hCond,$H306,
_xlpm.dType,$D306,
_xlpm.res_type_1,U$1,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6" s="22" t="str" cm="1">
        <f t="array" ref="V306">_xlfn.LET(
_xlpm.hCond,$H306,
_xlpm.dType,$D306,
_xlpm.res_type_1,V$1,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6" s="22" t="str" cm="1">
        <f t="array" ref="W306">_xlfn.LET(
_xlpm.hCond,$H306,
_xlpm.dType,$D306,
_xlpm.res_type_1,W$1,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6" s="22" t="str" cm="1">
        <f t="array" ref="X306">_xlfn.LET(
_xlpm.hCond,$H306,
_xlpm.dType,$D306,
_xlpm.res_type_1,X$1,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6" s="22" t="str" cm="1">
        <f t="array" ref="Y306">_xlfn.LET(
_xlpm.hCond,$H306,
_xlpm.dType,$D306,
_xlpm.res_type_1,Y$1,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6" s="22" t="str" cm="1">
        <f t="array" ref="Z306">_xlfn.LET(
_xlpm.hCond,$H306,
_xlpm.dType,$D306,
_xlpm.res_type_1,Z$1,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6" s="22" t="str" cm="1">
        <f t="array" ref="AA306">_xlfn.LET(
_xlpm.hCond,$H306,
_xlpm.dType,$D306,
_xlpm.res_type_1,AA$1,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6" s="22" t="str" cm="1">
        <f t="array" ref="AB306">_xlfn.LET(
_xlpm.hCond,$H306,
_xlpm.dType,$D306,
_xlpm.res_type_1,AB$1,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6" s="22" t="str" cm="1">
        <f t="array" ref="AC306">_xlfn.LET(
_xlpm.hCond,$H306,
_xlpm.dType,$D306,
_xlpm.res_type_1,AC$1,
_xlpm.num,--_xlfn.TEXTAFTER($C306,{"#","/","-"},-1),
_xlpm.isDay,$B306="DAY",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6" s="22" cm="1">
        <f t="array" ref="AD306">_xlfn.LET(
    _xlpm.result,
    IF(
        $H306,
        _xlfn.IFS(
            $B306 = "DAY",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$B306 = "Night",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16538</v>
      </c>
      <c r="AE306" s="22" cm="1">
        <f t="array" ref="AE306">_xlfn.LET(
    _xlpm.result,
    IF(
        $H306,
        _xlfn.IFS(
            $B306 = "DAY",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$B306 = "Night",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16538</v>
      </c>
      <c r="AF306" s="22">
        <f t="shared" si="82"/>
        <v>0</v>
      </c>
      <c r="AG306" s="22" t="str" cm="1">
        <f t="array" ref="AG306">_xlfn.LET(
    _xlpm.result,
    IF(
        $H306,
        _xlfn.IFS(
            $B306 = "DAY",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$B306 = "Night",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6" s="22" t="str" cm="1">
        <f t="array" ref="AH306">_xlfn.LET(
    _xlpm.result,
    IF(
        $H306,
        _xlfn.IFS(
            $B306 = "DAY",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$B306 = "Night",
            _xlfn.IFS(
                $D306 = "挖掘机/Excavator",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$D306 = "矿用卡车/Dump Truck",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$D306 = "辅助设备/Auxiliary Equipment",
                _xlfn.XLOOKUP(
                     --
                        _xlfn.TEXTAFTER(
                            $C306,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6" s="22" t="str">
        <f t="shared" si="83"/>
        <v/>
      </c>
      <c r="AJ306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6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6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6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6" s="22" t="str">
        <f t="shared" si="70"/>
        <v/>
      </c>
      <c r="AO306" s="24" t="str">
        <f t="shared" si="71"/>
        <v/>
      </c>
      <c r="AP306" s="25" cm="1">
        <f t="array" ref="AP306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B306="Night", IF(
            (F306="EX5600")+(F306="EX3600"),
            _xlfn.XLOOKUP(--_xlfn.TEXTAFTER($C306,{"#","/","-"},-1), --_xlfn.TEXTAFTER('Electrical Excavator'!$A$4:$A$23,{"#","/","-"},-1), _xlfn.XLOOKUP(A306,'Electrical Excavator'!$E$3:$AI$3,'Electrical Excavator'!$E$4:$AI$23)),
            _xlfn.XLOOKUP(--_xlfn.TEXTAFTER($C306,{"#","/","-"},-1), --_xlfn.REGEXEXTRACT(_xlpm.c_rng,"\d+"), _xlfn.XLOOKUP(A306, _xlpm.header_rng, _xlpm.data_rng))
        ),
        B306="Day", ""
    ),
    IFERROR(_xlpm.result, "")
)</f>
        <v>520</v>
      </c>
      <c r="AQ306" s="26">
        <f t="shared" si="72"/>
        <v>1</v>
      </c>
      <c r="AR306" s="26">
        <f t="shared" si="73"/>
        <v>0.45833333333333331</v>
      </c>
      <c r="AS306" s="26">
        <f t="shared" si="74"/>
        <v>0.45833333333333331</v>
      </c>
      <c r="AT306" s="24" t="str">
        <f t="shared" si="75"/>
        <v/>
      </c>
      <c r="AU306" s="22">
        <v>720</v>
      </c>
      <c r="AV306" s="22">
        <f t="shared" si="76"/>
        <v>12</v>
      </c>
      <c r="AW306" s="22">
        <f>IF($B306="Day",_xlfn.XLOOKUP(CLEAN($C306),效率表!$B$4:$B$500,效率表!G$4:G$500,""),_xlfn.XLOOKUP(CLEAN($C306),效率表!$B$4:$B$500,效率表!G$4:G$500,"",,-1))</f>
        <v>20</v>
      </c>
      <c r="AX306" s="22">
        <f>IF($B306="Day",_xlfn.XLOOKUP(CLEAN($C306),效率表!$B$4:$B$500,效率表!H$4:H$500,""),_xlfn.XLOOKUP(CLEAN($C306),效率表!$B$4:$B$500,效率表!H$4:H$500,"",,-1))</f>
        <v>0</v>
      </c>
      <c r="AY306" s="22">
        <f>IF($B306="Day",_xlfn.XLOOKUP(CLEAN($C306),效率表!$B$4:$B$500,效率表!I$4:I$500,""),_xlfn.XLOOKUP(CLEAN($C306),效率表!$B$4:$B$500,效率表!I$4:I$500,"",,-1))</f>
        <v>0</v>
      </c>
      <c r="AZ306" s="22">
        <f>IF($B306="Day",_xlfn.XLOOKUP(CLEAN($C306),效率表!$B$4:$B$500,效率表!J$4:J$500,""),_xlfn.XLOOKUP(CLEAN($C306),效率表!$B$4:$B$500,效率表!J$4:J$500,"",,-1))</f>
        <v>0</v>
      </c>
      <c r="BA306" s="22">
        <f>IF($B306="Day",_xlfn.XLOOKUP(CLEAN($C306),效率表!$B$4:$B$500,效率表!K$4:K$500,""),_xlfn.XLOOKUP(CLEAN($C306),效率表!$B$4:$B$500,效率表!K$4:K$500,"",,-1))</f>
        <v>0</v>
      </c>
      <c r="BB306" s="22">
        <f>IF($B306="Day",_xlfn.XLOOKUP(CLEAN($C306),效率表!$B$4:$B$500,效率表!L$4:L$500,""),_xlfn.XLOOKUP(CLEAN($C306),效率表!$B$4:$B$500,效率表!L$4:L$500,"",,-1))</f>
        <v>30</v>
      </c>
      <c r="BC306" s="22">
        <f>IF($B306="Day",_xlfn.XLOOKUP(CLEAN($C306),效率表!$B$4:$B$500,效率表!M$4:M$500,""),_xlfn.XLOOKUP(CLEAN($C306),效率表!$B$4:$B$500,效率表!M$4:M$500,"",,-1))</f>
        <v>0</v>
      </c>
      <c r="BD306" s="22">
        <f>IF($B306="Day",_xlfn.XLOOKUP(CLEAN($C306),效率表!$B$4:$B$500,效率表!N$4:N$500,""),_xlfn.XLOOKUP(CLEAN($C306),效率表!$B$4:$B$500,效率表!N$4:N$500,"",,-1))</f>
        <v>0</v>
      </c>
      <c r="BE306" s="22">
        <f>IF($B306="Day",_xlfn.XLOOKUP(CLEAN($C306),效率表!$B$4:$B$500,效率表!O$4:O$500,""),_xlfn.XLOOKUP(CLEAN($C306),效率表!$B$4:$B$500,效率表!O$4:O$500,"",,-1))</f>
        <v>0</v>
      </c>
      <c r="BF306" s="22">
        <f>IF($B306="Day",_xlfn.XLOOKUP(CLEAN($C306),效率表!$B$4:$B$500,效率表!P$4:P$500,""),_xlfn.XLOOKUP(CLEAN($C306),效率表!$B$4:$B$500,效率表!P$4:P$500,"",,-1))</f>
        <v>140</v>
      </c>
      <c r="BG306" s="22">
        <f>IF($B306="Day",_xlfn.XLOOKUP(CLEAN($C306),效率表!$B$4:$B$500,效率表!Q$4:Q$500,""),_xlfn.XLOOKUP(CLEAN($C306),效率表!$B$4:$B$500,效率表!Q$4:Q$500,"",,-1))</f>
        <v>0</v>
      </c>
      <c r="BH306" s="22">
        <f>IF($B306="Day",_xlfn.XLOOKUP(CLEAN($C306),效率表!$B$4:$B$500,效率表!R$4:R$500,""),_xlfn.XLOOKUP(CLEAN($C306),效率表!$B$4:$B$500,效率表!R$4:R$500,"",,-1))</f>
        <v>0</v>
      </c>
      <c r="BI306" s="22">
        <f>IF($B306="Day",_xlfn.XLOOKUP(CLEAN($C306),效率表!$B$4:$B$500,效率表!S$4:S$500,""),_xlfn.XLOOKUP(CLEAN($C306),效率表!$B$4:$B$500,效率表!S$4:S$500,"",,-1))</f>
        <v>200</v>
      </c>
      <c r="BJ306" s="22">
        <f>IF($B306="Day",_xlfn.XLOOKUP(CLEAN($C306),效率表!$B$4:$B$500,效率表!U$4:U$500,""),_xlfn.XLOOKUP(CLEAN($C306),效率表!$B$4:$B$500,效率表!U$4:U$500,"",,-1))</f>
        <v>0</v>
      </c>
      <c r="BK306" s="22">
        <f>IF($B306="Day",_xlfn.XLOOKUP(CLEAN($C306),效率表!$B$4:$B$500,效率表!V$4:V$500,""),_xlfn.XLOOKUP(CLEAN($C306),效率表!$B$4:$B$500,效率表!V$4:V$500,"",,-1))</f>
        <v>0</v>
      </c>
      <c r="BL306" s="22">
        <f t="shared" si="77"/>
        <v>0</v>
      </c>
      <c r="BM306" s="22">
        <f t="shared" si="78"/>
        <v>390</v>
      </c>
      <c r="BN306" s="22">
        <f t="shared" si="79"/>
        <v>340</v>
      </c>
      <c r="BO306" s="27">
        <f t="shared" si="80"/>
        <v>330</v>
      </c>
      <c r="BP306" s="25">
        <f t="shared" si="81"/>
        <v>5.5</v>
      </c>
      <c r="BQ306" s="28">
        <f>IF($B306="Day",_xlfn.XLOOKUP(CLEAN($C306),效率表!$B$4:$B$500,效率表!X$4:X$500,""),_xlfn.XLOOKUP($C306,效率表!$B$4:$B$500,效率表!X$4:X$500,"",,-1))</f>
        <v>0</v>
      </c>
    </row>
    <row r="307" spans="1:69">
      <c r="A307" s="29">
        <f t="shared" si="84"/>
        <v>46244</v>
      </c>
      <c r="B307" s="22" t="s">
        <v>241</v>
      </c>
      <c r="C307" s="22" t="s">
        <v>232</v>
      </c>
      <c r="D307" s="23" t="str">
        <f>_xlfn.XLOOKUP(C307,辅助表Auxiliary!$A$3:$A$192,辅助表Auxiliary!$C$3:$C$192)</f>
        <v>辅助设备/Auxiliary Equipment</v>
      </c>
      <c r="E307" s="22" t="str">
        <f>_xlfn.XLOOKUP(C307,辅助表Auxiliary!$A$3:$A$192,辅助表Auxiliary!$D$3:$D$192)</f>
        <v>WT</v>
      </c>
      <c r="F307" s="22" t="str">
        <f>_xlfn.XLOOKUP(C307,辅助表Auxiliary!$A$3:$A$192,辅助表Auxiliary!$E$3:$E$192)</f>
        <v>自有辅助</v>
      </c>
      <c r="G307" s="22" t="s">
        <v>287</v>
      </c>
      <c r="H307" s="22" t="b">
        <f t="shared" si="68"/>
        <v>1</v>
      </c>
      <c r="I307" s="22">
        <f t="shared" si="69"/>
        <v>0</v>
      </c>
      <c r="J307" s="22"/>
      <c r="K307" s="22">
        <f>_xlfn.AGGREGATE(9,4,表1[[#This Row],[Хө]:[Б.н]])+_xlfn.AGGREGATE(9,4,表1[[#This Row],[Хө土壤]:[Б.н 脏煤]],表1[[#This Row],[Ш.х 沃土]])</f>
        <v>0</v>
      </c>
      <c r="L307" s="22">
        <f>_xlfn.AGGREGATE(9,4,表1[[#This Row],[Нү]],表1[[#This Row],[Нү 煤炭]])</f>
        <v>0</v>
      </c>
      <c r="M307" s="22">
        <f>_xlfn.AGGREGATE(9,4,表1[[#This Row],[oxid]],表1[[#This Row],[oxid 氧化]])</f>
        <v>0</v>
      </c>
      <c r="N307" s="22">
        <f>_xlfn.AGGREGATE(9,4,表1[[#This Row],[И.А]],表1[[#This Row],[И.А 
工程工作]])</f>
        <v>0</v>
      </c>
      <c r="O307" s="22">
        <f>表1[[#This Row],[产量（M3）
Production(M3)]]-表1[[#This Row],[焦煤（M3）
Coking coal
Нү]]-表1[[#This Row],[动力煤（M3）
Thermal coal
oxid]]</f>
        <v>0</v>
      </c>
      <c r="P307" s="22" t="str" cm="1">
        <f t="array" ref="P307">_xlfn.LET(
_xlpm.hCond,$H307,
_xlpm.dType,$D307,
_xlpm.res_type_1,P$1,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07" s="22" t="str" cm="1">
        <f t="array" ref="Q307">_xlfn.LET(
_xlpm.hCond,$H307,
_xlpm.dType,$D307,
_xlpm.res_type_1,Q$1,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07" s="22" t="str" cm="1">
        <f t="array" ref="R307">_xlfn.LET(
_xlpm.hCond,$H307,
_xlpm.dType,$D307,
_xlpm.res_type_1,R$1,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07" s="22" t="str" cm="1">
        <f t="array" ref="S307">_xlfn.LET(
_xlpm.hCond,$H307,
_xlpm.dType,$D307,
_xlpm.res_type_1,S$1,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07" s="22" t="str" cm="1">
        <f t="array" ref="T307">_xlfn.LET(
_xlpm.hCond,$H307,
_xlpm.dType,$D307,
_xlpm.res_type_1,T$1,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07" s="22" t="str" cm="1">
        <f t="array" ref="U307">_xlfn.LET(
_xlpm.hCond,$H307,
_xlpm.dType,$D307,
_xlpm.res_type_1,U$1,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07" s="22" t="str" cm="1">
        <f t="array" ref="V307">_xlfn.LET(
_xlpm.hCond,$H307,
_xlpm.dType,$D307,
_xlpm.res_type_1,V$1,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07" s="22" t="str" cm="1">
        <f t="array" ref="W307">_xlfn.LET(
_xlpm.hCond,$H307,
_xlpm.dType,$D307,
_xlpm.res_type_1,W$1,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07" s="22" t="str" cm="1">
        <f t="array" ref="X307">_xlfn.LET(
_xlpm.hCond,$H307,
_xlpm.dType,$D307,
_xlpm.res_type_1,X$1,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07" s="22" t="str" cm="1">
        <f t="array" ref="Y307">_xlfn.LET(
_xlpm.hCond,$H307,
_xlpm.dType,$D307,
_xlpm.res_type_1,Y$1,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07" s="22" t="str" cm="1">
        <f t="array" ref="Z307">_xlfn.LET(
_xlpm.hCond,$H307,
_xlpm.dType,$D307,
_xlpm.res_type_1,Z$1,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07" s="22" t="str" cm="1">
        <f t="array" ref="AA307">_xlfn.LET(
_xlpm.hCond,$H307,
_xlpm.dType,$D307,
_xlpm.res_type_1,AA$1,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07" s="22" t="str" cm="1">
        <f t="array" ref="AB307">_xlfn.LET(
_xlpm.hCond,$H307,
_xlpm.dType,$D307,
_xlpm.res_type_1,AB$1,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07" s="22" t="str" cm="1">
        <f t="array" ref="AC307">_xlfn.LET(
_xlpm.hCond,$H307,
_xlpm.dType,$D307,
_xlpm.res_type_1,AC$1,
_xlpm.num,--_xlfn.TEXTAFTER($C307,{"#","/","-"},-1),
_xlpm.isDay,$B307="DAY",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07" s="22" cm="1">
        <f t="array" ref="AD307">_xlfn.LET(
    _xlpm.result,
    IF(
        $H307,
        _xlfn.IFS(
            $B307 = "DAY",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$B307 = "Night",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4824</v>
      </c>
      <c r="AE307" s="22" cm="1">
        <f t="array" ref="AE307">_xlfn.LET(
    _xlpm.result,
    IF(
        $H307,
        _xlfn.IFS(
            $B307 = "DAY",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$B307 = "Night",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4824</v>
      </c>
      <c r="AF307" s="22">
        <f t="shared" si="82"/>
        <v>0</v>
      </c>
      <c r="AG307" s="22" t="str" cm="1">
        <f t="array" ref="AG307">_xlfn.LET(
    _xlpm.result,
    IF(
        $H307,
        _xlfn.IFS(
            $B307 = "DAY",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$B307 = "Night",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7" s="22" t="str" cm="1">
        <f t="array" ref="AH307">_xlfn.LET(
    _xlpm.result,
    IF(
        $H307,
        _xlfn.IFS(
            $B307 = "DAY",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$B307 = "Night",
            _xlfn.IFS(
                $D307 = "挖掘机/Excavator",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$D307 = "矿用卡车/Dump Truck",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$D307 = "辅助设备/Auxiliary Equipment",
                _xlfn.XLOOKUP(
                     --
                        _xlfn.TEXTAFTER(
                            $C307,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7" s="22" t="str">
        <f t="shared" si="83"/>
        <v/>
      </c>
      <c r="AJ307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07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7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7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7" s="22" t="str">
        <f t="shared" si="70"/>
        <v/>
      </c>
      <c r="AO307" s="24" t="str">
        <f t="shared" si="71"/>
        <v/>
      </c>
      <c r="AP307" s="25" cm="1">
        <f t="array" ref="AP307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B307="Night", IF(
            (F307="EX5600")+(F307="EX3600"),
            _xlfn.XLOOKUP(--_xlfn.TEXTAFTER($C307,{"#","/","-"},-1), --_xlfn.TEXTAFTER('Electrical Excavator'!$A$4:$A$23,{"#","/","-"},-1), _xlfn.XLOOKUP(A307,'Electrical Excavator'!$E$3:$AI$3,'Electrical Excavator'!$E$4:$AI$23)),
            _xlfn.XLOOKUP(--_xlfn.TEXTAFTER($C307,{"#","/","-"},-1), --_xlfn.REGEXEXTRACT(_xlpm.c_rng,"\d+"), _xlfn.XLOOKUP(A307, _xlpm.header_rng, _xlpm.data_rng))
        ),
        B307="Day", ""
    ),
    IFERROR(_xlpm.result, "")
)</f>
        <v>0</v>
      </c>
      <c r="AQ307" s="26">
        <f t="shared" si="72"/>
        <v>0.29166666666666669</v>
      </c>
      <c r="AR307" s="26">
        <f t="shared" si="73"/>
        <v>0</v>
      </c>
      <c r="AS307" s="26" t="str">
        <f t="shared" si="74"/>
        <v/>
      </c>
      <c r="AT307" s="24" t="str">
        <f t="shared" si="75"/>
        <v/>
      </c>
      <c r="AU307" s="22">
        <v>720</v>
      </c>
      <c r="AV307" s="22">
        <f t="shared" si="76"/>
        <v>12</v>
      </c>
      <c r="AW307" s="22">
        <f>IF($B307="Day",_xlfn.XLOOKUP(CLEAN($C307),效率表!$B$4:$B$500,效率表!G$4:G$500,""),_xlfn.XLOOKUP(CLEAN($C307),效率表!$B$4:$B$500,效率表!G$4:G$500,"",,-1))</f>
        <v>0</v>
      </c>
      <c r="AX307" s="22">
        <f>IF($B307="Day",_xlfn.XLOOKUP(CLEAN($C307),效率表!$B$4:$B$500,效率表!H$4:H$500,""),_xlfn.XLOOKUP(CLEAN($C307),效率表!$B$4:$B$500,效率表!H$4:H$500,"",,-1))</f>
        <v>0</v>
      </c>
      <c r="AY307" s="22">
        <f>IF($B307="Day",_xlfn.XLOOKUP(CLEAN($C307),效率表!$B$4:$B$500,效率表!I$4:I$500,""),_xlfn.XLOOKUP(CLEAN($C307),效率表!$B$4:$B$500,效率表!I$4:I$500,"",,-1))</f>
        <v>0</v>
      </c>
      <c r="AZ307" s="22">
        <f>IF($B307="Day",_xlfn.XLOOKUP(CLEAN($C307),效率表!$B$4:$B$500,效率表!J$4:J$500,""),_xlfn.XLOOKUP(CLEAN($C307),效率表!$B$4:$B$500,效率表!J$4:J$500,"",,-1))</f>
        <v>0</v>
      </c>
      <c r="BA307" s="22">
        <f>IF($B307="Day",_xlfn.XLOOKUP(CLEAN($C307),效率表!$B$4:$B$500,效率表!K$4:K$500,""),_xlfn.XLOOKUP(CLEAN($C307),效率表!$B$4:$B$500,效率表!K$4:K$500,"",,-1))</f>
        <v>0</v>
      </c>
      <c r="BB307" s="22">
        <f>IF($B307="Day",_xlfn.XLOOKUP(CLEAN($C307),效率表!$B$4:$B$500,效率表!L$4:L$500,""),_xlfn.XLOOKUP(CLEAN($C307),效率表!$B$4:$B$500,效率表!L$4:L$500,"",,-1))</f>
        <v>0</v>
      </c>
      <c r="BC307" s="22">
        <f>IF($B307="Day",_xlfn.XLOOKUP(CLEAN($C307),效率表!$B$4:$B$500,效率表!M$4:M$500,""),_xlfn.XLOOKUP(CLEAN($C307),效率表!$B$4:$B$500,效率表!M$4:M$500,"",,-1))</f>
        <v>0</v>
      </c>
      <c r="BD307" s="22">
        <f>IF($B307="Day",_xlfn.XLOOKUP(CLEAN($C307),效率表!$B$4:$B$500,效率表!N$4:N$500,""),_xlfn.XLOOKUP(CLEAN($C307),效率表!$B$4:$B$500,效率表!N$4:N$500,"",,-1))</f>
        <v>0</v>
      </c>
      <c r="BE307" s="22">
        <f>IF($B307="Day",_xlfn.XLOOKUP(CLEAN($C307),效率表!$B$4:$B$500,效率表!O$4:O$500,""),_xlfn.XLOOKUP(CLEAN($C307),效率表!$B$4:$B$500,效率表!O$4:O$500,"",,-1))</f>
        <v>510</v>
      </c>
      <c r="BF307" s="22">
        <f>IF($B307="Day",_xlfn.XLOOKUP(CLEAN($C307),效率表!$B$4:$B$500,效率表!P$4:P$500,""),_xlfn.XLOOKUP(CLEAN($C307),效率表!$B$4:$B$500,效率表!P$4:P$500,"",,-1))</f>
        <v>210</v>
      </c>
      <c r="BG307" s="22">
        <f>IF($B307="Day",_xlfn.XLOOKUP(CLEAN($C307),效率表!$B$4:$B$500,效率表!Q$4:Q$500,""),_xlfn.XLOOKUP(CLEAN($C307),效率表!$B$4:$B$500,效率表!Q$4:Q$500,"",,-1))</f>
        <v>0</v>
      </c>
      <c r="BH307" s="22">
        <f>IF($B307="Day",_xlfn.XLOOKUP(CLEAN($C307),效率表!$B$4:$B$500,效率表!R$4:R$500,""),_xlfn.XLOOKUP(CLEAN($C307),效率表!$B$4:$B$500,效率表!R$4:R$500,"",,-1))</f>
        <v>0</v>
      </c>
      <c r="BI307" s="22">
        <f>IF($B307="Day",_xlfn.XLOOKUP(CLEAN($C307),效率表!$B$4:$B$500,效率表!S$4:S$500,""),_xlfn.XLOOKUP(CLEAN($C307),效率表!$B$4:$B$500,效率表!S$4:S$500,"",,-1))</f>
        <v>0</v>
      </c>
      <c r="BJ307" s="22">
        <f>IF($B307="Day",_xlfn.XLOOKUP(CLEAN($C307),效率表!$B$4:$B$500,效率表!U$4:U$500,""),_xlfn.XLOOKUP(CLEAN($C307),效率表!$B$4:$B$500,效率表!U$4:U$500,"",,-1))</f>
        <v>0</v>
      </c>
      <c r="BK307" s="22">
        <f>IF($B307="Day",_xlfn.XLOOKUP(CLEAN($C307),效率表!$B$4:$B$500,效率表!V$4:V$500,""),_xlfn.XLOOKUP(CLEAN($C307),效率表!$B$4:$B$500,效率表!V$4:V$500,"",,-1))</f>
        <v>0</v>
      </c>
      <c r="BL307" s="22">
        <f t="shared" si="77"/>
        <v>0</v>
      </c>
      <c r="BM307" s="22">
        <f t="shared" si="78"/>
        <v>210</v>
      </c>
      <c r="BN307" s="22">
        <f t="shared" si="79"/>
        <v>210</v>
      </c>
      <c r="BO307" s="27">
        <f t="shared" si="80"/>
        <v>0</v>
      </c>
      <c r="BP307" s="25">
        <f t="shared" si="81"/>
        <v>0</v>
      </c>
      <c r="BQ307" s="28" t="str">
        <f>IF($B307="Day",_xlfn.XLOOKUP(CLEAN($C307),效率表!$B$4:$B$500,效率表!X$4:X$500,""),_xlfn.XLOOKUP($C307,效率表!$B$4:$B$500,效率表!X$4:X$500,"",,-1))</f>
        <v xml:space="preserve">Насос салгадаг редуктор хагарсан </v>
      </c>
    </row>
    <row r="308" spans="1:69">
      <c r="A308" s="29">
        <f>A307</f>
        <v>46244</v>
      </c>
      <c r="B308" s="22" t="s">
        <v>241</v>
      </c>
      <c r="C308" s="764" t="s">
        <v>987</v>
      </c>
      <c r="D308" s="23" t="str">
        <f>_xlfn.XLOOKUP(C308,辅助表Auxiliary!$A$3:$A$192,辅助表Auxiliary!$C$3:$C$192)</f>
        <v>辅助设备/Auxiliary Equipment</v>
      </c>
      <c r="E308" s="22" t="str">
        <f>_xlfn.XLOOKUP(C308,辅助表Auxiliary!$A$3:$A$192,辅助表Auxiliary!$D$3:$D$192)</f>
        <v>WT</v>
      </c>
      <c r="F308" s="22" t="str">
        <f>_xlfn.XLOOKUP(C308,辅助表Auxiliary!$A$3:$A$192,辅助表Auxiliary!$E$3:$E$192)</f>
        <v>自有辅助</v>
      </c>
      <c r="G308" s="22" t="s">
        <v>287</v>
      </c>
      <c r="H308" s="22" t="b">
        <f>IF(ISERROR(AQ308),FALSE,TRUE)</f>
        <v>1</v>
      </c>
      <c r="I308" s="22">
        <f>IF(AND(BO308&gt;0,H308),1,0)</f>
        <v>0</v>
      </c>
      <c r="J308" s="22"/>
      <c r="K308" s="22">
        <f ca="1">_xlfn.AGGREGATE(9,4,表1[[#This Row],[Хө]:[Б.н]])+_xlfn.AGGREGATE(9,4,表1[[#This Row],[Хө土壤]:[Б.н 脏煤]],表1[[#This Row],[Ш.х 沃土]])</f>
        <v>0</v>
      </c>
      <c r="L308" s="22">
        <f ca="1">_xlfn.AGGREGATE(9,4,表1[[#This Row],[Нү]],表1[[#This Row],[Нү 煤炭]])</f>
        <v>0</v>
      </c>
      <c r="M308" s="22">
        <f ca="1">_xlfn.AGGREGATE(9,4,表1[[#This Row],[oxid]],表1[[#This Row],[oxid 氧化]])</f>
        <v>0</v>
      </c>
      <c r="N308" s="22">
        <f ca="1">_xlfn.AGGREGATE(9,4,表1[[#This Row],[И.А]],表1[[#This Row],[И.А 
工程工作]])</f>
        <v>0</v>
      </c>
      <c r="O308" s="22">
        <f ca="1">表1[[#This Row],[产量（M3）
Production(M3)]]-表1[[#This Row],[焦煤（M3）
Coking coal
Нү]]-表1[[#This Row],[动力煤（M3）
Thermal coal
oxid]]</f>
        <v>0</v>
      </c>
      <c r="P308" s="22" t="str" cm="1">
        <f t="array" aca="1" ref="P308" ca="1">_xlfn.LET(
    _xlpm.hCond,
    $H308,
    _xlpm.dType,
    $D308,
    _xlpm.res_type_1,
    P$1,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Бүтээл,м3"&amp;P$1,_xlfn.SCAN(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Q308" s="22" t="str" cm="1">
        <f t="array" aca="1" ref="Q308" ca="1">_xlfn.LET(
    _xlpm.hCond,
    $H308,
    _xlpm.dType,
    $D308,
    _xlpm.res_type_1,
    Q$1,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Бүтээл,м3"&amp;Q$1,_xlfn.SCAN(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R308" s="22" t="str" cm="1">
        <f t="array" aca="1" ref="R308" ca="1">_xlfn.LET(
    _xlpm.hCond,
    $H308,
    _xlpm.dType,
    $D308,
    _xlpm.res_type_1,
    R$1,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Бүтээл,м3"&amp;R$1,_xlfn.SCAN(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S308" s="22" t="str" cm="1">
        <f t="array" aca="1" ref="S308" ca="1">_xlfn.LET(
    _xlpm.hCond,
    $H308,
    _xlpm.dType,
    $D308,
    _xlpm.res_type_1,
    S$1,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Бүтээл,м3"&amp;S$1,_xlfn.SCAN(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T308" s="22" t="str" cm="1">
        <f t="array" aca="1" ref="T308" ca="1">_xlfn.LET(
    _xlpm.hCond,
    $H308,
    _xlpm.dType,
    $D308,
    _xlpm.res_type_1,
    T$1,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Бүтээл,м3"&amp;T$1,_xlfn.SCAN(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U308" s="22" t="str" cm="1">
        <f t="array" aca="1" ref="U308" ca="1">_xlfn.LET(
    _xlpm.hCond,
    $H308,
    _xlpm.dType,
    $D308,
    _xlpm.res_type_1,
    U$1,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Бүтээл,м3"&amp;U$1,_xlfn.SCAN(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V308" s="22" t="str" cm="1">
        <f t="array" aca="1" ref="V308" ca="1">_xlfn.LET(
    _xlpm.hCond,
    $H308,
    _xlpm.dType,
    $D308,
    _xlpm.res_type_1,
    V$1,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Бүтээл,м3"&amp;V$1,_xlfn.SCAN(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W308" s="22" t="str" cm="1">
        <f t="array" aca="1" ref="W308" ca="1">_xlfn.LET(
    _xlpm.hCond,
    $H308,
    _xlpm.dType,
    $D308,
    _xlpm.res_type_1,
    W$1,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Бүтээл,м3"&amp;W$1,_xlfn.SCAN(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X308" s="22" t="str" cm="1">
        <f t="array" aca="1" ref="X308" ca="1">_xlfn.LET(
    _xlpm.hCond,
    $H308,
    _xlpm.dType,
    $D308,
    _xlpm.res_type_1,
    X$1,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Бүтээл,м3"&amp;X$1,_xlfn.SCAN(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Y308" s="22" t="str" cm="1">
        <f t="array" aca="1" ref="Y308" ca="1">_xlfn.LET(
    _xlpm.hCond,
    $H308,
    _xlpm.dType,
    $D308,
    _xlpm.res_type_1,
    Y$1,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Бүтээл,м3"&amp;Y$1,_xlfn.SCAN(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Z308" s="22" t="str" cm="1">
        <f t="array" aca="1" ref="Z308" ca="1">_xlfn.LET(
    _xlpm.hCond,
    $H308,
    _xlpm.dType,
    $D308,
    _xlpm.res_type_1,
    Z$1,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Бүтээл,м3"&amp;Z$1,_xlfn.SCAN(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A308" s="22" t="str" cm="1">
        <f t="array" aca="1" ref="AA308" ca="1">_xlfn.LET(
    _xlpm.hCond,
    $H308,
    _xlpm.dType,
    $D308,
    _xlpm.res_type_1,
    AA$1,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Бүтээл,м3"&amp;AA$1,_xlfn.SCAN(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B308" s="22" t="str" cm="1">
        <f t="array" aca="1" ref="AB308" ca="1">_xlfn.LET(
    _xlpm.hCond,
    $H308,
    _xlpm.dType,
    $D308,
    _xlpm.res_type_1,
    AB$1,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Бүтээл,м3"&amp;AB$1,_xlfn.SCAN(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C308" s="22" t="str" cm="1">
        <f t="array" aca="1" ref="AC308" ca="1">_xlfn.LET(
    _xlpm.hCond,
    $H308,
    _xlpm.dType,
    $D308,
    _xlpm.res_type_1,
    AC$1,
    _xlpm.num,
    --_xlfn.TEXTAFTER($C308, {"#","/","-"}, - 1),
    _xlpm.sht,
    IF($B308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Бүтээл,м3"&amp;AC$1,_xlfn.SCAN(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D308" s="22" cm="1">
        <f t="array" ref="AD308">_xlfn.LET(
    _xlpm.result,
    IF(
        $H308,
        _xlfn.IFS(
            $B308 = "DAY",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$B308 = "Night",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749</v>
      </c>
      <c r="AE308" s="22" cm="1">
        <f t="array" ref="AE308">_xlfn.LET(
    _xlpm.result,
    IF(
        $H308,
        _xlfn.IFS(
            $B308 = "DAY",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$B308 = "Night",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749</v>
      </c>
      <c r="AF308" s="22">
        <f>IFERROR(AE308-AD308,"")</f>
        <v>0</v>
      </c>
      <c r="AG308" s="22" t="str" cm="1">
        <f t="array" ref="AG308">_xlfn.LET(
    _xlpm.result,
    IF(
        $H308,
        _xlfn.IFS(
            $B308 = "DAY",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$B308 = "Night",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8" s="22" t="str" cm="1">
        <f t="array" ref="AH308">_xlfn.LET(
    _xlpm.result,
    IF(
        $H308,
        _xlfn.IFS(
            $B308 = "DAY",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$B308 = "Night",
            _xlfn.IFS(
                $D308 = "挖掘机/Excavator",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$D308 = "矿用卡车/Dump Truck",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$D308 = "辅助设备/Auxiliary Equipment",
                _xlfn.XLOOKUP(
                     --
                        _xlfn.TEXTAFTER(
                            $C308,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8" s="22" t="str">
        <f>IFERROR(AH308-AG308,"")</f>
        <v/>
      </c>
      <c r="AJ308" s="22" t="str">
        <f ca="1">_xlfn.LET(_xlpm.v,_xlfn.XLOOKUP(表1[[#This Row],[型号类型
Model Type]],辅助表Auxiliary!$P$2:$P$6,辅助表Auxiliary!$Q$2:$Q$6),_xlpm.target,表1[[#This Row],[产量（M3）
Production(M3)]],IFERROR(_xlpm.target/_xlpm.v,""))</f>
        <v/>
      </c>
      <c r="AK308" s="22" t="str">
        <f ca="1"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8" s="22" t="str">
        <f ca="1"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8" s="22" t="str">
        <f ca="1"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8" s="22" t="str">
        <f ca="1">IFERROR(AJ308-AK308-AL308-AM308,"")</f>
        <v/>
      </c>
      <c r="AO308" s="24" t="str">
        <f ca="1">IFERROR(AI308/AJ308/2,"")</f>
        <v/>
      </c>
      <c r="AP308" s="25" cm="1">
        <f t="array" ref="AP308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B308="Night", IF(
            (F308="EX5600")+(F308="EX3600"),
            _xlfn.XLOOKUP(--_xlfn.TEXTAFTER($C308,{"#","/","-"},-1), --_xlfn.TEXTAFTER('Electrical Excavator'!$A$4:$A$23,{"#","/","-"},-1), _xlfn.XLOOKUP(A308,'Electrical Excavator'!$E$3:$AI$3,'Electrical Excavator'!$E$4:$AI$23)),
            _xlfn.XLOOKUP(--_xlfn.TEXTAFTER($C308,{"#","/","-"},-1), --_xlfn.REGEXEXTRACT(_xlpm.c_rng,"\d+"), _xlfn.XLOOKUP(A308, _xlpm.header_rng, _xlpm.data_rng))
        ),
        B308="Day", ""
    ),
    IFERROR(_xlpm.result, "")
)</f>
        <v>0</v>
      </c>
      <c r="AQ308" s="26">
        <f>($AU308-$BE308-$BD308)/($AU308)</f>
        <v>0.25416666666666665</v>
      </c>
      <c r="AR308" s="26">
        <f>IFERROR((BL308+BO308)/(AU308-BD308-BE308),0)</f>
        <v>0</v>
      </c>
      <c r="AS308" s="26" t="str">
        <f>IF(I308&gt;0,BO308/(AU308-BD308-BE308),"")</f>
        <v/>
      </c>
      <c r="AT308" s="24" t="str">
        <f>_xlfn.LET(_xlpm.res,IF(AND(I308&gt;0,AF308&gt;0),AF308-BP308,""),IFERROR(IF(_xlpm.res&lt;0,0,_xlpm.res*60),""))</f>
        <v/>
      </c>
      <c r="AU308" s="22">
        <v>720</v>
      </c>
      <c r="AV308" s="22">
        <f t="shared" si="76"/>
        <v>12</v>
      </c>
      <c r="AW308" s="22">
        <f>IF($B308="Day",_xlfn.XLOOKUP(CLEAN($C308),效率表!$B$4:$B$500,效率表!G$4:G$500,""),_xlfn.XLOOKUP(CLEAN($C308),效率表!$B$4:$B$500,效率表!G$4:G$500,"",,-1))</f>
        <v>0</v>
      </c>
      <c r="AX308" s="22">
        <f>IF($B308="Day",_xlfn.XLOOKUP(CLEAN($C308),效率表!$B$4:$B$500,效率表!H$4:H$500,""),_xlfn.XLOOKUP(CLEAN($C308),效率表!$B$4:$B$500,效率表!H$4:H$500,"",,-1))</f>
        <v>0</v>
      </c>
      <c r="AY308" s="22">
        <f>IF($B308="Day",_xlfn.XLOOKUP(CLEAN($C308),效率表!$B$4:$B$500,效率表!I$4:I$500,""),_xlfn.XLOOKUP(CLEAN($C308),效率表!$B$4:$B$500,效率表!I$4:I$500,"",,-1))</f>
        <v>0</v>
      </c>
      <c r="AZ308" s="22">
        <f>IF($B308="Day",_xlfn.XLOOKUP(CLEAN($C308),效率表!$B$4:$B$500,效率表!J$4:J$500,""),_xlfn.XLOOKUP(CLEAN($C308),效率表!$B$4:$B$500,效率表!J$4:J$500,"",,-1))</f>
        <v>0</v>
      </c>
      <c r="BA308" s="22">
        <f>IF($B308="Day",_xlfn.XLOOKUP(CLEAN($C308),效率表!$B$4:$B$500,效率表!K$4:K$500,""),_xlfn.XLOOKUP(CLEAN($C308),效率表!$B$4:$B$500,效率表!K$4:K$500,"",,-1))</f>
        <v>0</v>
      </c>
      <c r="BB308" s="22">
        <f>IF($B308="Day",_xlfn.XLOOKUP(CLEAN($C308),效率表!$B$4:$B$500,效率表!L$4:L$500,""),_xlfn.XLOOKUP(CLEAN($C308),效率表!$B$4:$B$500,效率表!L$4:L$500,"",,-1))</f>
        <v>0</v>
      </c>
      <c r="BC308" s="22">
        <f>IF($B308="Day",_xlfn.XLOOKUP(CLEAN($C308),效率表!$B$4:$B$500,效率表!M$4:M$500,""),_xlfn.XLOOKUP(CLEAN($C308),效率表!$B$4:$B$500,效率表!M$4:M$500,"",,-1))</f>
        <v>0</v>
      </c>
      <c r="BD308" s="22">
        <f>IF($B308="Day",_xlfn.XLOOKUP(CLEAN($C308),效率表!$B$4:$B$500,效率表!N$4:N$500,""),_xlfn.XLOOKUP(CLEAN($C308),效率表!$B$4:$B$500,效率表!N$4:N$500,"",,-1))</f>
        <v>0</v>
      </c>
      <c r="BE308" s="22">
        <f>IF($B308="Day",_xlfn.XLOOKUP(CLEAN($C308),效率表!$B$4:$B$500,效率表!O$4:O$500,""),_xlfn.XLOOKUP(CLEAN($C308),效率表!$B$4:$B$500,效率表!O$4:O$500,"",,-1))</f>
        <v>537</v>
      </c>
      <c r="BF308" s="22">
        <f>IF($B308="Day",_xlfn.XLOOKUP(CLEAN($C308),效率表!$B$4:$B$500,效率表!P$4:P$500,""),_xlfn.XLOOKUP(CLEAN($C308),效率表!$B$4:$B$500,效率表!P$4:P$500,"",,-1))</f>
        <v>183</v>
      </c>
      <c r="BG308" s="22">
        <f>IF($B308="Day",_xlfn.XLOOKUP(CLEAN($C308),效率表!$B$4:$B$500,效率表!Q$4:Q$500,""),_xlfn.XLOOKUP(CLEAN($C308),效率表!$B$4:$B$500,效率表!Q$4:Q$500,"",,-1))</f>
        <v>0</v>
      </c>
      <c r="BH308" s="22">
        <f>IF($B308="Day",_xlfn.XLOOKUP(CLEAN($C308),效率表!$B$4:$B$500,效率表!R$4:R$500,""),_xlfn.XLOOKUP(CLEAN($C308),效率表!$B$4:$B$500,效率表!R$4:R$500,"",,-1))</f>
        <v>0</v>
      </c>
      <c r="BI308" s="22">
        <f>IF($B308="Day",_xlfn.XLOOKUP(CLEAN($C308),效率表!$B$4:$B$500,效率表!S$4:S$500,""),_xlfn.XLOOKUP(CLEAN($C308),效率表!$B$4:$B$500,效率表!S$4:S$500,"",,-1))</f>
        <v>0</v>
      </c>
      <c r="BJ308" s="22">
        <f>IF($B308="Day",_xlfn.XLOOKUP(CLEAN($C308),效率表!$B$4:$B$500,效率表!U$4:U$500,""),_xlfn.XLOOKUP(CLEAN($C308),效率表!$B$4:$B$500,效率表!U$4:U$500,"",,-1))</f>
        <v>0</v>
      </c>
      <c r="BK308" s="22">
        <f>IF($B308="Day",_xlfn.XLOOKUP(CLEAN($C308),效率表!$B$4:$B$500,效率表!V$4:V$500,""),_xlfn.XLOOKUP(CLEAN($C308),效率表!$B$4:$B$500,效率表!V$4:V$500,"",,-1))</f>
        <v>0</v>
      </c>
      <c r="BL308" s="22">
        <f>AX308+AY308+AZ308</f>
        <v>0</v>
      </c>
      <c r="BM308" s="22">
        <f>$BA308+$BC308+$BG308+$BH308+$BI308+$BJ308+$BK308+$BF308+$AW308+$BB308</f>
        <v>183</v>
      </c>
      <c r="BN308" s="22">
        <f>$BA308+$BC308+$BG308+$BH308+$BI308+$BJ308+$BK308+$BF308</f>
        <v>183</v>
      </c>
      <c r="BO308" s="27">
        <f>AU308-SUM($AW308:$BK308)</f>
        <v>0</v>
      </c>
      <c r="BP308" s="25">
        <f>$BO308/60</f>
        <v>0</v>
      </c>
      <c r="BQ308" s="28" t="str">
        <f>IF($B308="Day",_xlfn.XLOOKUP(CLEAN($C308),效率表!$B$4:$B$200,效率表!X$4:X$200,""),_xlfn.XLOOKUP($C308,效率表!$B$4:$B$200,效率表!X$4:X$200,"",,-1))</f>
        <v xml:space="preserve">2-р дугуйн цап шариг нурсан </v>
      </c>
    </row>
    <row r="309" spans="1:69">
      <c r="A309" s="29">
        <f>A307</f>
        <v>46244</v>
      </c>
      <c r="B309" s="22" t="s">
        <v>241</v>
      </c>
      <c r="C309" s="764" t="s">
        <v>988</v>
      </c>
      <c r="D309" s="23" t="str">
        <f>_xlfn.XLOOKUP(C309,辅助表Auxiliary!$A$3:$A$192,辅助表Auxiliary!$C$3:$C$192)</f>
        <v>辅助设备/Auxiliary Equipment</v>
      </c>
      <c r="E309" s="22" t="str">
        <f>_xlfn.XLOOKUP(C309,辅助表Auxiliary!$A$3:$A$192,辅助表Auxiliary!$D$3:$D$192)</f>
        <v>LONKING</v>
      </c>
      <c r="F309" s="22" t="str">
        <f>_xlfn.XLOOKUP(C309,辅助表Auxiliary!$A$3:$A$192,辅助表Auxiliary!$E$3:$E$192)</f>
        <v>自有辅助</v>
      </c>
      <c r="G309" s="22" t="s">
        <v>287</v>
      </c>
      <c r="H309" s="22" t="b">
        <f>IF(ISERROR(AQ309),FALSE,TRUE)</f>
        <v>1</v>
      </c>
      <c r="I309" s="22">
        <f>IF(AND(BO309&gt;0,H309),1,0)</f>
        <v>1</v>
      </c>
      <c r="J309" s="22"/>
      <c r="K309" s="22">
        <f ca="1">_xlfn.AGGREGATE(9,4,表1[[#This Row],[Хө]:[Б.н]])+_xlfn.AGGREGATE(9,4,表1[[#This Row],[Хө土壤]:[Б.н 脏煤]],表1[[#This Row],[Ш.х 沃土]])</f>
        <v>0</v>
      </c>
      <c r="L309" s="22">
        <f ca="1">_xlfn.AGGREGATE(9,4,表1[[#This Row],[Нү]],表1[[#This Row],[Нү 煤炭]])</f>
        <v>0</v>
      </c>
      <c r="M309" s="22">
        <f ca="1">_xlfn.AGGREGATE(9,4,表1[[#This Row],[oxid]],表1[[#This Row],[oxid 氧化]])</f>
        <v>0</v>
      </c>
      <c r="N309" s="22">
        <f ca="1">_xlfn.AGGREGATE(9,4,表1[[#This Row],[И.А]],表1[[#This Row],[И.А 
工程工作]])</f>
        <v>0</v>
      </c>
      <c r="O309" s="22">
        <f ca="1">表1[[#This Row],[产量（M3）
Production(M3)]]-表1[[#This Row],[焦煤（M3）
Coking coal
Нү]]-表1[[#This Row],[动力煤（M3）
Thermal coal
oxid]]</f>
        <v>0</v>
      </c>
      <c r="P309" s="22" t="str" cm="1">
        <f t="array" aca="1" ref="P309" ca="1">_xlfn.LET(
    _xlpm.hCond,
    $H309,
    _xlpm.dType,
    $D309,
    _xlpm.res_type_1,
    P$1,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Бүтээл,м3"&amp;P$1,_xlfn.SCAN(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Q309" s="22" t="str" cm="1">
        <f t="array" aca="1" ref="Q309" ca="1">_xlfn.LET(
    _xlpm.hCond,
    $H309,
    _xlpm.dType,
    $D309,
    _xlpm.res_type_1,
    Q$1,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Бүтээл,м3"&amp;Q$1,_xlfn.SCAN(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R309" s="22" t="str" cm="1">
        <f t="array" aca="1" ref="R309" ca="1">_xlfn.LET(
    _xlpm.hCond,
    $H309,
    _xlpm.dType,
    $D309,
    _xlpm.res_type_1,
    R$1,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Бүтээл,м3"&amp;R$1,_xlfn.SCAN(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S309" s="22" t="str" cm="1">
        <f t="array" aca="1" ref="S309" ca="1">_xlfn.LET(
    _xlpm.hCond,
    $H309,
    _xlpm.dType,
    $D309,
    _xlpm.res_type_1,
    S$1,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Бүтээл,м3"&amp;S$1,_xlfn.SCAN(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T309" s="22" t="str" cm="1">
        <f t="array" aca="1" ref="T309" ca="1">_xlfn.LET(
    _xlpm.hCond,
    $H309,
    _xlpm.dType,
    $D309,
    _xlpm.res_type_1,
    T$1,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Бүтээл,м3"&amp;T$1,_xlfn.SCAN(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U309" s="22" t="str" cm="1">
        <f t="array" aca="1" ref="U309" ca="1">_xlfn.LET(
    _xlpm.hCond,
    $H309,
    _xlpm.dType,
    $D309,
    _xlpm.res_type_1,
    U$1,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Бүтээл,м3"&amp;U$1,_xlfn.SCAN(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V309" s="22" t="str" cm="1">
        <f t="array" aca="1" ref="V309" ca="1">_xlfn.LET(
    _xlpm.hCond,
    $H309,
    _xlpm.dType,
    $D309,
    _xlpm.res_type_1,
    V$1,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Бүтээл,м3"&amp;V$1,_xlfn.SCAN(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W309" s="22" t="str" cm="1">
        <f t="array" aca="1" ref="W309" ca="1">_xlfn.LET(
    _xlpm.hCond,
    $H309,
    _xlpm.dType,
    $D309,
    _xlpm.res_type_1,
    W$1,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Бүтээл,м3"&amp;W$1,_xlfn.SCAN(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X309" s="22" t="str" cm="1">
        <f t="array" aca="1" ref="X309" ca="1">_xlfn.LET(
    _xlpm.hCond,
    $H309,
    _xlpm.dType,
    $D309,
    _xlpm.res_type_1,
    X$1,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Бүтээл,м3"&amp;X$1,_xlfn.SCAN(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Y309" s="22" t="str" cm="1">
        <f t="array" aca="1" ref="Y309" ca="1">_xlfn.LET(
    _xlpm.hCond,
    $H309,
    _xlpm.dType,
    $D309,
    _xlpm.res_type_1,
    Y$1,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Бүтээл,м3"&amp;Y$1,_xlfn.SCAN(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Z309" s="22" t="str" cm="1">
        <f t="array" aca="1" ref="Z309" ca="1">_xlfn.LET(
    _xlpm.hCond,
    $H309,
    _xlpm.dType,
    $D309,
    _xlpm.res_type_1,
    Z$1,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Бүтээл,м3"&amp;Z$1,_xlfn.SCAN(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A309" s="22" t="str" cm="1">
        <f t="array" aca="1" ref="AA309" ca="1">_xlfn.LET(
    _xlpm.hCond,
    $H309,
    _xlpm.dType,
    $D309,
    _xlpm.res_type_1,
    AA$1,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Бүтээл,м3"&amp;AA$1,_xlfn.SCAN(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B309" s="22" t="str" cm="1">
        <f t="array" aca="1" ref="AB309" ca="1">_xlfn.LET(
    _xlpm.hCond,
    $H309,
    _xlpm.dType,
    $D309,
    _xlpm.res_type_1,
    AB$1,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Бүтээл,м3"&amp;AB$1,_xlfn.SCAN(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C309" s="22" t="str" cm="1">
        <f t="array" aca="1" ref="AC309" ca="1">_xlfn.LET(
    _xlpm.hCond,
    $H309,
    _xlpm.dType,
    $D309,
    _xlpm.res_type_1,
    AC$1,
    _xlpm.num,
    --_xlfn.TEXTAFTER($C309, {"#","/","-"}, - 1),
    _xlpm.sht,
    IF($B309 = "DAY", "Day1", "Night1"),
    _xlpm.col_type,
    "A",
    _xlpm.raw_e_s_1,
    6,
    _xlpm.raw_e_s_2,
    7,
    _xlpm.raw_e_e,辅助表Auxiliary!$Q$2,
    _xlpm.raw_e_h_1,
    INDIRECT(
        _xlpm.sht &amp; "!" &amp;  "$" &amp; _xlpm.raw_e_s_1
             &amp; ":$"  &amp; _xlpm.raw_e_s_1
    ),
    _xlpm.raw_e_h_2,
    INDIRECT(
        _xlpm.sht &amp; "!" &amp;  "$" &amp; _xlpm.raw_e_s_2
             &amp; ":$"  &amp; _xlpm.raw_e_s_2
    ),
    _xlpm.col_e_1,
    _xlfn.TEXTAFTER(SUBSTITUTE(ADDRESS(1, MATCH("Нийт 共",_xlpm.raw_e_h_2,0)), "$1", ""),"$"),
    _xlpm.col_t_1,
    _xlfn.TEXTAFTER(SUBSTITUTE(ADDRESS(1, MATCH(_xlpm.res_type_1,_xlpm.raw_e_h_2,0)), "$1", ""),"$"),
    _xlpm.col_e_s,
        _xlfn.TEXTAFTER(SUBSTITUTE(ADDRESS(1, MATCH("Хө",INDIRECT(
        _xlpm.sht &amp; "!" &amp;  "$" &amp; _xlpm.raw_e_s_2
             &amp; ":$"  &amp; _xlpm.raw_e_s_2
    ),0)), "$1", ""),"$"),
    _xlpm.col_e_e,
    SUBSTITUTE(ADDRESS(1, COLUMN(INDIRECT(_xlpm.col_e_1&amp;"1"))+1, 4), "1", ""),
    _xlpm.rng_t,
    INDIRECT(
        _xlpm.sht &amp; "!" &amp; _xlpm.col_type &amp; "$"&amp;_xlpm.raw_e_s_2+1&amp;":$" &amp; _xlpm.col_type
             &amp; _xlpm.raw_e_e
    ),
    _xlpm.rng_e_h_1,
    INDIRECT(
        _xlpm.sht &amp; "!" &amp; _xlpm.col_e_s &amp; "$" &amp; _xlpm.raw_e_s_1
             &amp; ":$" &amp; _xlpm.col_e_e &amp; "$" &amp; _xlpm.raw_e_s_1
    ),
    _xlpm.rng_e_h_2,
    INDIRECT(
        _xlpm.sht &amp; "!" &amp; _xlpm.col_e_s &amp; "$" &amp; _xlpm.raw_e_s_2
             &amp; ":$" &amp; _xlpm.col_e_e &amp; "$" &amp; _xlpm.raw_e_s_2
    ),
    _xlpm.rng_e_1,
    INDIRECT(
        _xlpm.sht &amp; "!" &amp; _xlpm.col_e_s &amp; "$" &amp; _xlpm.raw_e_e
             &amp; ":$" &amp; _xlpm.col_e_e &amp; "$" &amp; _xlpm.raw_e_e
    ),
    _xlpm.rng_t_1,
    INDIRECT(
        _xlpm.sht &amp; "!" &amp; _xlpm.col_t_1 &amp; "$"&amp;_xlpm.raw_e_s_2+1&amp;":$" &amp; _xlpm.col_t_1
             &amp; _xlpm.raw_e_e
    ),
    _xlpm.col_t_2,
    _xlfn.TEXTAFTER(SUBSTITUTE(ADDRESS(1, MATCH("产量 Бүтээл,м3"&amp;AC$1,_xlfn.SCAN(
        "",
        _xlpm.raw_e_h_1,
        _xlfn.LAMBDA(_xlpm.X,_xlpm.Y,
            IF(
                _xlpm.Y &lt;&gt; "",
                _xlpm.Y,
                _xlpm.X
            )
        )
    )&amp;_xlpm.raw_e_h_2,0)), "$1", ""),"$"),
    _xlpm.rng_t_2,
    INDIRECT(
        _xlpm.sht &amp; "!" &amp; _xlpm.col_t_2 &amp; "$"&amp;_xlpm.raw_e_s_2+1&amp;":$" &amp; _xlpm.col_t_2
             &amp; _xlpm.raw_e_e
    ),
    _xlpm.res,
    IF(
        _xlpm.hCond,
        _xlfn.IFS(
            _xlpm.dType = "挖掘机/Excavator",
            _xlfn.LET(
                _xlpm.rng_n,
                _xlfn.TEXTAFTER(
                    _xlfn.SCAN(
                        "",
                        _xlpm.rng_e_h_1,
                        _xlfn.LAMBDA(_xlpm.X,_xlpm.Y,
                            IF(
                                _xlpm.Y &lt;&gt; "",
                                _xlpm.Y,
                                _xlpm.X
                            )
                        )
                    ),
                    {"#","/","-"},
                    - 1
                ),
                _xlfn.XLOOKUP(_xlpm.num&amp;_xlpm.res_type_1,_xlpm.rng_n&amp;_xlpm.rng_e_h_2,_xlpm.rng_e_1,"")
            ),
            _xlpm.dType = "矿用卡车/Dump Truck",
            _xlfn.XLOOKUP(
                _xlpm.num,
                --
                    _xlfn.TEXTAFTER(
                        _xlpm.rng_t,
                        {"#","/","-"},
                        - 1
                    ),
                _xlpm.rng_t_2,
                ""
            ),
            _xlpm.dType = "辅助设备/Auxiliary Equipment",
            ""
        ),
        ""
    ),
    IFERROR(_xlpm.res, "")
)</f>
        <v/>
      </c>
      <c r="AD309" s="22" cm="1">
        <f t="array" ref="AD309">_xlfn.LET(
    _xlpm.result,
    IF(
        $H309,
        _xlfn.IFS(
            $B309 = "DAY",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$B309 = "Night",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2485.1999999999998</v>
      </c>
      <c r="AE309" s="22" cm="1">
        <f t="array" ref="AE309">_xlfn.LET(
    _xlpm.result,
    IF(
        $H309,
        _xlfn.IFS(
            $B309 = "DAY",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$B309 = "Night",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2487.6</v>
      </c>
      <c r="AF309" s="22">
        <f>IFERROR(AE309-AD309,"")</f>
        <v>2.4000000000000909</v>
      </c>
      <c r="AG309" s="22" t="str" cm="1">
        <f t="array" ref="AG309">_xlfn.LET(
    _xlpm.result,
    IF(
        $H309,
        _xlfn.IFS(
            $B309 = "DAY",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$B309 = "Night",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09" s="22" t="str" cm="1">
        <f t="array" ref="AH309">_xlfn.LET(
    _xlpm.result,
    IF(
        $H309,
        _xlfn.IFS(
            $B309 = "DAY",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$B309 = "Night",
            _xlfn.IFS(
                $D309 = "挖掘机/Excavator",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$D309 = "矿用卡车/Dump Truck",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$D309 = "辅助设备/Auxiliary Equipment",
                _xlfn.XLOOKUP(
                     --
                        _xlfn.TEXTAFTER(
                            $C309,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09" s="22" t="str">
        <f>IFERROR(AH309-AG309,"")</f>
        <v/>
      </c>
      <c r="AJ309" s="22" t="str">
        <f ca="1">_xlfn.LET(_xlpm.v,_xlfn.XLOOKUP(表1[[#This Row],[型号类型
Model Type]],辅助表Auxiliary!$P$2:$P$6,辅助表Auxiliary!$Q$2:$Q$6),_xlpm.target,表1[[#This Row],[产量（M3）
Production(M3)]],IFERROR(_xlpm.target/_xlpm.v,""))</f>
        <v/>
      </c>
      <c r="AK309" s="22" t="str">
        <f ca="1">_xlfn.LET(_xlpm.v,_xlfn.XLOOKUP(表1[[#This Row],[型号类型
Model Type]],辅助表Auxiliary!$P$2:$P$6,辅助表Auxiliary!$Q$2:$Q$6),_xlpm.target,_xlfn.AGGREGATE(9,4,表1[[#This Row],[Нү 煤炭]]),IFERROR(_xlpm.target/_xlpm.v,""))</f>
        <v/>
      </c>
      <c r="AL309" s="22" t="str">
        <f ca="1">_xlfn.LET(_xlpm.v,_xlfn.XLOOKUP(表1[[#This Row],[型号类型
Model Type]],辅助表Auxiliary!$P$2:$P$6,辅助表Auxiliary!$Q$2:$Q$6),_xlpm.target,_xlfn.AGGREGATE(9,4,表1[[#This Row],[oxid 氧化]]),IFERROR(_xlpm.target/_xlpm.v,""))</f>
        <v/>
      </c>
      <c r="AM309" s="22" t="str">
        <f ca="1"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09" s="22" t="str">
        <f ca="1">IFERROR(AJ309-AK309-AL309-AM309,"")</f>
        <v/>
      </c>
      <c r="AO309" s="24" t="str">
        <f ca="1">IFERROR(AI309/AJ309/2,"")</f>
        <v/>
      </c>
      <c r="AP309" s="25" cm="1">
        <f t="array" ref="AP309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B309="Night", IF(
            (F309="EX5600")+(F309="EX3600"),
            _xlfn.XLOOKUP(--_xlfn.TEXTAFTER($C309,{"#","/","-"},-1), --_xlfn.TEXTAFTER('Electrical Excavator'!$A$4:$A$23,{"#","/","-"},-1), _xlfn.XLOOKUP(A309,'Electrical Excavator'!$E$3:$AI$3,'Electrical Excavator'!$E$4:$AI$23)),
            _xlfn.XLOOKUP(--_xlfn.TEXTAFTER($C309,{"#","/","-"},-1), --_xlfn.REGEXEXTRACT(_xlpm.c_rng,"\d+"), _xlfn.XLOOKUP(A309, _xlpm.header_rng, _xlpm.data_rng))
        ),
        B309="Day", ""
    ),
    IFERROR(_xlpm.result, "")
)</f>
        <v>186</v>
      </c>
      <c r="AQ309" s="26">
        <f>($AU309-$BE309-$BD309)/($AU309)</f>
        <v>1</v>
      </c>
      <c r="AR309" s="26">
        <f>IFERROR((BL309+BO309)/(AU309-BD309-BE309),0)</f>
        <v>0.16666666666666666</v>
      </c>
      <c r="AS309" s="26">
        <f>IF(I309&gt;0,BO309/(AU309-BD309-BE309),"")</f>
        <v>0.16666666666666666</v>
      </c>
      <c r="AT309" s="24">
        <f>_xlfn.LET(_xlpm.res,IF(AND(I309&gt;0,AF309&gt;0),AF309-BP309,""),IFERROR(IF(_xlpm.res&lt;0,0,_xlpm.res*60),""))</f>
        <v>24.000000000005457</v>
      </c>
      <c r="AU309" s="22">
        <v>720</v>
      </c>
      <c r="AV309" s="22">
        <f t="shared" si="76"/>
        <v>12</v>
      </c>
      <c r="AW309" s="22">
        <f>IF($B309="Day",_xlfn.XLOOKUP(CLEAN($C309),效率表!$B$4:$B$500,效率表!G$4:G$500,""),_xlfn.XLOOKUP(CLEAN($C309),效率表!$B$4:$B$500,效率表!G$4:G$500,"",,-1))</f>
        <v>30</v>
      </c>
      <c r="AX309" s="22">
        <f>IF($B309="Day",_xlfn.XLOOKUP(CLEAN($C309),效率表!$B$4:$B$500,效率表!H$4:H$500,""),_xlfn.XLOOKUP(CLEAN($C309),效率表!$B$4:$B$500,效率表!H$4:H$500,"",,-1))</f>
        <v>0</v>
      </c>
      <c r="AY309" s="22">
        <f>IF($B309="Day",_xlfn.XLOOKUP(CLEAN($C309),效率表!$B$4:$B$500,效率表!I$4:I$500,""),_xlfn.XLOOKUP(CLEAN($C309),效率表!$B$4:$B$500,效率表!I$4:I$500,"",,-1))</f>
        <v>0</v>
      </c>
      <c r="AZ309" s="22">
        <f>IF($B309="Day",_xlfn.XLOOKUP(CLEAN($C309),效率表!$B$4:$B$500,效率表!J$4:J$500,""),_xlfn.XLOOKUP(CLEAN($C309),效率表!$B$4:$B$500,效率表!J$4:J$500,"",,-1))</f>
        <v>0</v>
      </c>
      <c r="BA309" s="22">
        <f>IF($B309="Day",_xlfn.XLOOKUP(CLEAN($C309),效率表!$B$4:$B$500,效率表!K$4:K$500,""),_xlfn.XLOOKUP(CLEAN($C309),效率表!$B$4:$B$500,效率表!K$4:K$500,"",,-1))</f>
        <v>0</v>
      </c>
      <c r="BB309" s="22">
        <f>IF($B309="Day",_xlfn.XLOOKUP(CLEAN($C309),效率表!$B$4:$B$500,效率表!L$4:L$500,""),_xlfn.XLOOKUP(CLEAN($C309),效率表!$B$4:$B$500,效率表!L$4:L$500,"",,-1))</f>
        <v>60</v>
      </c>
      <c r="BC309" s="22">
        <f>IF($B309="Day",_xlfn.XLOOKUP(CLEAN($C309),效率表!$B$4:$B$500,效率表!M$4:M$500,""),_xlfn.XLOOKUP(CLEAN($C309),效率表!$B$4:$B$500,效率表!M$4:M$500,"",,-1))</f>
        <v>0</v>
      </c>
      <c r="BD309" s="22">
        <f>IF($B309="Day",_xlfn.XLOOKUP(CLEAN($C309),效率表!$B$4:$B$500,效率表!N$4:N$500,""),_xlfn.XLOOKUP(CLEAN($C309),效率表!$B$4:$B$500,效率表!N$4:N$500,"",,-1))</f>
        <v>0</v>
      </c>
      <c r="BE309" s="22">
        <f>IF($B309="Day",_xlfn.XLOOKUP(CLEAN($C309),效率表!$B$4:$B$500,效率表!O$4:O$500,""),_xlfn.XLOOKUP(CLEAN($C309),效率表!$B$4:$B$500,效率表!O$4:O$500,"",,-1))</f>
        <v>0</v>
      </c>
      <c r="BF309" s="22">
        <f>IF($B309="Day",_xlfn.XLOOKUP(CLEAN($C309),效率表!$B$4:$B$500,效率表!P$4:P$500,""),_xlfn.XLOOKUP(CLEAN($C309),效率表!$B$4:$B$500,效率表!P$4:P$500,"",,-1))</f>
        <v>510</v>
      </c>
      <c r="BG309" s="22">
        <f>IF($B309="Day",_xlfn.XLOOKUP(CLEAN($C309),效率表!$B$4:$B$500,效率表!Q$4:Q$500,""),_xlfn.XLOOKUP(CLEAN($C309),效率表!$B$4:$B$500,效率表!Q$4:Q$500,"",,-1))</f>
        <v>0</v>
      </c>
      <c r="BH309" s="22">
        <f>IF($B309="Day",_xlfn.XLOOKUP(CLEAN($C309),效率表!$B$4:$B$500,效率表!R$4:R$500,""),_xlfn.XLOOKUP(CLEAN($C309),效率表!$B$4:$B$500,效率表!R$4:R$500,"",,-1))</f>
        <v>0</v>
      </c>
      <c r="BI309" s="22">
        <f>IF($B309="Day",_xlfn.XLOOKUP(CLEAN($C309),效率表!$B$4:$B$500,效率表!S$4:S$500,""),_xlfn.XLOOKUP(CLEAN($C309),效率表!$B$4:$B$500,效率表!S$4:S$500,"",,-1))</f>
        <v>0</v>
      </c>
      <c r="BJ309" s="22">
        <f>IF($B309="Day",_xlfn.XLOOKUP(CLEAN($C309),效率表!$B$4:$B$500,效率表!U$4:U$500,""),_xlfn.XLOOKUP(CLEAN($C309),效率表!$B$4:$B$500,效率表!U$4:U$500,"",,-1))</f>
        <v>0</v>
      </c>
      <c r="BK309" s="22">
        <f>IF($B309="Day",_xlfn.XLOOKUP(CLEAN($C309),效率表!$B$4:$B$500,效率表!V$4:V$500,""),_xlfn.XLOOKUP(CLEAN($C309),效率表!$B$4:$B$500,效率表!V$4:V$500,"",,-1))</f>
        <v>0</v>
      </c>
      <c r="BL309" s="22">
        <f>AX309+AY309+AZ309</f>
        <v>0</v>
      </c>
      <c r="BM309" s="22">
        <f>$BA309+$BC309+$BG309+$BH309+$BI309+$BJ309+$BK309+$BF309+$AW309+$BB309</f>
        <v>600</v>
      </c>
      <c r="BN309" s="22">
        <f>$BA309+$BC309+$BG309+$BH309+$BI309+$BJ309+$BK309+$BF309</f>
        <v>510</v>
      </c>
      <c r="BO309" s="27">
        <f>AU309-SUM($AW309:$BK309)</f>
        <v>120</v>
      </c>
      <c r="BP309" s="25">
        <f>$BO309/60</f>
        <v>2</v>
      </c>
      <c r="BQ309" s="28">
        <f>IF($B309="Day",_xlfn.XLOOKUP(CLEAN($C309),效率表!$B$4:$B$200,效率表!X$4:X$200,""),_xlfn.XLOOKUP($C309,效率表!$B$4:$B$200,效率表!X$4:X$200,"",,-1))</f>
        <v>0</v>
      </c>
    </row>
    <row r="310" spans="1:69">
      <c r="A310" s="29">
        <f>A307</f>
        <v>46244</v>
      </c>
      <c r="B310" s="22" t="s">
        <v>241</v>
      </c>
      <c r="C310" s="22" t="s">
        <v>233</v>
      </c>
      <c r="D310" s="23" t="str">
        <f>_xlfn.XLOOKUP(C310,辅助表Auxiliary!$A$3:$A$192,辅助表Auxiliary!$C$3:$C$192)</f>
        <v>矿用卡车/Dump Truck</v>
      </c>
      <c r="E310" s="22" t="str">
        <f>_xlfn.XLOOKUP(C310,辅助表Auxiliary!$A$3:$A$192,辅助表Auxiliary!$D$3:$D$192)</f>
        <v>NHL NTE240AC</v>
      </c>
      <c r="F310" s="22" t="str">
        <f>_xlfn.XLOOKUP(C310,辅助表Auxiliary!$A$3:$A$192,辅助表Auxiliary!$E$3:$E$192)</f>
        <v>NTE240</v>
      </c>
      <c r="G310" s="22" t="s">
        <v>285</v>
      </c>
      <c r="H310" s="22" t="b">
        <f t="shared" si="68"/>
        <v>1</v>
      </c>
      <c r="I310" s="22">
        <f t="shared" si="69"/>
        <v>1</v>
      </c>
      <c r="J310" s="22"/>
      <c r="K310" s="22">
        <f>_xlfn.AGGREGATE(9,4,表1[[#This Row],[Хө]:[Б.н]])+_xlfn.AGGREGATE(9,4,表1[[#This Row],[Хө土壤]:[Б.н 脏煤]],表1[[#This Row],[Ш.х 沃土]])</f>
        <v>935</v>
      </c>
      <c r="L310" s="22">
        <f>_xlfn.AGGREGATE(9,4,表1[[#This Row],[Нү]],表1[[#This Row],[Нү 煤炭]])</f>
        <v>0</v>
      </c>
      <c r="M310" s="22">
        <f>_xlfn.AGGREGATE(9,4,表1[[#This Row],[oxid]],表1[[#This Row],[oxid 氧化]])</f>
        <v>0</v>
      </c>
      <c r="N310" s="22">
        <f>_xlfn.AGGREGATE(9,4,表1[[#This Row],[И.А]],表1[[#This Row],[И.А 
工程工作]])</f>
        <v>0</v>
      </c>
      <c r="O310" s="22">
        <f>表1[[#This Row],[产量（M3）
Production(M3)]]-表1[[#This Row],[焦煤（M3）
Coking coal
Нү]]-表1[[#This Row],[动力煤（M3）
Thermal coal
oxid]]</f>
        <v>935</v>
      </c>
      <c r="P310" s="22" t="str" cm="1">
        <f t="array" ref="P310">_xlfn.LET(
_xlpm.hCond,$H310,
_xlpm.dType,$D310,
_xlpm.res_type_1,P$1,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10" s="22" t="str" cm="1">
        <f t="array" ref="Q310">_xlfn.LET(
_xlpm.hCond,$H310,
_xlpm.dType,$D310,
_xlpm.res_type_1,Q$1,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10" s="22" t="str" cm="1">
        <f t="array" ref="R310">_xlfn.LET(
_xlpm.hCond,$H310,
_xlpm.dType,$D310,
_xlpm.res_type_1,R$1,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10" s="22" t="str" cm="1">
        <f t="array" ref="S310">_xlfn.LET(
_xlpm.hCond,$H310,
_xlpm.dType,$D310,
_xlpm.res_type_1,S$1,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10" s="22" t="str" cm="1">
        <f t="array" ref="T310">_xlfn.LET(
_xlpm.hCond,$H310,
_xlpm.dType,$D310,
_xlpm.res_type_1,T$1,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10" s="22" t="str" cm="1">
        <f t="array" ref="U310">_xlfn.LET(
_xlpm.hCond,$H310,
_xlpm.dType,$D310,
_xlpm.res_type_1,U$1,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10" s="22" t="str" cm="1">
        <f t="array" ref="V310">_xlfn.LET(
_xlpm.hCond,$H310,
_xlpm.dType,$D310,
_xlpm.res_type_1,V$1,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10" s="22" cm="1">
        <f t="array" ref="W310">_xlfn.LET(
_xlpm.hCond,$H310,
_xlpm.dType,$D310,
_xlpm.res_type_1,W$1,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310" s="22" cm="1">
        <f t="array" ref="X310">_xlfn.LET(
_xlpm.hCond,$H310,
_xlpm.dType,$D310,
_xlpm.res_type_1,X$1,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10" s="22" cm="1">
        <f t="array" ref="Y310">_xlfn.LET(
_xlpm.hCond,$H310,
_xlpm.dType,$D310,
_xlpm.res_type_1,Y$1,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10" s="22" cm="1">
        <f t="array" ref="Z310">_xlfn.LET(
_xlpm.hCond,$H310,
_xlpm.dType,$D310,
_xlpm.res_type_1,Z$1,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10" s="22" cm="1">
        <f t="array" ref="AA310">_xlfn.LET(
_xlpm.hCond,$H310,
_xlpm.dType,$D310,
_xlpm.res_type_1,AA$1,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10" s="22" cm="1">
        <f t="array" ref="AB310">_xlfn.LET(
_xlpm.hCond,$H310,
_xlpm.dType,$D310,
_xlpm.res_type_1,AB$1,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10" s="22" cm="1">
        <f t="array" ref="AC310">_xlfn.LET(
_xlpm.hCond,$H310,
_xlpm.dType,$D310,
_xlpm.res_type_1,AC$1,
_xlpm.num,--_xlfn.TEXTAFTER($C310,{"#","/","-"},-1),
_xlpm.isDay,$B310="DAY",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10" s="22" cm="1">
        <f t="array" ref="AD310">_xlfn.LET(
    _xlpm.result,
    IF(
        $H310,
        _xlfn.IFS(
            $B310 = "DAY",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$B310 = "Night",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4896</v>
      </c>
      <c r="AE310" s="22" cm="1">
        <f t="array" ref="AE310">_xlfn.LET(
    _xlpm.result,
    IF(
        $H310,
        _xlfn.IFS(
            $B310 = "DAY",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$B310 = "Night",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4905</v>
      </c>
      <c r="AF310" s="22">
        <f t="shared" si="82"/>
        <v>9</v>
      </c>
      <c r="AG310" s="22" cm="1">
        <f t="array" ref="AG310">_xlfn.LET(
    _xlpm.result,
    IF(
        $H310,
        _xlfn.IFS(
            $B310 = "DAY",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$B310 = "Night",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75785</v>
      </c>
      <c r="AH310" s="22" cm="1">
        <f t="array" ref="AH310">_xlfn.LET(
    _xlpm.result,
    IF(
        $H310,
        _xlfn.IFS(
            $B310 = "DAY",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$B310 = "Night",
            _xlfn.IFS(
                $D310 = "挖掘机/Excavator",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$D310 = "矿用卡车/Dump Truck",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$D310 = "辅助设备/Auxiliary Equipment",
                _xlfn.XLOOKUP(
                     --
                        _xlfn.TEXTAFTER(
                            $C310,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75951</v>
      </c>
      <c r="AI310" s="22">
        <f t="shared" si="83"/>
        <v>166</v>
      </c>
      <c r="AJ310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310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10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10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10" s="22">
        <f t="shared" si="70"/>
        <v>11</v>
      </c>
      <c r="AO310" s="24">
        <f t="shared" si="71"/>
        <v>7.5454545454545459</v>
      </c>
      <c r="AP310" s="25" cm="1">
        <f t="array" ref="AP310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B310="Night", IF(
            (F310="EX5600")+(F310="EX3600"),
            _xlfn.XLOOKUP(--_xlfn.TEXTAFTER($C310,{"#","/","-"},-1), --_xlfn.TEXTAFTER('Electrical Excavator'!$A$4:$A$23,{"#","/","-"},-1), _xlfn.XLOOKUP(A310,'Electrical Excavator'!$E$3:$AI$3,'Electrical Excavator'!$E$4:$AI$23)),
            _xlfn.XLOOKUP(--_xlfn.TEXTAFTER($C310,{"#","/","-"},-1), --_xlfn.REGEXEXTRACT(_xlpm.c_rng,"\d+"), _xlfn.XLOOKUP(A310, _xlpm.header_rng, _xlpm.data_rng))
        ),
        B310="Day", ""
    ),
    IFERROR(_xlpm.result, "")
)</f>
        <v>1607</v>
      </c>
      <c r="AQ310" s="26">
        <f t="shared" si="72"/>
        <v>1</v>
      </c>
      <c r="AR310" s="26">
        <f t="shared" si="73"/>
        <v>0.84722222222222221</v>
      </c>
      <c r="AS310" s="26">
        <f t="shared" si="74"/>
        <v>0.73611111111111116</v>
      </c>
      <c r="AT310" s="24">
        <f t="shared" si="75"/>
        <v>9.9999999999999645</v>
      </c>
      <c r="AU310" s="22">
        <v>720</v>
      </c>
      <c r="AV310" s="22">
        <f t="shared" si="76"/>
        <v>12</v>
      </c>
      <c r="AW310" s="22">
        <f>IF($B310="Day",_xlfn.XLOOKUP(CLEAN($C310),效率表!$B$4:$B$500,效率表!G$4:G$500,""),_xlfn.XLOOKUP(CLEAN($C310),效率表!$B$4:$B$500,效率表!G$4:G$500,"",,-1))</f>
        <v>20</v>
      </c>
      <c r="AX310" s="22">
        <f>IF($B310="Day",_xlfn.XLOOKUP(CLEAN($C310),效率表!$B$4:$B$500,效率表!H$4:H$500,""),_xlfn.XLOOKUP(CLEAN($C310),效率表!$B$4:$B$500,效率表!H$4:H$500,"",,-1))</f>
        <v>0</v>
      </c>
      <c r="AY310" s="22">
        <f>IF($B310="Day",_xlfn.XLOOKUP(CLEAN($C310),效率表!$B$4:$B$500,效率表!I$4:I$500,""),_xlfn.XLOOKUP(CLEAN($C310),效率表!$B$4:$B$500,效率表!I$4:I$500,"",,-1))</f>
        <v>0</v>
      </c>
      <c r="AZ310" s="22">
        <f>IF($B310="Day",_xlfn.XLOOKUP(CLEAN($C310),效率表!$B$4:$B$500,效率表!J$4:J$500,""),_xlfn.XLOOKUP(CLEAN($C310),效率表!$B$4:$B$500,效率表!J$4:J$500,"",,-1))</f>
        <v>80</v>
      </c>
      <c r="BA310" s="22">
        <f>IF($B310="Day",_xlfn.XLOOKUP(CLEAN($C310),效率表!$B$4:$B$500,效率表!K$4:K$500,""),_xlfn.XLOOKUP(CLEAN($C310),效率表!$B$4:$B$500,效率表!K$4:K$500,"",,-1))</f>
        <v>0</v>
      </c>
      <c r="BB310" s="22">
        <f>IF($B310="Day",_xlfn.XLOOKUP(CLEAN($C310),效率表!$B$4:$B$500,效率表!L$4:L$500,""),_xlfn.XLOOKUP(CLEAN($C310),效率表!$B$4:$B$500,效率表!L$4:L$500,"",,-1))</f>
        <v>90</v>
      </c>
      <c r="BC310" s="22">
        <f>IF($B310="Day",_xlfn.XLOOKUP(CLEAN($C310),效率表!$B$4:$B$500,效率表!M$4:M$500,""),_xlfn.XLOOKUP(CLEAN($C310),效率表!$B$4:$B$500,效率表!M$4:M$500,"",,-1))</f>
        <v>0</v>
      </c>
      <c r="BD310" s="22">
        <f>IF($B310="Day",_xlfn.XLOOKUP(CLEAN($C310),效率表!$B$4:$B$500,效率表!N$4:N$500,""),_xlfn.XLOOKUP(CLEAN($C310),效率表!$B$4:$B$500,效率表!N$4:N$500,"",,-1))</f>
        <v>0</v>
      </c>
      <c r="BE310" s="22">
        <f>IF($B310="Day",_xlfn.XLOOKUP(CLEAN($C310),效率表!$B$4:$B$500,效率表!O$4:O$500,""),_xlfn.XLOOKUP(CLEAN($C310),效率表!$B$4:$B$500,效率表!O$4:O$500,"",,-1))</f>
        <v>0</v>
      </c>
      <c r="BF310" s="22">
        <f>IF($B310="Day",_xlfn.XLOOKUP(CLEAN($C310),效率表!$B$4:$B$500,效率表!P$4:P$500,""),_xlfn.XLOOKUP(CLEAN($C310),效率表!$B$4:$B$500,效率表!P$4:P$500,"",,-1))</f>
        <v>0</v>
      </c>
      <c r="BG310" s="22">
        <f>IF($B310="Day",_xlfn.XLOOKUP(CLEAN($C310),效率表!$B$4:$B$500,效率表!Q$4:Q$500,""),_xlfn.XLOOKUP(CLEAN($C310),效率表!$B$4:$B$500,效率表!Q$4:Q$500,"",,-1))</f>
        <v>0</v>
      </c>
      <c r="BH310" s="22">
        <f>IF($B310="Day",_xlfn.XLOOKUP(CLEAN($C310),效率表!$B$4:$B$500,效率表!R$4:R$500,""),_xlfn.XLOOKUP(CLEAN($C310),效率表!$B$4:$B$500,效率表!R$4:R$500,"",,-1))</f>
        <v>0</v>
      </c>
      <c r="BI310" s="22">
        <f>IF($B310="Day",_xlfn.XLOOKUP(CLEAN($C310),效率表!$B$4:$B$500,效率表!S$4:S$500,""),_xlfn.XLOOKUP(CLEAN($C310),效率表!$B$4:$B$500,效率表!S$4:S$500,"",,-1))</f>
        <v>0</v>
      </c>
      <c r="BJ310" s="22">
        <f>IF($B310="Day",_xlfn.XLOOKUP(CLEAN($C310),效率表!$B$4:$B$500,效率表!U$4:U$500,""),_xlfn.XLOOKUP(CLEAN($C310),效率表!$B$4:$B$500,效率表!U$4:U$500,"",,-1))</f>
        <v>0</v>
      </c>
      <c r="BK310" s="22">
        <f>IF($B310="Day",_xlfn.XLOOKUP(CLEAN($C310),效率表!$B$4:$B$500,效率表!V$4:V$500,""),_xlfn.XLOOKUP(CLEAN($C310),效率表!$B$4:$B$500,效率表!V$4:V$500,"",,-1))</f>
        <v>0</v>
      </c>
      <c r="BL310" s="22">
        <f t="shared" si="77"/>
        <v>80</v>
      </c>
      <c r="BM310" s="22">
        <f t="shared" si="78"/>
        <v>110</v>
      </c>
      <c r="BN310" s="22">
        <f t="shared" si="79"/>
        <v>0</v>
      </c>
      <c r="BO310" s="27">
        <f t="shared" si="80"/>
        <v>530</v>
      </c>
      <c r="BP310" s="25">
        <f t="shared" si="81"/>
        <v>8.8333333333333339</v>
      </c>
      <c r="BQ310" s="28">
        <f>IF($B310="Day",_xlfn.XLOOKUP(CLEAN($C310),效率表!$B$4:$B$500,效率表!X$4:X$500,""),_xlfn.XLOOKUP($C310,效率表!$B$4:$B$500,效率表!X$4:X$500,"",,-1))</f>
        <v>0</v>
      </c>
    </row>
    <row r="311" spans="1:69">
      <c r="A311" s="29">
        <f t="shared" si="84"/>
        <v>46244</v>
      </c>
      <c r="B311" s="22" t="s">
        <v>241</v>
      </c>
      <c r="C311" s="22" t="s">
        <v>234</v>
      </c>
      <c r="D311" s="23" t="str">
        <f>_xlfn.XLOOKUP(C311,辅助表Auxiliary!$A$3:$A$192,辅助表Auxiliary!$C$3:$C$192)</f>
        <v>矿用卡车/Dump Truck</v>
      </c>
      <c r="E311" s="22" t="str">
        <f>_xlfn.XLOOKUP(C311,辅助表Auxiliary!$A$3:$A$192,辅助表Auxiliary!$D$3:$D$192)</f>
        <v>NHL NTE240AC</v>
      </c>
      <c r="F311" s="22" t="str">
        <f>_xlfn.XLOOKUP(C311,辅助表Auxiliary!$A$3:$A$192,辅助表Auxiliary!$E$3:$E$192)</f>
        <v>NTE240</v>
      </c>
      <c r="G311" s="22" t="s">
        <v>285</v>
      </c>
      <c r="H311" s="22" t="b">
        <f t="shared" si="68"/>
        <v>1</v>
      </c>
      <c r="I311" s="22">
        <f t="shared" si="69"/>
        <v>1</v>
      </c>
      <c r="J311" s="22"/>
      <c r="K311" s="22">
        <f>_xlfn.AGGREGATE(9,4,表1[[#This Row],[Хө]:[Б.н]])+_xlfn.AGGREGATE(9,4,表1[[#This Row],[Хө土壤]:[Б.н 脏煤]],表1[[#This Row],[Ш.х 沃土]])</f>
        <v>1020</v>
      </c>
      <c r="L311" s="22">
        <f>_xlfn.AGGREGATE(9,4,表1[[#This Row],[Нү]],表1[[#This Row],[Нү 煤炭]])</f>
        <v>0</v>
      </c>
      <c r="M311" s="22">
        <f>_xlfn.AGGREGATE(9,4,表1[[#This Row],[oxid]],表1[[#This Row],[oxid 氧化]])</f>
        <v>0</v>
      </c>
      <c r="N311" s="22">
        <f>_xlfn.AGGREGATE(9,4,表1[[#This Row],[И.А]],表1[[#This Row],[И.А 
工程工作]])</f>
        <v>0</v>
      </c>
      <c r="O311" s="22">
        <f>表1[[#This Row],[产量（M3）
Production(M3)]]-表1[[#This Row],[焦煤（M3）
Coking coal
Нү]]-表1[[#This Row],[动力煤（M3）
Thermal coal
oxid]]</f>
        <v>1020</v>
      </c>
      <c r="P311" s="22" t="str" cm="1">
        <f t="array" ref="P311">_xlfn.LET(
_xlpm.hCond,$H311,
_xlpm.dType,$D311,
_xlpm.res_type_1,P$1,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11" s="22" t="str" cm="1">
        <f t="array" ref="Q311">_xlfn.LET(
_xlpm.hCond,$H311,
_xlpm.dType,$D311,
_xlpm.res_type_1,Q$1,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11" s="22" t="str" cm="1">
        <f t="array" ref="R311">_xlfn.LET(
_xlpm.hCond,$H311,
_xlpm.dType,$D311,
_xlpm.res_type_1,R$1,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11" s="22" t="str" cm="1">
        <f t="array" ref="S311">_xlfn.LET(
_xlpm.hCond,$H311,
_xlpm.dType,$D311,
_xlpm.res_type_1,S$1,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11" s="22" t="str" cm="1">
        <f t="array" ref="T311">_xlfn.LET(
_xlpm.hCond,$H311,
_xlpm.dType,$D311,
_xlpm.res_type_1,T$1,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11" s="22" t="str" cm="1">
        <f t="array" ref="U311">_xlfn.LET(
_xlpm.hCond,$H311,
_xlpm.dType,$D311,
_xlpm.res_type_1,U$1,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11" s="22" t="str" cm="1">
        <f t="array" ref="V311">_xlfn.LET(
_xlpm.hCond,$H311,
_xlpm.dType,$D311,
_xlpm.res_type_1,V$1,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11" s="22" cm="1">
        <f t="array" ref="W311">_xlfn.LET(
_xlpm.hCond,$H311,
_xlpm.dType,$D311,
_xlpm.res_type_1,W$1,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1020</v>
      </c>
      <c r="X311" s="22" cm="1">
        <f t="array" ref="X311">_xlfn.LET(
_xlpm.hCond,$H311,
_xlpm.dType,$D311,
_xlpm.res_type_1,X$1,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11" s="22" cm="1">
        <f t="array" ref="Y311">_xlfn.LET(
_xlpm.hCond,$H311,
_xlpm.dType,$D311,
_xlpm.res_type_1,Y$1,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11" s="22" cm="1">
        <f t="array" ref="Z311">_xlfn.LET(
_xlpm.hCond,$H311,
_xlpm.dType,$D311,
_xlpm.res_type_1,Z$1,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11" s="22" cm="1">
        <f t="array" ref="AA311">_xlfn.LET(
_xlpm.hCond,$H311,
_xlpm.dType,$D311,
_xlpm.res_type_1,AA$1,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11" s="22" cm="1">
        <f t="array" ref="AB311">_xlfn.LET(
_xlpm.hCond,$H311,
_xlpm.dType,$D311,
_xlpm.res_type_1,AB$1,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11" s="22" cm="1">
        <f t="array" ref="AC311">_xlfn.LET(
_xlpm.hCond,$H311,
_xlpm.dType,$D311,
_xlpm.res_type_1,AC$1,
_xlpm.num,--_xlfn.TEXTAFTER($C311,{"#","/","-"},-1),
_xlpm.isDay,$B311="DAY",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11" s="22" cm="1">
        <f t="array" ref="AD311">_xlfn.LET(
    _xlpm.result,
    IF(
        $H311,
        _xlfn.IFS(
            $B311 = "DAY",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$B311 = "Night",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4998</v>
      </c>
      <c r="AE311" s="22" cm="1">
        <f t="array" ref="AE311">_xlfn.LET(
    _xlpm.result,
    IF(
        $H311,
        _xlfn.IFS(
            $B311 = "DAY",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$B311 = "Night",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5008</v>
      </c>
      <c r="AF311" s="22">
        <f t="shared" si="82"/>
        <v>10</v>
      </c>
      <c r="AG311" s="22" cm="1">
        <f t="array" ref="AG311">_xlfn.LET(
    _xlpm.result,
    IF(
        $H311,
        _xlfn.IFS(
            $B311 = "DAY",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$B311 = "Night",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76991</v>
      </c>
      <c r="AH311" s="22" cm="1">
        <f t="array" ref="AH311">_xlfn.LET(
    _xlpm.result,
    IF(
        $H311,
        _xlfn.IFS(
            $B311 = "DAY",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$B311 = "Night",
            _xlfn.IFS(
                $D311 = "挖掘机/Excavator",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$D311 = "矿用卡车/Dump Truck",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$D311 = "辅助设备/Auxiliary Equipment",
                _xlfn.XLOOKUP(
                     --
                        _xlfn.TEXTAFTER(
                            $C311,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77167</v>
      </c>
      <c r="AI311" s="22">
        <f t="shared" si="83"/>
        <v>176</v>
      </c>
      <c r="AJ311" s="22">
        <f>_xlfn.LET(_xlpm.v,_xlfn.XLOOKUP(表1[[#This Row],[型号类型
Model Type]],辅助表Auxiliary!$P$2:$P$6,辅助表Auxiliary!$Q$2:$Q$6),_xlpm.target,表1[[#This Row],[产量（M3）
Production(M3)]],IFERROR(_xlpm.target/_xlpm.v,""))</f>
        <v>12</v>
      </c>
      <c r="AK311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11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11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11" s="22">
        <f t="shared" si="70"/>
        <v>12</v>
      </c>
      <c r="AO311" s="24">
        <f t="shared" si="71"/>
        <v>7.333333333333333</v>
      </c>
      <c r="AP311" s="25" cm="1">
        <f t="array" ref="AP311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B311="Night", IF(
            (F311="EX5600")+(F311="EX3600"),
            _xlfn.XLOOKUP(--_xlfn.TEXTAFTER($C311,{"#","/","-"},-1), --_xlfn.TEXTAFTER('Electrical Excavator'!$A$4:$A$23,{"#","/","-"},-1), _xlfn.XLOOKUP(A311,'Electrical Excavator'!$E$3:$AI$3,'Electrical Excavator'!$E$4:$AI$23)),
            _xlfn.XLOOKUP(--_xlfn.TEXTAFTER($C311,{"#","/","-"},-1), --_xlfn.REGEXEXTRACT(_xlpm.c_rng,"\d+"), _xlfn.XLOOKUP(A311, _xlpm.header_rng, _xlpm.data_rng))
        ),
        B311="Day", ""
    ),
    IFERROR(_xlpm.result, "")
)</f>
        <v>1900</v>
      </c>
      <c r="AQ311" s="26">
        <f t="shared" si="72"/>
        <v>1</v>
      </c>
      <c r="AR311" s="26">
        <f t="shared" si="73"/>
        <v>0.86111111111111116</v>
      </c>
      <c r="AS311" s="26">
        <f t="shared" si="74"/>
        <v>0.80555555555555558</v>
      </c>
      <c r="AT311" s="24">
        <f t="shared" si="75"/>
        <v>20.000000000000036</v>
      </c>
      <c r="AU311" s="22">
        <v>720</v>
      </c>
      <c r="AV311" s="22">
        <f t="shared" si="76"/>
        <v>12</v>
      </c>
      <c r="AW311" s="22">
        <f>IF($B311="Day",_xlfn.XLOOKUP(CLEAN($C311),效率表!$B$4:$B$500,效率表!G$4:G$500,""),_xlfn.XLOOKUP(CLEAN($C311),效率表!$B$4:$B$500,效率表!G$4:G$500,"",,-1))</f>
        <v>10</v>
      </c>
      <c r="AX311" s="22">
        <f>IF($B311="Day",_xlfn.XLOOKUP(CLEAN($C311),效率表!$B$4:$B$500,效率表!H$4:H$500,""),_xlfn.XLOOKUP(CLEAN($C311),效率表!$B$4:$B$500,效率表!H$4:H$500,"",,-1))</f>
        <v>0</v>
      </c>
      <c r="AY311" s="22">
        <f>IF($B311="Day",_xlfn.XLOOKUP(CLEAN($C311),效率表!$B$4:$B$500,效率表!I$4:I$500,""),_xlfn.XLOOKUP(CLEAN($C311),效率表!$B$4:$B$500,效率表!I$4:I$500,"",,-1))</f>
        <v>0</v>
      </c>
      <c r="AZ311" s="22">
        <f>IF($B311="Day",_xlfn.XLOOKUP(CLEAN($C311),效率表!$B$4:$B$500,效率表!J$4:J$500,""),_xlfn.XLOOKUP(CLEAN($C311),效率表!$B$4:$B$500,效率表!J$4:J$500,"",,-1))</f>
        <v>40</v>
      </c>
      <c r="BA311" s="22">
        <f>IF($B311="Day",_xlfn.XLOOKUP(CLEAN($C311),效率表!$B$4:$B$500,效率表!K$4:K$500,""),_xlfn.XLOOKUP(CLEAN($C311),效率表!$B$4:$B$500,效率表!K$4:K$500,"",,-1))</f>
        <v>0</v>
      </c>
      <c r="BB311" s="22">
        <f>IF($B311="Day",_xlfn.XLOOKUP(CLEAN($C311),效率表!$B$4:$B$500,效率表!L$4:L$500,""),_xlfn.XLOOKUP(CLEAN($C311),效率表!$B$4:$B$500,效率表!L$4:L$500,"",,-1))</f>
        <v>90</v>
      </c>
      <c r="BC311" s="22">
        <f>IF($B311="Day",_xlfn.XLOOKUP(CLEAN($C311),效率表!$B$4:$B$500,效率表!M$4:M$500,""),_xlfn.XLOOKUP(CLEAN($C311),效率表!$B$4:$B$500,效率表!M$4:M$500,"",,-1))</f>
        <v>0</v>
      </c>
      <c r="BD311" s="22">
        <f>IF($B311="Day",_xlfn.XLOOKUP(CLEAN($C311),效率表!$B$4:$B$500,效率表!N$4:N$500,""),_xlfn.XLOOKUP(CLEAN($C311),效率表!$B$4:$B$500,效率表!N$4:N$500,"",,-1))</f>
        <v>0</v>
      </c>
      <c r="BE311" s="22">
        <f>IF($B311="Day",_xlfn.XLOOKUP(CLEAN($C311),效率表!$B$4:$B$500,效率表!O$4:O$500,""),_xlfn.XLOOKUP(CLEAN($C311),效率表!$B$4:$B$500,效率表!O$4:O$500,"",,-1))</f>
        <v>0</v>
      </c>
      <c r="BF311" s="22">
        <f>IF($B311="Day",_xlfn.XLOOKUP(CLEAN($C311),效率表!$B$4:$B$500,效率表!P$4:P$500,""),_xlfn.XLOOKUP(CLEAN($C311),效率表!$B$4:$B$500,效率表!P$4:P$500,"",,-1))</f>
        <v>0</v>
      </c>
      <c r="BG311" s="22">
        <f>IF($B311="Day",_xlfn.XLOOKUP(CLEAN($C311),效率表!$B$4:$B$500,效率表!Q$4:Q$500,""),_xlfn.XLOOKUP(CLEAN($C311),效率表!$B$4:$B$500,效率表!Q$4:Q$500,"",,-1))</f>
        <v>0</v>
      </c>
      <c r="BH311" s="22">
        <f>IF($B311="Day",_xlfn.XLOOKUP(CLEAN($C311),效率表!$B$4:$B$500,效率表!R$4:R$500,""),_xlfn.XLOOKUP(CLEAN($C311),效率表!$B$4:$B$500,效率表!R$4:R$500,"",,-1))</f>
        <v>0</v>
      </c>
      <c r="BI311" s="22">
        <f>IF($B311="Day",_xlfn.XLOOKUP(CLEAN($C311),效率表!$B$4:$B$500,效率表!S$4:S$500,""),_xlfn.XLOOKUP(CLEAN($C311),效率表!$B$4:$B$500,效率表!S$4:S$500,"",,-1))</f>
        <v>0</v>
      </c>
      <c r="BJ311" s="22">
        <f>IF($B311="Day",_xlfn.XLOOKUP(CLEAN($C311),效率表!$B$4:$B$500,效率表!U$4:U$500,""),_xlfn.XLOOKUP(CLEAN($C311),效率表!$B$4:$B$500,效率表!U$4:U$500,"",,-1))</f>
        <v>0</v>
      </c>
      <c r="BK311" s="22">
        <f>IF($B311="Day",_xlfn.XLOOKUP(CLEAN($C311),效率表!$B$4:$B$500,效率表!V$4:V$500,""),_xlfn.XLOOKUP(CLEAN($C311),效率表!$B$4:$B$500,效率表!V$4:V$500,"",,-1))</f>
        <v>0</v>
      </c>
      <c r="BL311" s="22">
        <f t="shared" si="77"/>
        <v>40</v>
      </c>
      <c r="BM311" s="22">
        <f t="shared" si="78"/>
        <v>100</v>
      </c>
      <c r="BN311" s="22">
        <f t="shared" si="79"/>
        <v>0</v>
      </c>
      <c r="BO311" s="27">
        <f t="shared" si="80"/>
        <v>580</v>
      </c>
      <c r="BP311" s="25">
        <f t="shared" si="81"/>
        <v>9.6666666666666661</v>
      </c>
      <c r="BQ311" s="28">
        <f>IF($B311="Day",_xlfn.XLOOKUP(CLEAN($C311),效率表!$B$4:$B$500,效率表!X$4:X$500,""),_xlfn.XLOOKUP($C311,效率表!$B$4:$B$500,效率表!X$4:X$500,"",,-1))</f>
        <v>0</v>
      </c>
    </row>
    <row r="312" spans="1:69">
      <c r="A312" s="29">
        <f t="shared" si="84"/>
        <v>46244</v>
      </c>
      <c r="B312" s="22" t="s">
        <v>241</v>
      </c>
      <c r="C312" s="22" t="s">
        <v>235</v>
      </c>
      <c r="D312" s="23" t="str">
        <f>_xlfn.XLOOKUP(C312,辅助表Auxiliary!$A$3:$A$192,辅助表Auxiliary!$C$3:$C$192)</f>
        <v>矿用卡车/Dump Truck</v>
      </c>
      <c r="E312" s="22" t="str">
        <f>_xlfn.XLOOKUP(C312,辅助表Auxiliary!$A$3:$A$192,辅助表Auxiliary!$D$3:$D$192)</f>
        <v>NHL NTE240AC</v>
      </c>
      <c r="F312" s="22" t="str">
        <f>_xlfn.XLOOKUP(C312,辅助表Auxiliary!$A$3:$A$192,辅助表Auxiliary!$E$3:$E$192)</f>
        <v>NTE240</v>
      </c>
      <c r="G312" s="22" t="s">
        <v>285</v>
      </c>
      <c r="H312" s="22" t="b">
        <f t="shared" si="68"/>
        <v>1</v>
      </c>
      <c r="I312" s="22">
        <f t="shared" si="69"/>
        <v>1</v>
      </c>
      <c r="J312" s="22"/>
      <c r="K312" s="22">
        <f>_xlfn.AGGREGATE(9,4,表1[[#This Row],[Хө]:[Б.н]])+_xlfn.AGGREGATE(9,4,表1[[#This Row],[Хө土壤]:[Б.н 脏煤]],表1[[#This Row],[Ш.х 沃土]])</f>
        <v>935</v>
      </c>
      <c r="L312" s="22">
        <f>_xlfn.AGGREGATE(9,4,表1[[#This Row],[Нү]],表1[[#This Row],[Нү 煤炭]])</f>
        <v>0</v>
      </c>
      <c r="M312" s="22">
        <f>_xlfn.AGGREGATE(9,4,表1[[#This Row],[oxid]],表1[[#This Row],[oxid 氧化]])</f>
        <v>0</v>
      </c>
      <c r="N312" s="22">
        <f>_xlfn.AGGREGATE(9,4,表1[[#This Row],[И.А]],表1[[#This Row],[И.А 
工程工作]])</f>
        <v>0</v>
      </c>
      <c r="O312" s="22">
        <f>表1[[#This Row],[产量（M3）
Production(M3)]]-表1[[#This Row],[焦煤（M3）
Coking coal
Нү]]-表1[[#This Row],[动力煤（M3）
Thermal coal
oxid]]</f>
        <v>935</v>
      </c>
      <c r="P312" s="22" t="str" cm="1">
        <f t="array" ref="P312">_xlfn.LET(
_xlpm.hCond,$H312,
_xlpm.dType,$D312,
_xlpm.res_type_1,P$1,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12" s="22" t="str" cm="1">
        <f t="array" ref="Q312">_xlfn.LET(
_xlpm.hCond,$H312,
_xlpm.dType,$D312,
_xlpm.res_type_1,Q$1,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12" s="22" t="str" cm="1">
        <f t="array" ref="R312">_xlfn.LET(
_xlpm.hCond,$H312,
_xlpm.dType,$D312,
_xlpm.res_type_1,R$1,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12" s="22" t="str" cm="1">
        <f t="array" ref="S312">_xlfn.LET(
_xlpm.hCond,$H312,
_xlpm.dType,$D312,
_xlpm.res_type_1,S$1,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12" s="22" t="str" cm="1">
        <f t="array" ref="T312">_xlfn.LET(
_xlpm.hCond,$H312,
_xlpm.dType,$D312,
_xlpm.res_type_1,T$1,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12" s="22" t="str" cm="1">
        <f t="array" ref="U312">_xlfn.LET(
_xlpm.hCond,$H312,
_xlpm.dType,$D312,
_xlpm.res_type_1,U$1,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12" s="22" t="str" cm="1">
        <f t="array" ref="V312">_xlfn.LET(
_xlpm.hCond,$H312,
_xlpm.dType,$D312,
_xlpm.res_type_1,V$1,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12" s="22" cm="1">
        <f t="array" ref="W312">_xlfn.LET(
_xlpm.hCond,$H312,
_xlpm.dType,$D312,
_xlpm.res_type_1,W$1,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935</v>
      </c>
      <c r="X312" s="22" cm="1">
        <f t="array" ref="X312">_xlfn.LET(
_xlpm.hCond,$H312,
_xlpm.dType,$D312,
_xlpm.res_type_1,X$1,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Y312" s="22" cm="1">
        <f t="array" ref="Y312">_xlfn.LET(
_xlpm.hCond,$H312,
_xlpm.dType,$D312,
_xlpm.res_type_1,Y$1,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Z312" s="22" cm="1">
        <f t="array" ref="Z312">_xlfn.LET(
_xlpm.hCond,$H312,
_xlpm.dType,$D312,
_xlpm.res_type_1,Z$1,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A312" s="22" cm="1">
        <f t="array" ref="AA312">_xlfn.LET(
_xlpm.hCond,$H312,
_xlpm.dType,$D312,
_xlpm.res_type_1,AA$1,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B312" s="22" cm="1">
        <f t="array" ref="AB312">_xlfn.LET(
_xlpm.hCond,$H312,
_xlpm.dType,$D312,
_xlpm.res_type_1,AB$1,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C312" s="22" cm="1">
        <f t="array" ref="AC312">_xlfn.LET(
_xlpm.hCond,$H312,
_xlpm.dType,$D312,
_xlpm.res_type_1,AC$1,
_xlpm.num,--_xlfn.TEXTAFTER($C312,{"#","/","-"},-1),
_xlpm.isDay,$B312="DAY",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>0</v>
      </c>
      <c r="AD312" s="22" cm="1">
        <f t="array" ref="AD312">_xlfn.LET(
    _xlpm.result,
    IF(
        $H312,
        _xlfn.IFS(
            $B312 = "DAY",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$B312 = "Night",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>4893</v>
      </c>
      <c r="AE312" s="22" cm="1">
        <f t="array" ref="AE312">_xlfn.LET(
    _xlpm.result,
    IF(
        $H312,
        _xlfn.IFS(
            $B312 = "DAY",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$B312 = "Night",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>4902</v>
      </c>
      <c r="AF312" s="22">
        <f t="shared" si="82"/>
        <v>9</v>
      </c>
      <c r="AG312" s="22" cm="1">
        <f t="array" ref="AG312">_xlfn.LET(
    _xlpm.result,
    IF(
        $H312,
        _xlfn.IFS(
            $B312 = "DAY",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$B312 = "Night",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>76235</v>
      </c>
      <c r="AH312" s="22" cm="1">
        <f t="array" ref="AH312">_xlfn.LET(
    _xlpm.result,
    IF(
        $H312,
        _xlfn.IFS(
            $B312 = "DAY",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$B312 = "Night",
            _xlfn.IFS(
                $D312 = "挖掘机/Excavator",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$D312 = "矿用卡车/Dump Truck",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$D312 = "辅助设备/Auxiliary Equipment",
                _xlfn.XLOOKUP(
                     --
                        _xlfn.TEXTAFTER(
                            $C312,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>76394</v>
      </c>
      <c r="AI312" s="22">
        <f t="shared" si="83"/>
        <v>159</v>
      </c>
      <c r="AJ312" s="22">
        <f>_xlfn.LET(_xlpm.v,_xlfn.XLOOKUP(表1[[#This Row],[型号类型
Model Type]],辅助表Auxiliary!$P$2:$P$6,辅助表Auxiliary!$Q$2:$Q$6),_xlpm.target,表1[[#This Row],[产量（M3）
Production(M3)]],IFERROR(_xlpm.target/_xlpm.v,""))</f>
        <v>11</v>
      </c>
      <c r="AK312" s="22">
        <f>_xlfn.LET(_xlpm.v,_xlfn.XLOOKUP(表1[[#This Row],[型号类型
Model Type]],辅助表Auxiliary!$P$2:$P$6,辅助表Auxiliary!$Q$2:$Q$6),_xlpm.target,_xlfn.AGGREGATE(9,4,表1[[#This Row],[Нү 煤炭]]),IFERROR(_xlpm.target/_xlpm.v,""))</f>
        <v>0</v>
      </c>
      <c r="AL312" s="22">
        <f>_xlfn.LET(_xlpm.v,_xlfn.XLOOKUP(表1[[#This Row],[型号类型
Model Type]],辅助表Auxiliary!$P$2:$P$6,辅助表Auxiliary!$Q$2:$Q$6),_xlpm.target,_xlfn.AGGREGATE(9,4,表1[[#This Row],[oxid 氧化]]),IFERROR(_xlpm.target/_xlpm.v,""))</f>
        <v>0</v>
      </c>
      <c r="AM312" s="22">
        <f>_xlfn.LET(_xlpm.v,_xlfn.XLOOKUP(表1[[#This Row],[型号类型
Model Type]],辅助表Auxiliary!$P$2:$P$6,辅助表Auxiliary!$Q$2:$Q$6),_xlpm.target,_xlfn.AGGREGATE(9,4,表1[[#This Row],[И.А 
工程工作]]),IFERROR(_xlpm.target/_xlpm.v,""))</f>
        <v>0</v>
      </c>
      <c r="AN312" s="22">
        <f t="shared" si="70"/>
        <v>11</v>
      </c>
      <c r="AO312" s="24">
        <f t="shared" si="71"/>
        <v>7.2272727272727275</v>
      </c>
      <c r="AP312" s="25" cm="1">
        <f t="array" ref="AP312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B312="Night", IF(
            (F312="EX5600")+(F312="EX3600"),
            _xlfn.XLOOKUP(--_xlfn.TEXTAFTER($C312,{"#","/","-"},-1), --_xlfn.TEXTAFTER('Electrical Excavator'!$A$4:$A$23,{"#","/","-"},-1), _xlfn.XLOOKUP(A312,'Electrical Excavator'!$E$3:$AI$3,'Electrical Excavator'!$E$4:$AI$23)),
            _xlfn.XLOOKUP(--_xlfn.TEXTAFTER($C312,{"#","/","-"},-1), --_xlfn.REGEXEXTRACT(_xlpm.c_rng,"\d+"), _xlfn.XLOOKUP(A312, _xlpm.header_rng, _xlpm.data_rng))
        ),
        B312="Day", ""
    ),
    IFERROR(_xlpm.result, "")
)</f>
        <v>3223.05</v>
      </c>
      <c r="AQ312" s="26">
        <f t="shared" si="72"/>
        <v>1</v>
      </c>
      <c r="AR312" s="26">
        <f t="shared" si="73"/>
        <v>0.77777777777777779</v>
      </c>
      <c r="AS312" s="26">
        <f t="shared" si="74"/>
        <v>0.75</v>
      </c>
      <c r="AT312" s="24">
        <f t="shared" si="75"/>
        <v>0</v>
      </c>
      <c r="AU312" s="22">
        <v>720</v>
      </c>
      <c r="AV312" s="22">
        <f t="shared" si="76"/>
        <v>12</v>
      </c>
      <c r="AW312" s="22">
        <f>IF($B312="Day",_xlfn.XLOOKUP(CLEAN($C312),效率表!$B$4:$B$500,效率表!G$4:G$500,""),_xlfn.XLOOKUP(CLEAN($C312),效率表!$B$4:$B$500,效率表!G$4:G$500,"",,-1))</f>
        <v>40</v>
      </c>
      <c r="AX312" s="22">
        <f>IF($B312="Day",_xlfn.XLOOKUP(CLEAN($C312),效率表!$B$4:$B$500,效率表!H$4:H$500,""),_xlfn.XLOOKUP(CLEAN($C312),效率表!$B$4:$B$500,效率表!H$4:H$500,"",,-1))</f>
        <v>0</v>
      </c>
      <c r="AY312" s="22">
        <f>IF($B312="Day",_xlfn.XLOOKUP(CLEAN($C312),效率表!$B$4:$B$500,效率表!I$4:I$500,""),_xlfn.XLOOKUP(CLEAN($C312),效率表!$B$4:$B$500,效率表!I$4:I$500,"",,-1))</f>
        <v>0</v>
      </c>
      <c r="AZ312" s="22">
        <f>IF($B312="Day",_xlfn.XLOOKUP(CLEAN($C312),效率表!$B$4:$B$500,效率表!J$4:J$500,""),_xlfn.XLOOKUP(CLEAN($C312),效率表!$B$4:$B$500,效率表!J$4:J$500,"",,-1))</f>
        <v>20</v>
      </c>
      <c r="BA312" s="22">
        <f>IF($B312="Day",_xlfn.XLOOKUP(CLEAN($C312),效率表!$B$4:$B$500,效率表!K$4:K$500,""),_xlfn.XLOOKUP(CLEAN($C312),效率表!$B$4:$B$500,效率表!K$4:K$500,"",,-1))</f>
        <v>0</v>
      </c>
      <c r="BB312" s="22">
        <f>IF($B312="Day",_xlfn.XLOOKUP(CLEAN($C312),效率表!$B$4:$B$500,效率表!L$4:L$500,""),_xlfn.XLOOKUP(CLEAN($C312),效率表!$B$4:$B$500,效率表!L$4:L$500,"",,-1))</f>
        <v>90</v>
      </c>
      <c r="BC312" s="22">
        <f>IF($B312="Day",_xlfn.XLOOKUP(CLEAN($C312),效率表!$B$4:$B$500,效率表!M$4:M$500,""),_xlfn.XLOOKUP(CLEAN($C312),效率表!$B$4:$B$500,效率表!M$4:M$500,"",,-1))</f>
        <v>0</v>
      </c>
      <c r="BD312" s="22">
        <f>IF($B312="Day",_xlfn.XLOOKUP(CLEAN($C312),效率表!$B$4:$B$500,效率表!N$4:N$500,""),_xlfn.XLOOKUP(CLEAN($C312),效率表!$B$4:$B$500,效率表!N$4:N$500,"",,-1))</f>
        <v>0</v>
      </c>
      <c r="BE312" s="22">
        <f>IF($B312="Day",_xlfn.XLOOKUP(CLEAN($C312),效率表!$B$4:$B$500,效率表!O$4:O$500,""),_xlfn.XLOOKUP(CLEAN($C312),效率表!$B$4:$B$500,效率表!O$4:O$500,"",,-1))</f>
        <v>0</v>
      </c>
      <c r="BF312" s="22">
        <f>IF($B312="Day",_xlfn.XLOOKUP(CLEAN($C312),效率表!$B$4:$B$500,效率表!P$4:P$500,""),_xlfn.XLOOKUP(CLEAN($C312),效率表!$B$4:$B$500,效率表!P$4:P$500,"",,-1))</f>
        <v>30</v>
      </c>
      <c r="BG312" s="22">
        <f>IF($B312="Day",_xlfn.XLOOKUP(CLEAN($C312),效率表!$B$4:$B$500,效率表!Q$4:Q$500,""),_xlfn.XLOOKUP(CLEAN($C312),效率表!$B$4:$B$500,效率表!Q$4:Q$500,"",,-1))</f>
        <v>0</v>
      </c>
      <c r="BH312" s="22">
        <f>IF($B312="Day",_xlfn.XLOOKUP(CLEAN($C312),效率表!$B$4:$B$500,效率表!R$4:R$500,""),_xlfn.XLOOKUP(CLEAN($C312),效率表!$B$4:$B$500,效率表!R$4:R$500,"",,-1))</f>
        <v>0</v>
      </c>
      <c r="BI312" s="22">
        <f>IF($B312="Day",_xlfn.XLOOKUP(CLEAN($C312),效率表!$B$4:$B$500,效率表!S$4:S$500,""),_xlfn.XLOOKUP(CLEAN($C312),效率表!$B$4:$B$500,效率表!S$4:S$500,"",,-1))</f>
        <v>0</v>
      </c>
      <c r="BJ312" s="22">
        <f>IF($B312="Day",_xlfn.XLOOKUP(CLEAN($C312),效率表!$B$4:$B$500,效率表!U$4:U$500,""),_xlfn.XLOOKUP(CLEAN($C312),效率表!$B$4:$B$500,效率表!U$4:U$500,"",,-1))</f>
        <v>0</v>
      </c>
      <c r="BK312" s="22">
        <f>IF($B312="Day",_xlfn.XLOOKUP(CLEAN($C312),效率表!$B$4:$B$500,效率表!V$4:V$500,""),_xlfn.XLOOKUP(CLEAN($C312),效率表!$B$4:$B$500,效率表!V$4:V$500,"",,-1))</f>
        <v>0</v>
      </c>
      <c r="BL312" s="22">
        <f t="shared" si="77"/>
        <v>20</v>
      </c>
      <c r="BM312" s="22">
        <f t="shared" si="78"/>
        <v>160</v>
      </c>
      <c r="BN312" s="22">
        <f t="shared" si="79"/>
        <v>30</v>
      </c>
      <c r="BO312" s="27">
        <f t="shared" si="80"/>
        <v>540</v>
      </c>
      <c r="BP312" s="25">
        <f t="shared" si="81"/>
        <v>9</v>
      </c>
      <c r="BQ312" s="28">
        <f>IF($B312="Day",_xlfn.XLOOKUP(CLEAN($C312),效率表!$B$4:$B$500,效率表!X$4:X$500,""),_xlfn.XLOOKUP($C312,效率表!$B$4:$B$500,效率表!X$4:X$500,"",,-1))</f>
        <v>0</v>
      </c>
    </row>
    <row r="313" spans="1:69">
      <c r="A313" s="29">
        <f t="shared" si="84"/>
        <v>46244</v>
      </c>
      <c r="B313" s="30" t="s">
        <v>241</v>
      </c>
      <c r="C313" s="30" t="s">
        <v>80</v>
      </c>
      <c r="D313" s="23" t="str">
        <f>_xlfn.XLOOKUP(C313,辅助表Auxiliary!$A$3:$A$192,辅助表Auxiliary!$C$3:$C$192)</f>
        <v>辅助设备/Auxiliary Equipment</v>
      </c>
      <c r="E313" s="22" t="str">
        <f>_xlfn.XLOOKUP(C313,辅助表Auxiliary!$A$3:$A$192,辅助表Auxiliary!$D$3:$D$192)</f>
        <v>LBR754-DZ192</v>
      </c>
      <c r="F313" s="30" t="str">
        <f>_xlfn.XLOOKUP(C313,辅助表Auxiliary!$A$3:$A$192,辅助表Auxiliary!$E$3:$E$192)</f>
        <v>分包辅助</v>
      </c>
      <c r="G313" s="30" t="s">
        <v>286</v>
      </c>
      <c r="H313" s="30" t="b">
        <f t="shared" si="68"/>
        <v>0</v>
      </c>
      <c r="I313" s="22">
        <f t="shared" si="69"/>
        <v>0</v>
      </c>
      <c r="J313" s="22"/>
      <c r="K313" s="22">
        <f>_xlfn.AGGREGATE(9,4,表1[[#This Row],[Хө]:[Б.н]])+_xlfn.AGGREGATE(9,4,表1[[#This Row],[Хө土壤]:[Б.н 脏煤]],表1[[#This Row],[Ш.х 沃土]])</f>
        <v>0</v>
      </c>
      <c r="L313" s="22">
        <f>_xlfn.AGGREGATE(9,4,表1[[#This Row],[Нү]],表1[[#This Row],[Нү 煤炭]])</f>
        <v>0</v>
      </c>
      <c r="M313" s="22">
        <f>_xlfn.AGGREGATE(9,4,表1[[#This Row],[oxid]],表1[[#This Row],[oxid 氧化]])</f>
        <v>0</v>
      </c>
      <c r="N313" s="22">
        <f>_xlfn.AGGREGATE(9,4,表1[[#This Row],[И.А]],表1[[#This Row],[И.А 
工程工作]])</f>
        <v>0</v>
      </c>
      <c r="O313" s="22">
        <f>表1[[#This Row],[产量（M3）
Production(M3)]]-表1[[#This Row],[焦煤（M3）
Coking coal
Нү]]-表1[[#This Row],[动力煤（M3）
Thermal coal
oxid]]</f>
        <v>0</v>
      </c>
      <c r="P313" s="22" t="str" cm="1">
        <f t="array" ref="P313">_xlfn.LET(
_xlpm.hCond,$H313,
_xlpm.dType,$D313,
_xlpm.res_type_1,P$1,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Q313" s="22" t="str" cm="1">
        <f t="array" ref="Q313">_xlfn.LET(
_xlpm.hCond,$H313,
_xlpm.dType,$D313,
_xlpm.res_type_1,Q$1,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R313" s="22" t="str" cm="1">
        <f t="array" ref="R313">_xlfn.LET(
_xlpm.hCond,$H313,
_xlpm.dType,$D313,
_xlpm.res_type_1,R$1,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S313" s="22" t="str" cm="1">
        <f t="array" ref="S313">_xlfn.LET(
_xlpm.hCond,$H313,
_xlpm.dType,$D313,
_xlpm.res_type_1,S$1,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T313" s="22" t="str" cm="1">
        <f t="array" ref="T313">_xlfn.LET(
_xlpm.hCond,$H313,
_xlpm.dType,$D313,
_xlpm.res_type_1,T$1,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U313" s="22" t="str" cm="1">
        <f t="array" ref="U313">_xlfn.LET(
_xlpm.hCond,$H313,
_xlpm.dType,$D313,
_xlpm.res_type_1,U$1,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V313" s="22" t="str" cm="1">
        <f t="array" ref="V313">_xlfn.LET(
_xlpm.hCond,$H313,
_xlpm.dType,$D313,
_xlpm.res_type_1,V$1,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W313" s="22" t="str" cm="1">
        <f t="array" ref="W313">_xlfn.LET(
_xlpm.hCond,$H313,
_xlpm.dType,$D313,
_xlpm.res_type_1,W$1,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X313" s="22" t="str" cm="1">
        <f t="array" ref="X313">_xlfn.LET(
_xlpm.hCond,$H313,
_xlpm.dType,$D313,
_xlpm.res_type_1,X$1,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Y313" s="22" t="str" cm="1">
        <f t="array" ref="Y313">_xlfn.LET(
_xlpm.hCond,$H313,
_xlpm.dType,$D313,
_xlpm.res_type_1,Y$1,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Z313" s="22" t="str" cm="1">
        <f t="array" ref="Z313">_xlfn.LET(
_xlpm.hCond,$H313,
_xlpm.dType,$D313,
_xlpm.res_type_1,Z$1,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A313" s="22" t="str" cm="1">
        <f t="array" ref="AA313">_xlfn.LET(
_xlpm.hCond,$H313,
_xlpm.dType,$D313,
_xlpm.res_type_1,AA$1,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B313" s="22" t="str" cm="1">
        <f t="array" ref="AB313">_xlfn.LET(
_xlpm.hCond,$H313,
_xlpm.dType,$D313,
_xlpm.res_type_1,AB$1,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C313" s="22" t="str" cm="1">
        <f t="array" ref="AC313">_xlfn.LET(
_xlpm.hCond,$H313,
_xlpm.dType,$D313,
_xlpm.res_type_1,AC$1,
_xlpm.num,--_xlfn.TEXTAFTER($C313,{"#","/","-"},-1),
_xlpm.isDay,$B313="DAY",
_xlpm.cacheCol,COLUMN()-COLUMN($P$1)+1,
_xlpm.raw_e_e,IF(_xlpm.isDay,辅助表Auxiliary!$P$177,辅助表Auxiliary!$Q$177),
_xlpm.lastCol,IF(_xlpm.isDay,辅助表Auxiliary!$P$172,辅助表Auxiliary!$Q$172),
_xlpm.col_e_1,IF(_xlpm.isDay,辅助表Auxiliary!$P$173,辅助表Auxiliary!$Q$173),
_xlpm.col_e_s,IF(_xlpm.isDay,辅助表Auxiliary!$P$174,辅助表Auxiliary!$Q$174),
_xlpm.col_e_e,_xlpm.col_e_1+1,
_xlpm.col_t_1,IF(_xlpm.isDay,INDEX(辅助表Auxiliary!$A$173:$N$173,1,_xlpm.cacheCol),INDEX(辅助表Auxiliary!$A$174:$N$174,1,_xlpm.cacheCol)),
_xlpm.col_t_2,IF(_xlpm.isDay,INDEX(辅助表Auxiliary!$A$175:$N$175,1,_xlpm.cacheCol),INDEX(辅助表Auxiliary!$A$176:$N$176,1,_xlpm.cacheCol)),
_xlpm.raw_e_h_1,IF(_xlpm.isDay,'Day1'!$A$6:INDEX('Day1'!$6:$6,1,_xlpm.lastCol),Night1!$A$6:INDEX(Night1!$6:$6,1,_xlpm.lastCol)),
_xlpm.rng_t,IF(_xlpm.isDay,'Day1'!$A$8:INDEX('Day1'!$A:$A,_xlpm.raw_e_e),Night1!$A$8:INDEX(Night1!$A:$A,_xlpm.raw_e_e)),
_xlpm.rng_e_h_1,IF(_xlpm.isDay,INDEX('Day1'!$6:$6,1,_xlpm.col_e_s):INDEX('Day1'!$6:$6,1,_xlpm.col_e_e),INDEX(Night1!$6:$6,1,_xlpm.col_e_s):INDEX(Night1!$6:$6,1,_xlpm.col_e_e)),
_xlpm.rng_e_h_2,IF(_xlpm.isDay,INDEX('Day1'!$7:$7,1,_xlpm.col_e_s):INDEX('Day1'!$7:$7,1,_xlpm.col_e_e),INDEX(Night1!$7:$7,1,_xlpm.col_e_s):INDEX(Night1!$7:$7,1,_xlpm.col_e_e)),
_xlpm.rng_e_1,IF(_xlpm.isDay,INDEX('Day1'!$1:$1048576,_xlpm.raw_e_e,_xlpm.col_e_s):INDEX('Day1'!$1:$1048576,_xlpm.raw_e_e,_xlpm.col_e_e),INDEX(Night1!$1:$1048576,_xlpm.raw_e_e,_xlpm.col_e_s):INDEX(Night1!$1:$1048576,_xlpm.raw_e_e,_xlpm.col_e_e)),
_xlpm.rng_t_2,IF(_xlpm.col_t_2=0,"",IF(_xlpm.isDay,INDEX('Day1'!$1:$1048576,8,_xlpm.col_t_2):INDEX('Day1'!$1:$1048576,_xlpm.raw_e_e,_xlpm.col_t_2),INDEX(Night1!$1:$1048576,8,_xlpm.col_t_2):INDEX(Night1!$1:$1048576,_xlpm.raw_e_e,_xlpm.col_t_2))),
_xlpm.res,IF(_xlpm.hCond,
_xlfn.IFS(
_xlpm.dType="挖掘机/Excavator",
_xlfn.LET(_xlpm.rng_n,_xlfn.TEXTAFTER(_xlfn.SCAN("",_xlpm.rng_e_h_1,_xlfn.LAMBDA(_xlpm.x,_xlpm.y,IF(_xlpm.y&lt;&gt;"",_xlpm.y,_xlpm.x))),{"#","/","-"},-1),_xlfn.XLOOKUP(_xlpm.num&amp;_xlpm.res_type_1,_xlpm.rng_n&amp;_xlpm.rng_e_h_2,_xlpm.rng_e_1,"")),
_xlpm.dType="矿用卡车/Dump Truck",
_xlfn.XLOOKUP(_xlpm.num,--_xlfn.TEXTAFTER(_xlpm.rng_t,{"#","/","-"},-1),_xlpm.rng_t_2,""),
_xlpm.dType="辅助设备/Auxiliary Equipment",""),""),
IFERROR(_xlpm.res,""))</f>
        <v/>
      </c>
      <c r="AD313" s="22" t="str" cm="1">
        <f t="array" ref="AD313">_xlfn.LET(
    _xlpm.result,
    IF(
        $H313,
        _xlfn.IFS(
            $B313 = "DAY",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'Day1'!E$8:E$300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'Day2'!F$4:F$300
                )
            ),
            $B313 = "Night",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Night1!E$8:E$300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Night2!F$4:F$300
                )
            )
        ),
        ""
    ),
    IF(ISNUMBER(_xlpm.result), _xlpm.result, "")
)</f>
        <v/>
      </c>
      <c r="AE313" s="22" t="str" cm="1">
        <f t="array" ref="AE313">_xlfn.LET(
    _xlpm.result,
    IF(
        $H313,
        _xlfn.IFS(
            $B313 = "DAY",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'Day1'!F$8:F$300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'Day2'!G$4:G$300
                )
            ),
            $B313 = "Night",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Night1!F$8:F$300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Night2!G$4:G$300
                )
            )
        ),
        ""
    ),
    IF(ISNUMBER(_xlpm.result), _xlpm.result, "")
)</f>
        <v/>
      </c>
      <c r="AF313" s="22" t="str">
        <f t="shared" si="82"/>
        <v/>
      </c>
      <c r="AG313" s="22" t="str" cm="1">
        <f t="array" ref="AG313">_xlfn.LET(
    _xlpm.result,
    IF(
        $H313,
        _xlfn.IFS(
            $B313 = "DAY",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'Day1'!H$8:H$300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'Day2'!I$4:I$300
                )
            ),
            $B313 = "Night",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Night1!H$8:H$300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Night2!I$4:I$300
                )
            )
        ),
        ""
    ),
    IF(ISNUMBER(_xlpm.result), _xlpm.result, "")
)</f>
        <v/>
      </c>
      <c r="AH313" s="22" t="str" cm="1">
        <f t="array" ref="AH313">_xlfn.LET(
    _xlpm.result,
    IF(
        $H313,
        _xlfn.IFS(
            $B313 = "DAY",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'Day1'!$A$8:$A$300,
                            {"#","/","-"},
                            - 1
                        ),
                    'Day1'!I$8:I$300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'Day2'!$B$4:$B$300,
                            {"#","/","-"},
                            - 1
                        ),
                    'Day2'!J$4:J$300
                )
            ),
            $B313 = "Night",
            _xlfn.IFS(
                $D313 = "挖掘机/Excavator",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),
                $D313 = "矿用卡车/Dump Truck",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Night1!$A$8:$A$300,
                            {"#","/","-"},
                            - 1
                        ),
                    Night1!I$8:I$300
                ),
                $D313 = "辅助设备/Auxiliary Equipment",
                _xlfn.XLOOKUP(
                     --
                        _xlfn.TEXTAFTER(
                            $C313,
                            {"#","/","-"},
                            - 1
                        ),
                    --
                        _xlfn.TEXTAFTER(
                            Night2!$B$4:$B$300,
                            {"#","/","-"},
                            - 1
                        ),
                    Night2!J$4:J$300
                )
            )
        ),
        ""
    ),
    IF(ISNUMBER(_xlpm.result), _xlpm.result, "")
)</f>
        <v/>
      </c>
      <c r="AI313" s="22" t="str">
        <f t="shared" si="83"/>
        <v/>
      </c>
      <c r="AJ313" s="22" t="str">
        <f>_xlfn.LET(_xlpm.v,_xlfn.XLOOKUP(表1[[#This Row],[型号类型
Model Type]],辅助表Auxiliary!$P$2:$P$6,辅助表Auxiliary!$Q$2:$Q$6),_xlpm.target,表1[[#This Row],[产量（M3）
Production(M3)]],IFERROR(_xlpm.target/_xlpm.v,""))</f>
        <v/>
      </c>
      <c r="AK313" s="22" t="str">
        <f>_xlfn.LET(_xlpm.v,_xlfn.XLOOKUP(表1[[#This Row],[型号类型
Model Type]],辅助表Auxiliary!$P$2:$P$6,辅助表Auxiliary!$Q$2:$Q$6),_xlpm.target,_xlfn.AGGREGATE(9,4,表1[[#This Row],[Нү 煤炭]]),IFERROR(_xlpm.target/_xlpm.v,""))</f>
        <v/>
      </c>
      <c r="AL313" s="22" t="str">
        <f>_xlfn.LET(_xlpm.v,_xlfn.XLOOKUP(表1[[#This Row],[型号类型
Model Type]],辅助表Auxiliary!$P$2:$P$6,辅助表Auxiliary!$Q$2:$Q$6),_xlpm.target,_xlfn.AGGREGATE(9,4,表1[[#This Row],[oxid 氧化]]),IFERROR(_xlpm.target/_xlpm.v,""))</f>
        <v/>
      </c>
      <c r="AM313" s="22" t="str">
        <f>_xlfn.LET(_xlpm.v,_xlfn.XLOOKUP(表1[[#This Row],[型号类型
Model Type]],辅助表Auxiliary!$P$2:$P$6,辅助表Auxiliary!$Q$2:$Q$6),_xlpm.target,_xlfn.AGGREGATE(9,4,表1[[#This Row],[И.А 
工程工作]]),IFERROR(_xlpm.target/_xlpm.v,""))</f>
        <v/>
      </c>
      <c r="AN313" s="22" t="str">
        <f t="shared" si="70"/>
        <v/>
      </c>
      <c r="AO313" s="24" t="str">
        <f t="shared" si="71"/>
        <v/>
      </c>
      <c r="AP313" s="25" t="str" cm="1">
        <f t="array" ref="AP313">_xlfn.LET(
    _xlpm.sh, 设备一天!$A$1:$AI$270,
    _xlpm.header_row, _xlfn.XMATCH("Автомашин төрөл
设备种类", INDEX(_xlpm.sh, 0, 2)),
    _xlpm.header_rng, INDEX(_xlpm.sh, _xlpm.header_row, 5):INDEX(_xlpm.sh, _xlpm.header_row, 35),
    _xlpm.data_rng, INDEX(_xlpm.sh, _xlpm.header_row + 2, 5):INDEX(_xlpm.sh, 270, 35),
    _xlpm.c_rng, INDEX(_xlpm.sh, _xlpm.header_row + 2, 3):INDEX(_xlpm.sh, 270, 3),
    _xlpm.result, _xlfn.IFS(
        B313="Night", IF(
            (F313="EX5600")+(F313="EX3600"),
            _xlfn.XLOOKUP(--_xlfn.TEXTAFTER($C313,{"#","/","-"},-1), --_xlfn.TEXTAFTER('Electrical Excavator'!$A$4:$A$23,{"#","/","-"},-1), _xlfn.XLOOKUP(A313,'Electrical Excavator'!$E$3:$AI$3,'Electrical Excavator'!$E$4:$AI$23)),
            _xlfn.XLOOKUP(--_xlfn.TEXTAFTER($C313,{"#","/","-"},-1), --_xlfn.REGEXEXTRACT(_xlpm.c_rng,"\d+"), _xlfn.XLOOKUP(A313, _xlpm.header_rng, _xlpm.data_rng))
        ),
        B313="Day", ""
    ),
    IFERROR(_xlpm.result, "")
)</f>
        <v/>
      </c>
      <c r="AQ313" s="31" t="e">
        <f t="shared" si="72"/>
        <v>#VALUE!</v>
      </c>
      <c r="AR313" s="31">
        <f t="shared" si="73"/>
        <v>0</v>
      </c>
      <c r="AS313" s="31" t="str">
        <f t="shared" si="74"/>
        <v/>
      </c>
      <c r="AT313" s="32" t="str">
        <f t="shared" si="75"/>
        <v/>
      </c>
      <c r="AU313" s="30">
        <v>720</v>
      </c>
      <c r="AV313" s="30">
        <f t="shared" si="76"/>
        <v>12</v>
      </c>
      <c r="AW313" s="22" t="str">
        <f>IF($B313="Day",_xlfn.XLOOKUP(CLEAN($C313),效率表!$B$4:$B$500,效率表!G$4:G$500,""),_xlfn.XLOOKUP(CLEAN($C313),效率表!$B$4:$B$500,效率表!G$4:G$500,"",,-1))</f>
        <v/>
      </c>
      <c r="AX313" s="22" t="str">
        <f>IF($B313="Day",_xlfn.XLOOKUP(CLEAN($C313),效率表!$B$4:$B$500,效率表!H$4:H$500,""),_xlfn.XLOOKUP(CLEAN($C313),效率表!$B$4:$B$500,效率表!H$4:H$500,"",,-1))</f>
        <v/>
      </c>
      <c r="AY313" s="22" t="str">
        <f>IF($B313="Day",_xlfn.XLOOKUP(CLEAN($C313),效率表!$B$4:$B$500,效率表!I$4:I$500,""),_xlfn.XLOOKUP(CLEAN($C313),效率表!$B$4:$B$500,效率表!I$4:I$500,"",,-1))</f>
        <v/>
      </c>
      <c r="AZ313" s="22" t="str">
        <f>IF($B313="Day",_xlfn.XLOOKUP(CLEAN($C313),效率表!$B$4:$B$500,效率表!J$4:J$500,""),_xlfn.XLOOKUP(CLEAN($C313),效率表!$B$4:$B$500,效率表!J$4:J$500,"",,-1))</f>
        <v/>
      </c>
      <c r="BA313" s="22" t="str">
        <f>IF($B313="Day",_xlfn.XLOOKUP(CLEAN($C313),效率表!$B$4:$B$500,效率表!K$4:K$500,""),_xlfn.XLOOKUP(CLEAN($C313),效率表!$B$4:$B$500,效率表!K$4:K$500,"",,-1))</f>
        <v/>
      </c>
      <c r="BB313" s="22" t="str">
        <f>IF($B313="Day",_xlfn.XLOOKUP(CLEAN($C313),效率表!$B$4:$B$500,效率表!L$4:L$500,""),_xlfn.XLOOKUP(CLEAN($C313),效率表!$B$4:$B$500,效率表!L$4:L$500,"",,-1))</f>
        <v/>
      </c>
      <c r="BC313" s="22" t="str">
        <f>IF($B313="Day",_xlfn.XLOOKUP(CLEAN($C313),效率表!$B$4:$B$500,效率表!M$4:M$500,""),_xlfn.XLOOKUP(CLEAN($C313),效率表!$B$4:$B$500,效率表!M$4:M$500,"",,-1))</f>
        <v/>
      </c>
      <c r="BD313" s="22" t="str">
        <f>IF($B313="Day",_xlfn.XLOOKUP(CLEAN($C313),效率表!$B$4:$B$500,效率表!N$4:N$500,""),_xlfn.XLOOKUP(CLEAN($C313),效率表!$B$4:$B$500,效率表!N$4:N$500,"",,-1))</f>
        <v/>
      </c>
      <c r="BE313" s="22" t="str">
        <f>IF($B313="Day",_xlfn.XLOOKUP(CLEAN($C313),效率表!$B$4:$B$500,效率表!O$4:O$500,""),_xlfn.XLOOKUP(CLEAN($C313),效率表!$B$4:$B$500,效率表!O$4:O$500,"",,-1))</f>
        <v/>
      </c>
      <c r="BF313" s="22" t="str">
        <f>IF($B313="Day",_xlfn.XLOOKUP(CLEAN($C313),效率表!$B$4:$B$500,效率表!P$4:P$500,""),_xlfn.XLOOKUP(CLEAN($C313),效率表!$B$4:$B$500,效率表!P$4:P$500,"",,-1))</f>
        <v/>
      </c>
      <c r="BG313" s="22" t="str">
        <f>IF($B313="Day",_xlfn.XLOOKUP(CLEAN($C313),效率表!$B$4:$B$500,效率表!Q$4:Q$500,""),_xlfn.XLOOKUP(CLEAN($C313),效率表!$B$4:$B$500,效率表!Q$4:Q$500,"",,-1))</f>
        <v/>
      </c>
      <c r="BH313" s="22" t="str">
        <f>IF($B313="Day",_xlfn.XLOOKUP(CLEAN($C313),效率表!$B$4:$B$500,效率表!R$4:R$500,""),_xlfn.XLOOKUP(CLEAN($C313),效率表!$B$4:$B$500,效率表!R$4:R$500,"",,-1))</f>
        <v/>
      </c>
      <c r="BI313" s="22" t="str">
        <f>IF($B313="Day",_xlfn.XLOOKUP(CLEAN($C313),效率表!$B$4:$B$500,效率表!S$4:S$500,""),_xlfn.XLOOKUP(CLEAN($C313),效率表!$B$4:$B$500,效率表!S$4:S$500,"",,-1))</f>
        <v/>
      </c>
      <c r="BJ313" s="22" t="str">
        <f>IF($B313="Day",_xlfn.XLOOKUP(CLEAN($C313),效率表!$B$4:$B$500,效率表!U$4:U$500,""),_xlfn.XLOOKUP(CLEAN($C313),效率表!$B$4:$B$500,效率表!U$4:U$500,"",,-1))</f>
        <v/>
      </c>
      <c r="BK313" s="22" t="str">
        <f>IF($B313="Day",_xlfn.XLOOKUP(CLEAN($C313),效率表!$B$4:$B$500,效率表!V$4:V$500,""),_xlfn.XLOOKUP(CLEAN($C313),效率表!$B$4:$B$500,效率表!V$4:V$500,"",,-1))</f>
        <v/>
      </c>
      <c r="BL313" s="22" t="e">
        <f t="shared" si="77"/>
        <v>#VALUE!</v>
      </c>
      <c r="BM313" s="30" t="e">
        <f t="shared" si="78"/>
        <v>#VALUE!</v>
      </c>
      <c r="BN313" s="30" t="e">
        <f t="shared" si="79"/>
        <v>#VALUE!</v>
      </c>
      <c r="BO313" s="33">
        <f t="shared" si="80"/>
        <v>720</v>
      </c>
      <c r="BP313" s="34">
        <f t="shared" si="81"/>
        <v>12</v>
      </c>
      <c r="BQ313" s="28" t="str">
        <f>IF($B313="Day",_xlfn.XLOOKUP(CLEAN($C313),效率表!$B$4:$B$500,效率表!X$4:X$500,""),_xlfn.XLOOKUP($C313,效率表!$B$4:$B$500,效率表!X$4:X$500,"",,-1))</f>
        <v/>
      </c>
    </row>
  </sheetData>
  <phoneticPr fontId="23" type="noConversion"/>
  <conditionalFormatting sqref="D2:D313">
    <cfRule type="containsText" dxfId="160" priority="1" operator="containsText" text="Excavator">
      <formula>NOT(ISERROR(SEARCH("Excavator",D2)))</formula>
    </cfRule>
    <cfRule type="containsText" dxfId="159" priority="2" operator="containsText" text="Dump Truck">
      <formula>NOT(ISERROR(SEARCH("Dump Truck",D2)))</formula>
    </cfRule>
    <cfRule type="containsText" dxfId="158" priority="3" operator="containsText" text="Auxiliary Equipment">
      <formula>NOT(ISERROR(SEARCH("Auxiliary Equipment",D2)))</formula>
    </cfRule>
  </conditionalFormatting>
  <conditionalFormatting sqref="B2:B313">
    <cfRule type="cellIs" dxfId="157" priority="10" operator="equal">
      <formula>"Night"</formula>
    </cfRule>
    <cfRule type="containsText" dxfId="156" priority="11" operator="containsText" text="Day">
      <formula>NOT(ISERROR(SEARCH("Day",B2)))</formula>
    </cfRule>
  </conditionalFormatting>
  <pageMargins left="0.7" right="0.7" top="0.75" bottom="0.75" header="0.3" footer="0.3"/>
  <pageSetup paperSize="9" scale="17" fitToHeight="2" orientation="landscape" r:id="rId1"/>
  <rowBreaks count="1" manualBreakCount="1">
    <brk id="91" max="41" man="1"/>
  </rowBreaks>
  <colBreaks count="1" manualBreakCount="1">
    <brk id="68" max="1048575" man="1"/>
  </colBreaks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00000000-000E-0000-0300-000006000000}">
            <x14:iconSet iconSet="3Signs">
              <x14:cfvo type="percent">
                <xm:f>0</xm:f>
              </x14:cfvo>
              <x14:cfvo type="percent">
                <xm:f>辅助表Auxiliary!$M$11</xm:f>
              </x14:cfvo>
              <x14:cfvo type="percent">
                <xm:f>辅助表Auxiliary!$M$10</xm:f>
              </x14:cfvo>
            </x14:iconSet>
          </x14:cfRule>
          <xm:sqref>AQ2:AQ313</xm:sqref>
        </x14:conditionalFormatting>
        <x14:conditionalFormatting xmlns:xm="http://schemas.microsoft.com/office/excel/2006/main">
          <x14:cfRule type="iconSet" priority="5" id="{00000000-000E-0000-0300-000005000000}">
            <x14:iconSet iconSet="3Signs">
              <x14:cfvo type="percent">
                <xm:f>0</xm:f>
              </x14:cfvo>
              <x14:cfvo type="percent">
                <xm:f>辅助表Auxiliary!$M$14</xm:f>
              </x14:cfvo>
              <x14:cfvo type="percent">
                <xm:f>辅助表Auxiliary!$M$13</xm:f>
              </x14:cfvo>
            </x14:iconSet>
          </x14:cfRule>
          <xm:sqref>AR2:AS313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5"/>
  </sheetPr>
  <dimension ref="A1:Q177"/>
  <sheetViews>
    <sheetView topLeftCell="A137" zoomScale="48" zoomScaleNormal="99" workbookViewId="0">
      <selection activeCell="C167" sqref="C167"/>
    </sheetView>
  </sheetViews>
  <sheetFormatPr defaultColWidth="10.83203125" defaultRowHeight="17.399999999999999"/>
  <cols>
    <col min="1" max="1" width="26.83203125" style="40" customWidth="1"/>
    <col min="2" max="2" width="11" style="40" customWidth="1"/>
    <col min="3" max="3" width="24.25" style="40" customWidth="1"/>
    <col min="4" max="4" width="26.83203125" style="40" customWidth="1"/>
    <col min="5" max="5" width="13.58203125" style="40" customWidth="1"/>
    <col min="6" max="6" width="11.4140625" style="40" customWidth="1"/>
    <col min="7" max="7" width="10.83203125" style="40"/>
    <col min="8" max="8" width="22.25" style="40" customWidth="1"/>
    <col min="9" max="9" width="24.83203125" style="40" customWidth="1"/>
    <col min="10" max="11" width="10.83203125" style="40"/>
    <col min="12" max="12" width="24" style="40" customWidth="1"/>
    <col min="13" max="16384" width="10.83203125" style="40"/>
  </cols>
  <sheetData>
    <row r="1" spans="1:17">
      <c r="A1" s="824" t="s">
        <v>38</v>
      </c>
      <c r="B1" s="824"/>
      <c r="C1" s="824"/>
      <c r="D1" s="824"/>
      <c r="E1" s="824"/>
      <c r="F1" s="41"/>
      <c r="H1" s="824" t="s">
        <v>39</v>
      </c>
      <c r="I1" s="824"/>
      <c r="J1" s="824"/>
      <c r="O1" s="97" t="s">
        <v>334</v>
      </c>
      <c r="P1" s="97" t="s">
        <v>335</v>
      </c>
      <c r="Q1" s="97" t="s">
        <v>336</v>
      </c>
    </row>
    <row r="2" spans="1:17">
      <c r="A2" s="42" t="s">
        <v>40</v>
      </c>
      <c r="B2" s="42" t="s">
        <v>41</v>
      </c>
      <c r="C2" s="42" t="s">
        <v>42</v>
      </c>
      <c r="D2" s="42" t="s">
        <v>43</v>
      </c>
      <c r="E2" s="42" t="s">
        <v>44</v>
      </c>
      <c r="H2" s="42" t="s">
        <v>43</v>
      </c>
      <c r="I2" s="42" t="s">
        <v>42</v>
      </c>
      <c r="J2" s="42" t="s">
        <v>44</v>
      </c>
      <c r="O2" s="97" t="s">
        <v>333</v>
      </c>
      <c r="P2" s="97" t="s">
        <v>337</v>
      </c>
      <c r="Q2" s="42" cm="1">
        <f t="array" aca="1" ref="Q2" ca="1">_xlfn.LET( _xlpm.sht,
    IF($O2 = "DAY", "Day1", "Night1"),
    _xlpm.col_type,
    "A",
    _xlpm.raw_e_s_1,
    6,
    _xlpm.raw_e_s_2,
    7,
    _xlpm.raw_e_e,
    LOOKUP(2,1/(INDIRECT(
        _xlpm.sht &amp; "!" &amp; _xlpm.col_type &amp;"1:" &amp; _xlpm.col_type&amp;"500")&lt;&gt;""),ROW($A:$A)),_xlpm.raw_e_e)</f>
        <v>172</v>
      </c>
    </row>
    <row r="3" spans="1:17">
      <c r="A3" s="43" t="s">
        <v>45</v>
      </c>
      <c r="B3" s="43">
        <f>--_xlfn.TEXTAFTER(A3,{"#","/"},-1)</f>
        <v>111</v>
      </c>
      <c r="C3" s="42" t="str">
        <f>_xlfn.XLOOKUP(D3,$H$3:$H$40,$I$3:$I$40)</f>
        <v>挖掘机/Excavator</v>
      </c>
      <c r="D3" s="44" t="str">
        <f t="shared" ref="D3:D34" si="0">TRIM(CLEAN(IFERROR(_xlfn.TEXTBEFORE(A3,"#"),A3)))</f>
        <v>EX5600-6</v>
      </c>
      <c r="E3" s="44" t="str">
        <f>_xlfn.XLOOKUP(D3,$H$3:$H$40,$J$3:$J$40)</f>
        <v>EX5600</v>
      </c>
      <c r="H3" s="42" t="s">
        <v>46</v>
      </c>
      <c r="I3" s="42" t="s">
        <v>34</v>
      </c>
      <c r="J3" s="42" t="s">
        <v>36</v>
      </c>
      <c r="L3" s="42" t="s">
        <v>28</v>
      </c>
      <c r="O3" s="97" t="s">
        <v>342</v>
      </c>
      <c r="P3" s="97" t="s">
        <v>343</v>
      </c>
      <c r="Q3" s="42">
        <v>35</v>
      </c>
    </row>
    <row r="4" spans="1:17">
      <c r="A4" s="43" t="s">
        <v>47</v>
      </c>
      <c r="B4" s="43">
        <f>--_xlfn.TEXTAFTER(A4,{"#","/"},-1)</f>
        <v>112</v>
      </c>
      <c r="C4" s="42" t="str">
        <f t="shared" ref="C4:C67" si="1">_xlfn.XLOOKUP(D4,$H$3:$H$40,$I$3:$I$40)</f>
        <v>挖掘机/Excavator</v>
      </c>
      <c r="D4" s="44" t="str">
        <f t="shared" si="0"/>
        <v>EX3600-6</v>
      </c>
      <c r="E4" s="44" t="str">
        <f t="shared" ref="E4:E67" si="2">_xlfn.XLOOKUP(D4,$H$3:$H$40,$J$3:$J$40)</f>
        <v>EX3600</v>
      </c>
      <c r="H4" s="42" t="s">
        <v>48</v>
      </c>
      <c r="I4" s="42" t="s">
        <v>34</v>
      </c>
      <c r="J4" s="42" t="s">
        <v>36</v>
      </c>
      <c r="L4" s="42" t="s">
        <v>21</v>
      </c>
      <c r="O4" s="97" t="s">
        <v>342</v>
      </c>
      <c r="P4" s="97" t="s">
        <v>344</v>
      </c>
      <c r="Q4" s="42">
        <v>85</v>
      </c>
    </row>
    <row r="5" spans="1:17">
      <c r="A5" s="43" t="s">
        <v>49</v>
      </c>
      <c r="B5" s="43">
        <f>--_xlfn.TEXTAFTER(A5,{"#","/"},-1)</f>
        <v>113</v>
      </c>
      <c r="C5" s="42" t="str">
        <f t="shared" si="1"/>
        <v>挖掘机/Excavator</v>
      </c>
      <c r="D5" s="44" t="str">
        <f t="shared" si="0"/>
        <v>EX5600-6</v>
      </c>
      <c r="E5" s="44" t="str">
        <f t="shared" si="2"/>
        <v>EX5600</v>
      </c>
      <c r="H5" s="42" t="s">
        <v>50</v>
      </c>
      <c r="I5" s="42" t="s">
        <v>34</v>
      </c>
      <c r="J5" s="42" t="s">
        <v>36</v>
      </c>
      <c r="L5" s="42" t="s">
        <v>34</v>
      </c>
      <c r="O5" s="97" t="s">
        <v>342</v>
      </c>
      <c r="P5" s="97" t="s">
        <v>345</v>
      </c>
      <c r="Q5" s="42">
        <v>85</v>
      </c>
    </row>
    <row r="6" spans="1:17">
      <c r="A6" s="43" t="s">
        <v>51</v>
      </c>
      <c r="B6" s="43">
        <f>--_xlfn.TEXTAFTER(A6,{"#","/"},-1)</f>
        <v>119</v>
      </c>
      <c r="C6" s="42" t="str">
        <f t="shared" si="1"/>
        <v>挖掘机/Excavator</v>
      </c>
      <c r="D6" s="44" t="str">
        <f t="shared" si="0"/>
        <v>EX2600-6</v>
      </c>
      <c r="E6" s="44" t="str">
        <f t="shared" si="2"/>
        <v>EX2600</v>
      </c>
      <c r="H6" s="42" t="s">
        <v>52</v>
      </c>
      <c r="I6" s="42" t="s">
        <v>21</v>
      </c>
      <c r="J6" s="42" t="s">
        <v>27</v>
      </c>
      <c r="O6" s="42"/>
      <c r="P6" s="42"/>
      <c r="Q6" s="42"/>
    </row>
    <row r="7" spans="1:17">
      <c r="A7" s="43" t="s">
        <v>53</v>
      </c>
      <c r="B7" s="43">
        <f>--_xlfn.TEXTAFTER(A7,{"#","/"},-1)</f>
        <v>120</v>
      </c>
      <c r="C7" s="42" t="str">
        <f t="shared" si="1"/>
        <v>挖掘机/Excavator</v>
      </c>
      <c r="D7" s="44" t="str">
        <f t="shared" si="0"/>
        <v>EX2600-6</v>
      </c>
      <c r="E7" s="44" t="str">
        <f t="shared" si="2"/>
        <v>EX2600</v>
      </c>
      <c r="H7" s="42" t="s">
        <v>54</v>
      </c>
      <c r="I7" s="42" t="s">
        <v>34</v>
      </c>
      <c r="J7" s="42" t="s">
        <v>36</v>
      </c>
    </row>
    <row r="8" spans="1:17">
      <c r="A8" s="43" t="s">
        <v>55</v>
      </c>
      <c r="B8" s="43">
        <f>--_xlfn.TEXTAFTER(A8,{"#","/"},-1)</f>
        <v>121</v>
      </c>
      <c r="C8" s="42" t="str">
        <f t="shared" si="1"/>
        <v>挖掘机/Excavator</v>
      </c>
      <c r="D8" s="44" t="str">
        <f t="shared" si="0"/>
        <v>EX2600-6</v>
      </c>
      <c r="E8" s="44" t="str">
        <f t="shared" si="2"/>
        <v>EX2600</v>
      </c>
      <c r="H8" s="42" t="s">
        <v>56</v>
      </c>
      <c r="I8" s="42" t="s">
        <v>34</v>
      </c>
      <c r="J8" s="42" t="s">
        <v>36</v>
      </c>
      <c r="L8" s="824" t="s">
        <v>57</v>
      </c>
      <c r="M8" s="824"/>
    </row>
    <row r="9" spans="1:17">
      <c r="A9" s="43" t="s">
        <v>58</v>
      </c>
      <c r="B9" s="43">
        <f>--_xlfn.TEXTAFTER(A9,{"#","/"},-1)</f>
        <v>122</v>
      </c>
      <c r="C9" s="42" t="str">
        <f t="shared" si="1"/>
        <v>挖掘机/Excavator</v>
      </c>
      <c r="D9" s="44" t="str">
        <f t="shared" si="0"/>
        <v>EX5600-6</v>
      </c>
      <c r="E9" s="44" t="str">
        <f t="shared" si="2"/>
        <v>EX5600</v>
      </c>
      <c r="H9" s="42" t="s">
        <v>59</v>
      </c>
      <c r="I9" s="42" t="s">
        <v>21</v>
      </c>
      <c r="J9" s="42" t="s">
        <v>22</v>
      </c>
      <c r="L9" s="45" t="s">
        <v>60</v>
      </c>
      <c r="M9" s="42" t="s">
        <v>61</v>
      </c>
    </row>
    <row r="10" spans="1:17">
      <c r="A10" s="43" t="s">
        <v>62</v>
      </c>
      <c r="B10" s="43">
        <f>--_xlfn.TEXTAFTER(A10,{"#","/"},-1)</f>
        <v>123</v>
      </c>
      <c r="C10" s="42" t="str">
        <f t="shared" si="1"/>
        <v>挖掘机/Excavator</v>
      </c>
      <c r="D10" s="44" t="str">
        <f t="shared" si="0"/>
        <v>EX5600-6</v>
      </c>
      <c r="E10" s="44" t="str">
        <f t="shared" si="2"/>
        <v>EX5600</v>
      </c>
      <c r="H10" s="42" t="s">
        <v>63</v>
      </c>
      <c r="I10" s="42" t="s">
        <v>21</v>
      </c>
      <c r="J10" s="42" t="s">
        <v>23</v>
      </c>
      <c r="L10" s="42" t="s">
        <v>64</v>
      </c>
      <c r="M10" s="46">
        <v>90</v>
      </c>
    </row>
    <row r="11" spans="1:17">
      <c r="A11" s="43" t="s">
        <v>65</v>
      </c>
      <c r="B11" s="43">
        <f>--_xlfn.TEXTAFTER(A11,{"#","/"},-1)</f>
        <v>125</v>
      </c>
      <c r="C11" s="42" t="str">
        <f t="shared" si="1"/>
        <v>辅助设备/Auxiliary Equipment</v>
      </c>
      <c r="D11" s="44" t="str">
        <f t="shared" si="0"/>
        <v>XE490DK</v>
      </c>
      <c r="E11" s="44" t="str">
        <f t="shared" si="2"/>
        <v>自有辅助</v>
      </c>
      <c r="H11" s="42" t="s">
        <v>66</v>
      </c>
      <c r="I11" s="42" t="s">
        <v>21</v>
      </c>
      <c r="J11" s="42" t="s">
        <v>23</v>
      </c>
      <c r="L11" s="42" t="s">
        <v>67</v>
      </c>
      <c r="M11" s="47">
        <v>85</v>
      </c>
    </row>
    <row r="12" spans="1:17">
      <c r="A12" s="43" t="s">
        <v>68</v>
      </c>
      <c r="B12" s="43">
        <f>--_xlfn.TEXTAFTER(A12,{"#","/"},-1)</f>
        <v>127</v>
      </c>
      <c r="C12" s="42" t="str">
        <f t="shared" si="1"/>
        <v>挖掘机/Excavator</v>
      </c>
      <c r="D12" s="44" t="str">
        <f t="shared" si="0"/>
        <v>CAT395 EX</v>
      </c>
      <c r="E12" s="44" t="str">
        <f t="shared" si="2"/>
        <v>其它挖机</v>
      </c>
      <c r="H12" s="42" t="s">
        <v>69</v>
      </c>
      <c r="I12" s="42" t="s">
        <v>21</v>
      </c>
      <c r="J12" s="42" t="s">
        <v>24</v>
      </c>
      <c r="L12" s="825" t="s">
        <v>70</v>
      </c>
      <c r="M12" s="825"/>
    </row>
    <row r="13" spans="1:17">
      <c r="A13" s="43" t="s">
        <v>71</v>
      </c>
      <c r="B13" s="43">
        <f>--_xlfn.TEXTAFTER(A13,{"#","/"},-1)</f>
        <v>128</v>
      </c>
      <c r="C13" s="42" t="str">
        <f t="shared" si="1"/>
        <v>挖掘机/Excavator</v>
      </c>
      <c r="D13" s="44" t="str">
        <f t="shared" si="0"/>
        <v>CAT395 EX</v>
      </c>
      <c r="E13" s="44" t="str">
        <f t="shared" si="2"/>
        <v>其它挖机</v>
      </c>
      <c r="H13" s="42" t="s">
        <v>72</v>
      </c>
      <c r="I13" s="42" t="s">
        <v>21</v>
      </c>
      <c r="J13" s="42" t="s">
        <v>25</v>
      </c>
      <c r="L13" s="42" t="s">
        <v>64</v>
      </c>
      <c r="M13" s="46">
        <v>80</v>
      </c>
    </row>
    <row r="14" spans="1:17">
      <c r="A14" s="43" t="s">
        <v>73</v>
      </c>
      <c r="B14" s="43">
        <f>--_xlfn.TEXTAFTER(A14,{"#","/"},-1)</f>
        <v>133</v>
      </c>
      <c r="C14" s="42" t="str">
        <f t="shared" si="1"/>
        <v>挖掘机/Excavator</v>
      </c>
      <c r="D14" s="44" t="str">
        <f t="shared" si="0"/>
        <v>EX2600-6BH</v>
      </c>
      <c r="E14" s="44" t="str">
        <f t="shared" si="2"/>
        <v>EX2600</v>
      </c>
      <c r="H14" s="42" t="s">
        <v>74</v>
      </c>
      <c r="I14" s="42" t="s">
        <v>34</v>
      </c>
      <c r="J14" s="42" t="s">
        <v>35</v>
      </c>
      <c r="L14" s="42" t="s">
        <v>67</v>
      </c>
      <c r="M14" s="47">
        <v>70</v>
      </c>
    </row>
    <row r="15" spans="1:17" ht="30" customHeight="1">
      <c r="A15" s="43" t="s">
        <v>75</v>
      </c>
      <c r="B15" s="43">
        <f>--_xlfn.TEXTAFTER(A15,{"#","/"},-1)</f>
        <v>134</v>
      </c>
      <c r="C15" s="42" t="str">
        <f t="shared" si="1"/>
        <v>挖掘机/Excavator</v>
      </c>
      <c r="D15" s="44" t="str">
        <f t="shared" si="0"/>
        <v>EX2000-7</v>
      </c>
      <c r="E15" s="44" t="str">
        <f t="shared" si="2"/>
        <v>EX2000</v>
      </c>
      <c r="H15" s="42" t="s">
        <v>76</v>
      </c>
      <c r="I15" s="42" t="s">
        <v>28</v>
      </c>
      <c r="J15" s="42" t="s">
        <v>29</v>
      </c>
    </row>
    <row r="16" spans="1:17">
      <c r="A16" s="43" t="s">
        <v>77</v>
      </c>
      <c r="B16" s="43">
        <f>--_xlfn.TEXTAFTER(A16,{"#","/"},-1)</f>
        <v>144</v>
      </c>
      <c r="C16" s="42" t="str">
        <f t="shared" si="1"/>
        <v>辅助设备/Auxiliary Equipment</v>
      </c>
      <c r="D16" s="44" t="str">
        <f t="shared" si="0"/>
        <v>CAT 992K</v>
      </c>
      <c r="E16" s="44" t="str">
        <f t="shared" si="2"/>
        <v>自有辅助</v>
      </c>
      <c r="H16" s="42" t="s">
        <v>78</v>
      </c>
      <c r="I16" s="42" t="s">
        <v>34</v>
      </c>
      <c r="J16" s="42" t="s">
        <v>35</v>
      </c>
    </row>
    <row r="17" spans="1:10">
      <c r="A17" s="43" t="s">
        <v>79</v>
      </c>
      <c r="B17" s="43">
        <f>--_xlfn.TEXTAFTER(A17,{"#","/"},-1)</f>
        <v>146</v>
      </c>
      <c r="C17" s="42" t="str">
        <f t="shared" si="1"/>
        <v>辅助设备/Auxiliary Equipment</v>
      </c>
      <c r="D17" s="44" t="str">
        <f t="shared" si="0"/>
        <v>XCMG ZL50GN</v>
      </c>
      <c r="E17" s="44" t="str">
        <f t="shared" si="2"/>
        <v>自有辅助</v>
      </c>
      <c r="H17" s="42" t="s">
        <v>80</v>
      </c>
      <c r="I17" s="42" t="s">
        <v>34</v>
      </c>
      <c r="J17" s="42" t="s">
        <v>35</v>
      </c>
    </row>
    <row r="18" spans="1:10">
      <c r="A18" s="43" t="s">
        <v>81</v>
      </c>
      <c r="B18" s="43">
        <f>--_xlfn.TEXTAFTER(A18,{"#","/"},-1)</f>
        <v>148</v>
      </c>
      <c r="C18" s="42" t="str">
        <f t="shared" si="1"/>
        <v>挖掘机/Excavator</v>
      </c>
      <c r="D18" s="44" t="str">
        <f t="shared" si="0"/>
        <v>LIEBHERR R984C EX</v>
      </c>
      <c r="E18" s="44" t="str">
        <f t="shared" si="2"/>
        <v>分包挖机</v>
      </c>
      <c r="H18" s="42" t="s">
        <v>82</v>
      </c>
      <c r="I18" s="42" t="s">
        <v>34</v>
      </c>
      <c r="J18" s="42" t="s">
        <v>35</v>
      </c>
    </row>
    <row r="19" spans="1:10">
      <c r="A19" s="43" t="s">
        <v>83</v>
      </c>
      <c r="B19" s="43">
        <f>--_xlfn.TEXTAFTER(A19,{"#","/"},-1)</f>
        <v>149</v>
      </c>
      <c r="C19" s="42" t="str">
        <f t="shared" si="1"/>
        <v>辅助设备/Auxiliary Equipment</v>
      </c>
      <c r="D19" s="44" t="str">
        <f t="shared" si="0"/>
        <v>XE2000 EX</v>
      </c>
      <c r="E19" s="44" t="str">
        <f t="shared" si="2"/>
        <v>自有辅助</v>
      </c>
      <c r="H19" s="42" t="s">
        <v>84</v>
      </c>
      <c r="I19" s="42" t="s">
        <v>34</v>
      </c>
      <c r="J19" s="42" t="s">
        <v>35</v>
      </c>
    </row>
    <row r="20" spans="1:10">
      <c r="A20" s="43" t="s">
        <v>85</v>
      </c>
      <c r="B20" s="43">
        <f>--_xlfn.TEXTAFTER(A20,{"#","/"},-1)</f>
        <v>149</v>
      </c>
      <c r="C20" s="42" t="str">
        <f t="shared" si="1"/>
        <v>辅助设备/Auxiliary Equipment</v>
      </c>
      <c r="D20" s="44" t="str">
        <f t="shared" si="0"/>
        <v>XCMG ZL50GN</v>
      </c>
      <c r="E20" s="44" t="str">
        <f t="shared" si="2"/>
        <v>自有辅助</v>
      </c>
      <c r="H20" s="42" t="s">
        <v>86</v>
      </c>
      <c r="I20" s="42" t="s">
        <v>21</v>
      </c>
      <c r="J20" s="42" t="s">
        <v>26</v>
      </c>
    </row>
    <row r="21" spans="1:10">
      <c r="A21" s="43" t="s">
        <v>87</v>
      </c>
      <c r="B21" s="43">
        <f>--_xlfn.TEXTAFTER(A21,{"#","/"},-1)</f>
        <v>150</v>
      </c>
      <c r="C21" s="42" t="str">
        <f t="shared" si="1"/>
        <v>辅助设备/Auxiliary Equipment</v>
      </c>
      <c r="D21" s="44" t="str">
        <f t="shared" si="0"/>
        <v>XE1250 EX</v>
      </c>
      <c r="E21" s="44" t="str">
        <f t="shared" si="2"/>
        <v>自有辅助</v>
      </c>
      <c r="H21" s="42" t="s">
        <v>88</v>
      </c>
      <c r="I21" s="42" t="s">
        <v>21</v>
      </c>
      <c r="J21" s="42" t="s">
        <v>26</v>
      </c>
    </row>
    <row r="22" spans="1:10">
      <c r="A22" s="43" t="s">
        <v>89</v>
      </c>
      <c r="B22" s="43">
        <f>--_xlfn.TEXTAFTER(A22,{"#","/"},-1)</f>
        <v>151</v>
      </c>
      <c r="C22" s="42" t="str">
        <f t="shared" si="1"/>
        <v>辅助设备/Auxiliary Equipment</v>
      </c>
      <c r="D22" s="44" t="str">
        <f t="shared" si="0"/>
        <v>XE1250 EX</v>
      </c>
      <c r="E22" s="44" t="str">
        <f t="shared" si="2"/>
        <v>自有辅助</v>
      </c>
      <c r="H22" s="42" t="s">
        <v>90</v>
      </c>
      <c r="I22" s="42" t="s">
        <v>28</v>
      </c>
      <c r="J22" s="42" t="s">
        <v>30</v>
      </c>
    </row>
    <row r="23" spans="1:10">
      <c r="A23" s="43" t="s">
        <v>91</v>
      </c>
      <c r="B23" s="43">
        <f>--_xlfn.TEXTAFTER(A23,{"#","/"},-1)</f>
        <v>152</v>
      </c>
      <c r="C23" s="42" t="str">
        <f t="shared" si="1"/>
        <v>挖掘机/Excavator</v>
      </c>
      <c r="D23" s="44" t="str">
        <f t="shared" si="0"/>
        <v>LIEBHERR R976HD EX</v>
      </c>
      <c r="E23" s="44" t="str">
        <f t="shared" si="2"/>
        <v>分包挖机</v>
      </c>
      <c r="H23" s="42" t="s">
        <v>92</v>
      </c>
      <c r="I23" s="42" t="s">
        <v>28</v>
      </c>
      <c r="J23" s="42" t="s">
        <v>32</v>
      </c>
    </row>
    <row r="24" spans="1:10">
      <c r="A24" s="43" t="s">
        <v>93</v>
      </c>
      <c r="B24" s="43">
        <f>--_xlfn.TEXTAFTER(A24,{"#","/"},-1)</f>
        <v>153</v>
      </c>
      <c r="C24" s="42" t="str">
        <f t="shared" si="1"/>
        <v>挖掘机/Excavator</v>
      </c>
      <c r="D24" s="44" t="str">
        <f t="shared" si="0"/>
        <v>LIEBHERR R976HD EX</v>
      </c>
      <c r="E24" s="44" t="str">
        <f t="shared" si="2"/>
        <v>分包挖机</v>
      </c>
      <c r="H24" s="42" t="s">
        <v>94</v>
      </c>
      <c r="I24" s="42" t="s">
        <v>28</v>
      </c>
      <c r="J24" s="97" t="s">
        <v>343</v>
      </c>
    </row>
    <row r="25" spans="1:10">
      <c r="A25" s="43" t="s">
        <v>95</v>
      </c>
      <c r="B25" s="43">
        <f>--_xlfn.TEXTAFTER(A25,{"#","/"},-1)</f>
        <v>161</v>
      </c>
      <c r="C25" s="42" t="str">
        <f t="shared" si="1"/>
        <v>辅助设备/Auxiliary Equipment</v>
      </c>
      <c r="D25" s="44" t="str">
        <f t="shared" si="0"/>
        <v>LIEBHERR L566</v>
      </c>
      <c r="E25" s="44" t="str">
        <f t="shared" si="2"/>
        <v>分包辅助</v>
      </c>
      <c r="H25" s="42" t="s">
        <v>96</v>
      </c>
      <c r="I25" s="97" t="s">
        <v>346</v>
      </c>
      <c r="J25" s="97" t="s">
        <v>347</v>
      </c>
    </row>
    <row r="26" spans="1:10">
      <c r="A26" s="43" t="s">
        <v>97</v>
      </c>
      <c r="B26" s="43">
        <f>--_xlfn.TEXTAFTER(A26,{"#","/"},-1)</f>
        <v>161</v>
      </c>
      <c r="C26" s="42" t="str">
        <f t="shared" si="1"/>
        <v>矿用卡车/Dump Truck</v>
      </c>
      <c r="D26" s="44" t="str">
        <f t="shared" si="0"/>
        <v>TEREX TR60 SV</v>
      </c>
      <c r="E26" s="44" t="str">
        <f t="shared" si="2"/>
        <v>分包矿卡</v>
      </c>
      <c r="H26" s="42" t="s">
        <v>98</v>
      </c>
      <c r="I26" s="42" t="s">
        <v>28</v>
      </c>
      <c r="J26" s="42" t="s">
        <v>32</v>
      </c>
    </row>
    <row r="27" spans="1:10">
      <c r="A27" s="43" t="s">
        <v>99</v>
      </c>
      <c r="B27" s="43">
        <f>--_xlfn.TEXTAFTER(A27,{"#","/"},-1)</f>
        <v>168</v>
      </c>
      <c r="C27" s="42" t="str">
        <f t="shared" si="1"/>
        <v>辅助设备/Auxiliary Equipment</v>
      </c>
      <c r="D27" s="44" t="str">
        <f t="shared" si="0"/>
        <v>CAT D8T</v>
      </c>
      <c r="E27" s="44" t="str">
        <f t="shared" si="2"/>
        <v>自有辅助</v>
      </c>
      <c r="H27" s="42" t="s">
        <v>100</v>
      </c>
      <c r="I27" s="42" t="s">
        <v>34</v>
      </c>
      <c r="J27" s="42" t="s">
        <v>36</v>
      </c>
    </row>
    <row r="28" spans="1:10">
      <c r="A28" s="43" t="s">
        <v>101</v>
      </c>
      <c r="B28" s="43">
        <f>--_xlfn.TEXTAFTER(A28,{"#","/"},-1)</f>
        <v>169</v>
      </c>
      <c r="C28" s="42" t="str">
        <f t="shared" si="1"/>
        <v>辅助设备/Auxiliary Equipment</v>
      </c>
      <c r="D28" s="44" t="str">
        <f t="shared" si="0"/>
        <v>CAT D8T</v>
      </c>
      <c r="E28" s="44" t="str">
        <f t="shared" si="2"/>
        <v>自有辅助</v>
      </c>
      <c r="H28" s="42" t="s">
        <v>102</v>
      </c>
      <c r="I28" s="42" t="s">
        <v>34</v>
      </c>
      <c r="J28" s="42" t="s">
        <v>36</v>
      </c>
    </row>
    <row r="29" spans="1:10">
      <c r="A29" s="43" t="s">
        <v>103</v>
      </c>
      <c r="B29" s="43">
        <f>--_xlfn.TEXTAFTER(A29,{"#","/"},-1)</f>
        <v>170</v>
      </c>
      <c r="C29" s="42" t="str">
        <f t="shared" si="1"/>
        <v>辅助设备/Auxiliary Equipment</v>
      </c>
      <c r="D29" s="44" t="str">
        <f t="shared" si="0"/>
        <v>CAT D8T</v>
      </c>
      <c r="E29" s="44" t="str">
        <f t="shared" si="2"/>
        <v>自有辅助</v>
      </c>
      <c r="H29" s="42" t="s">
        <v>104</v>
      </c>
      <c r="I29" s="42" t="s">
        <v>34</v>
      </c>
      <c r="J29" s="42" t="s">
        <v>36</v>
      </c>
    </row>
    <row r="30" spans="1:10">
      <c r="A30" s="43" t="s">
        <v>105</v>
      </c>
      <c r="B30" s="43">
        <f>--_xlfn.TEXTAFTER(A30,{"#","/"},-1)</f>
        <v>171</v>
      </c>
      <c r="C30" s="42" t="str">
        <f t="shared" si="1"/>
        <v>辅助设备/Auxiliary Equipment</v>
      </c>
      <c r="D30" s="44" t="str">
        <f t="shared" si="0"/>
        <v>CAT D8T</v>
      </c>
      <c r="E30" s="44" t="str">
        <f t="shared" si="2"/>
        <v>自有辅助</v>
      </c>
      <c r="H30" s="42" t="s">
        <v>106</v>
      </c>
      <c r="I30" s="42" t="s">
        <v>28</v>
      </c>
      <c r="J30" s="42" t="s">
        <v>33</v>
      </c>
    </row>
    <row r="31" spans="1:10">
      <c r="A31" s="43" t="s">
        <v>107</v>
      </c>
      <c r="B31" s="43">
        <f>--_xlfn.TEXTAFTER(A31,{"#","/"},-1)</f>
        <v>172</v>
      </c>
      <c r="C31" s="42" t="str">
        <f t="shared" si="1"/>
        <v>辅助设备/Auxiliary Equipment</v>
      </c>
      <c r="D31" s="44" t="str">
        <f t="shared" si="0"/>
        <v>CAT D8T</v>
      </c>
      <c r="E31" s="44" t="str">
        <f t="shared" si="2"/>
        <v>自有辅助</v>
      </c>
      <c r="H31" s="42" t="s">
        <v>108</v>
      </c>
      <c r="I31" s="42" t="s">
        <v>34</v>
      </c>
      <c r="J31" s="42" t="s">
        <v>36</v>
      </c>
    </row>
    <row r="32" spans="1:10">
      <c r="A32" s="43" t="s">
        <v>109</v>
      </c>
      <c r="B32" s="43">
        <f>--_xlfn.TEXTAFTER(A32,{"#","/"},-1)</f>
        <v>173</v>
      </c>
      <c r="C32" s="42" t="str">
        <f t="shared" si="1"/>
        <v>辅助设备/Auxiliary Equipment</v>
      </c>
      <c r="D32" s="44" t="str">
        <f t="shared" si="0"/>
        <v>CAT834K</v>
      </c>
      <c r="E32" s="44" t="str">
        <f t="shared" si="2"/>
        <v>自有辅助</v>
      </c>
      <c r="H32" s="42" t="s">
        <v>110</v>
      </c>
      <c r="I32" s="42" t="s">
        <v>34</v>
      </c>
      <c r="J32" s="97" t="s">
        <v>347</v>
      </c>
    </row>
    <row r="33" spans="1:10">
      <c r="A33" s="43" t="s">
        <v>111</v>
      </c>
      <c r="B33" s="43">
        <f>--_xlfn.TEXTAFTER(A33,{"#","/"},-1)</f>
        <v>174</v>
      </c>
      <c r="C33" s="42" t="str">
        <f t="shared" si="1"/>
        <v>辅助设备/Auxiliary Equipment</v>
      </c>
      <c r="D33" s="44" t="str">
        <f t="shared" si="0"/>
        <v>CAT-D9GC</v>
      </c>
      <c r="E33" s="44" t="str">
        <f t="shared" si="2"/>
        <v>自有辅助</v>
      </c>
      <c r="H33" s="42" t="s">
        <v>112</v>
      </c>
      <c r="I33" s="42" t="s">
        <v>34</v>
      </c>
      <c r="J33" s="42" t="s">
        <v>36</v>
      </c>
    </row>
    <row r="34" spans="1:10">
      <c r="A34" s="43" t="s">
        <v>113</v>
      </c>
      <c r="B34" s="43">
        <f>--_xlfn.TEXTAFTER(A34,{"#","/"},-1)</f>
        <v>175</v>
      </c>
      <c r="C34" s="42" t="str">
        <f t="shared" si="1"/>
        <v>辅助设备/Auxiliary Equipment</v>
      </c>
      <c r="D34" s="44" t="str">
        <f t="shared" si="0"/>
        <v>CAT-D9GC</v>
      </c>
      <c r="E34" s="44" t="str">
        <f t="shared" si="2"/>
        <v>自有辅助</v>
      </c>
      <c r="H34" s="82" t="s">
        <v>332</v>
      </c>
      <c r="I34" s="42" t="s">
        <v>28</v>
      </c>
      <c r="J34" s="42" t="s">
        <v>33</v>
      </c>
    </row>
    <row r="35" spans="1:10">
      <c r="A35" s="43" t="s">
        <v>114</v>
      </c>
      <c r="B35" s="43">
        <f>--_xlfn.TEXTAFTER(A35,{"#","/"},-1)</f>
        <v>176</v>
      </c>
      <c r="C35" s="42" t="str">
        <f t="shared" si="1"/>
        <v>辅助设备/Auxiliary Equipment</v>
      </c>
      <c r="D35" s="44" t="str">
        <f t="shared" ref="D35:D66" si="3">TRIM(CLEAN(IFERROR(_xlfn.TEXTBEFORE(A35,"#"),A35)))</f>
        <v>CAT-D9GC</v>
      </c>
      <c r="E35" s="44" t="str">
        <f t="shared" si="2"/>
        <v>自有辅助</v>
      </c>
      <c r="H35" s="44" t="s">
        <v>115</v>
      </c>
      <c r="I35" s="42" t="s">
        <v>28</v>
      </c>
      <c r="J35" s="42" t="s">
        <v>33</v>
      </c>
    </row>
    <row r="36" spans="1:10">
      <c r="A36" s="43" t="s">
        <v>116</v>
      </c>
      <c r="B36" s="43">
        <f>--_xlfn.TEXTAFTER(A36,{"#","/"},-1)</f>
        <v>177</v>
      </c>
      <c r="C36" s="42" t="str">
        <f t="shared" si="1"/>
        <v>辅助设备/Auxiliary Equipment</v>
      </c>
      <c r="D36" s="44" t="str">
        <f t="shared" si="3"/>
        <v>CAT-D9GC</v>
      </c>
      <c r="E36" s="44" t="str">
        <f t="shared" si="2"/>
        <v>自有辅助</v>
      </c>
      <c r="H36" s="82" t="s">
        <v>989</v>
      </c>
      <c r="I36" s="42" t="s">
        <v>34</v>
      </c>
      <c r="J36" s="42" t="s">
        <v>36</v>
      </c>
    </row>
    <row r="37" spans="1:10">
      <c r="A37" s="43" t="s">
        <v>117</v>
      </c>
      <c r="B37" s="43">
        <f>--_xlfn.TEXTAFTER(A37,{"#","/"},-1)</f>
        <v>187</v>
      </c>
      <c r="C37" s="42" t="str">
        <f t="shared" si="1"/>
        <v>辅助设备/Auxiliary Equipment</v>
      </c>
      <c r="D37" s="44" t="str">
        <f t="shared" si="3"/>
        <v>CAT16M3</v>
      </c>
      <c r="E37" s="44" t="str">
        <f t="shared" si="2"/>
        <v>自有辅助</v>
      </c>
    </row>
    <row r="38" spans="1:10">
      <c r="A38" s="43" t="s">
        <v>118</v>
      </c>
      <c r="B38" s="43">
        <f>--_xlfn.TEXTAFTER(A38,{"#","/"},-1)</f>
        <v>188</v>
      </c>
      <c r="C38" s="42" t="str">
        <f t="shared" si="1"/>
        <v>辅助设备/Auxiliary Equipment</v>
      </c>
      <c r="D38" s="44" t="str">
        <f t="shared" si="3"/>
        <v>CAT16M3</v>
      </c>
      <c r="E38" s="44" t="str">
        <f t="shared" si="2"/>
        <v>自有辅助</v>
      </c>
    </row>
    <row r="39" spans="1:10">
      <c r="A39" s="43" t="s">
        <v>119</v>
      </c>
      <c r="B39" s="43">
        <f>--_xlfn.TEXTAFTER(A39,{"#","/"},-1)</f>
        <v>189</v>
      </c>
      <c r="C39" s="42" t="str">
        <f t="shared" si="1"/>
        <v>辅助设备/Auxiliary Equipment</v>
      </c>
      <c r="D39" s="44" t="str">
        <f t="shared" si="3"/>
        <v>XCMG GR</v>
      </c>
      <c r="E39" s="44" t="str">
        <f t="shared" si="2"/>
        <v>自有辅助</v>
      </c>
    </row>
    <row r="40" spans="1:10">
      <c r="A40" s="43" t="s">
        <v>120</v>
      </c>
      <c r="B40" s="43">
        <f>--_xlfn.TEXTAFTER(A40,{"#","/"},-1)</f>
        <v>190</v>
      </c>
      <c r="C40" s="42" t="str">
        <f t="shared" si="1"/>
        <v>辅助设备/Auxiliary Equipment</v>
      </c>
      <c r="D40" s="44" t="str">
        <f t="shared" si="3"/>
        <v>XCMG GR</v>
      </c>
      <c r="E40" s="44" t="str">
        <f t="shared" si="2"/>
        <v>自有辅助</v>
      </c>
    </row>
    <row r="41" spans="1:10">
      <c r="A41" s="43" t="s">
        <v>121</v>
      </c>
      <c r="B41" s="43">
        <f>--_xlfn.TEXTAFTER(A41,{"#","/"},-1)</f>
        <v>191</v>
      </c>
      <c r="C41" s="42" t="str">
        <f t="shared" si="1"/>
        <v>辅助设备/Auxiliary Equipment</v>
      </c>
      <c r="D41" s="44" t="str">
        <f t="shared" si="3"/>
        <v>LIEBHERR PR764 DO</v>
      </c>
      <c r="E41" s="44" t="str">
        <f t="shared" si="2"/>
        <v>分包辅助</v>
      </c>
    </row>
    <row r="42" spans="1:10">
      <c r="A42" s="43" t="s">
        <v>122</v>
      </c>
      <c r="B42" s="43">
        <f>--_xlfn.TEXTAFTER(A42,{"#","/"},-1)</f>
        <v>198</v>
      </c>
      <c r="C42" s="42" t="str">
        <f t="shared" si="1"/>
        <v>辅助设备/Auxiliary Equipment</v>
      </c>
      <c r="D42" s="44" t="str">
        <f t="shared" si="3"/>
        <v>Komatsu GR</v>
      </c>
      <c r="E42" s="44" t="str">
        <f t="shared" si="2"/>
        <v>分包辅助</v>
      </c>
    </row>
    <row r="43" spans="1:10">
      <c r="A43" s="43" t="s">
        <v>123</v>
      </c>
      <c r="B43" s="43">
        <f>--_xlfn.TEXTAFTER(A43,{"#","/"},-1)</f>
        <v>199</v>
      </c>
      <c r="C43" s="42" t="str">
        <f t="shared" si="1"/>
        <v>辅助设备/Auxiliary Equipment</v>
      </c>
      <c r="D43" s="44" t="str">
        <f t="shared" si="3"/>
        <v>HBM BG240T-4 GR</v>
      </c>
      <c r="E43" s="44" t="str">
        <f t="shared" si="2"/>
        <v>分包辅助</v>
      </c>
    </row>
    <row r="44" spans="1:10">
      <c r="A44" s="43" t="s">
        <v>124</v>
      </c>
      <c r="B44" s="43">
        <f>--_xlfn.TEXTAFTER(A44,{"#","/"},-1)</f>
        <v>1056</v>
      </c>
      <c r="C44" s="42" t="str">
        <f t="shared" si="1"/>
        <v>矿用卡车/Dump Truck</v>
      </c>
      <c r="D44" s="44" t="str">
        <f t="shared" si="3"/>
        <v>TEREX TR100A</v>
      </c>
      <c r="E44" s="44" t="str">
        <f t="shared" si="2"/>
        <v>TR100</v>
      </c>
    </row>
    <row r="45" spans="1:10">
      <c r="A45" s="43" t="s">
        <v>125</v>
      </c>
      <c r="B45" s="43">
        <f>--_xlfn.TEXTAFTER(A45,{"#","/"},-1)</f>
        <v>1057</v>
      </c>
      <c r="C45" s="42" t="str">
        <f t="shared" si="1"/>
        <v>矿用卡车/Dump Truck</v>
      </c>
      <c r="D45" s="44" t="str">
        <f t="shared" si="3"/>
        <v>TEREX TR100A</v>
      </c>
      <c r="E45" s="44" t="str">
        <f t="shared" si="2"/>
        <v>TR100</v>
      </c>
    </row>
    <row r="46" spans="1:10">
      <c r="A46" s="43" t="s">
        <v>126</v>
      </c>
      <c r="B46" s="43">
        <f>--_xlfn.TEXTAFTER(A46,{"#","/"},-1)</f>
        <v>1058</v>
      </c>
      <c r="C46" s="42" t="str">
        <f t="shared" si="1"/>
        <v>矿用卡车/Dump Truck</v>
      </c>
      <c r="D46" s="44" t="str">
        <f t="shared" si="3"/>
        <v>TEREX TR100A</v>
      </c>
      <c r="E46" s="44" t="str">
        <f t="shared" si="2"/>
        <v>TR100</v>
      </c>
    </row>
    <row r="47" spans="1:10">
      <c r="A47" s="43" t="s">
        <v>127</v>
      </c>
      <c r="B47" s="43">
        <f>--_xlfn.TEXTAFTER(A47,{"#","/"},-1)</f>
        <v>1059</v>
      </c>
      <c r="C47" s="42" t="str">
        <f t="shared" si="1"/>
        <v>矿用卡车/Dump Truck</v>
      </c>
      <c r="D47" s="44" t="str">
        <f t="shared" si="3"/>
        <v>TEREX TR100A</v>
      </c>
      <c r="E47" s="44" t="str">
        <f t="shared" si="2"/>
        <v>TR100</v>
      </c>
    </row>
    <row r="48" spans="1:10">
      <c r="A48" s="43" t="s">
        <v>128</v>
      </c>
      <c r="B48" s="43">
        <f>--_xlfn.TEXTAFTER(A48,{"#","/"},-1)</f>
        <v>1060</v>
      </c>
      <c r="C48" s="42" t="str">
        <f t="shared" si="1"/>
        <v>矿用卡车/Dump Truck</v>
      </c>
      <c r="D48" s="44" t="str">
        <f t="shared" si="3"/>
        <v>TEREX TR100A</v>
      </c>
      <c r="E48" s="44" t="str">
        <f t="shared" si="2"/>
        <v>TR100</v>
      </c>
    </row>
    <row r="49" spans="1:5">
      <c r="A49" s="43" t="s">
        <v>129</v>
      </c>
      <c r="B49" s="43">
        <f>--_xlfn.TEXTAFTER(A49,{"#","/"},-1)</f>
        <v>1061</v>
      </c>
      <c r="C49" s="42" t="str">
        <f t="shared" si="1"/>
        <v>矿用卡车/Dump Truck</v>
      </c>
      <c r="D49" s="44" t="str">
        <f t="shared" si="3"/>
        <v>TEREX TR100A</v>
      </c>
      <c r="E49" s="44" t="str">
        <f t="shared" si="2"/>
        <v>TR100</v>
      </c>
    </row>
    <row r="50" spans="1:5">
      <c r="A50" s="43" t="s">
        <v>130</v>
      </c>
      <c r="B50" s="43">
        <f>--_xlfn.TEXTAFTER(A50,{"#","/"},-1)</f>
        <v>1062</v>
      </c>
      <c r="C50" s="42" t="str">
        <f t="shared" si="1"/>
        <v>矿用卡车/Dump Truck</v>
      </c>
      <c r="D50" s="44" t="str">
        <f t="shared" si="3"/>
        <v>TEREX TR100A</v>
      </c>
      <c r="E50" s="44" t="str">
        <f t="shared" si="2"/>
        <v>TR100</v>
      </c>
    </row>
    <row r="51" spans="1:5">
      <c r="A51" s="43" t="s">
        <v>131</v>
      </c>
      <c r="B51" s="43">
        <f>--_xlfn.TEXTAFTER(A51,{"#","/"},-1)</f>
        <v>1063</v>
      </c>
      <c r="C51" s="42" t="str">
        <f t="shared" si="1"/>
        <v>矿用卡车/Dump Truck</v>
      </c>
      <c r="D51" s="44" t="str">
        <f t="shared" si="3"/>
        <v>TEREX TR100A</v>
      </c>
      <c r="E51" s="44" t="str">
        <f t="shared" si="2"/>
        <v>TR100</v>
      </c>
    </row>
    <row r="52" spans="1:5">
      <c r="A52" s="43" t="s">
        <v>132</v>
      </c>
      <c r="B52" s="43">
        <f>--_xlfn.TEXTAFTER(A52,{"#","/"},-1)</f>
        <v>1064</v>
      </c>
      <c r="C52" s="42" t="str">
        <f t="shared" si="1"/>
        <v>矿用卡车/Dump Truck</v>
      </c>
      <c r="D52" s="44" t="str">
        <f t="shared" si="3"/>
        <v>TEREX TR100A</v>
      </c>
      <c r="E52" s="44" t="str">
        <f t="shared" si="2"/>
        <v>TR100</v>
      </c>
    </row>
    <row r="53" spans="1:5">
      <c r="A53" s="43" t="s">
        <v>133</v>
      </c>
      <c r="B53" s="43">
        <f>--_xlfn.TEXTAFTER(A53,{"#","/"},-1)</f>
        <v>1065</v>
      </c>
      <c r="C53" s="42" t="str">
        <f t="shared" si="1"/>
        <v>矿用卡车/Dump Truck</v>
      </c>
      <c r="D53" s="44" t="str">
        <f t="shared" si="3"/>
        <v>TEREX TR100A</v>
      </c>
      <c r="E53" s="44" t="str">
        <f t="shared" si="2"/>
        <v>TR100</v>
      </c>
    </row>
    <row r="54" spans="1:5">
      <c r="A54" s="43" t="s">
        <v>134</v>
      </c>
      <c r="B54" s="43">
        <f>--_xlfn.TEXTAFTER(A54,{"#","/"},-1)</f>
        <v>1066</v>
      </c>
      <c r="C54" s="42" t="str">
        <f t="shared" si="1"/>
        <v>矿用卡车/Dump Truck</v>
      </c>
      <c r="D54" s="44" t="str">
        <f t="shared" si="3"/>
        <v>NHL NTE240AC</v>
      </c>
      <c r="E54" s="44" t="str">
        <f t="shared" si="2"/>
        <v>NTE240</v>
      </c>
    </row>
    <row r="55" spans="1:5">
      <c r="A55" s="43" t="s">
        <v>135</v>
      </c>
      <c r="B55" s="43">
        <f>--_xlfn.TEXTAFTER(A55,{"#","/"},-1)</f>
        <v>1067</v>
      </c>
      <c r="C55" s="42" t="str">
        <f t="shared" si="1"/>
        <v>矿用卡车/Dump Truck</v>
      </c>
      <c r="D55" s="44" t="str">
        <f t="shared" si="3"/>
        <v>NHL NTE240AC</v>
      </c>
      <c r="E55" s="44" t="str">
        <f t="shared" si="2"/>
        <v>NTE240</v>
      </c>
    </row>
    <row r="56" spans="1:5">
      <c r="A56" s="43" t="s">
        <v>136</v>
      </c>
      <c r="B56" s="43">
        <f>--_xlfn.TEXTAFTER(A56,{"#","/"},-1)</f>
        <v>1068</v>
      </c>
      <c r="C56" s="42" t="str">
        <f t="shared" si="1"/>
        <v>矿用卡车/Dump Truck</v>
      </c>
      <c r="D56" s="44" t="str">
        <f t="shared" si="3"/>
        <v>NHL NTE240AC</v>
      </c>
      <c r="E56" s="44" t="str">
        <f t="shared" si="2"/>
        <v>NTE240</v>
      </c>
    </row>
    <row r="57" spans="1:5">
      <c r="A57" s="43" t="s">
        <v>137</v>
      </c>
      <c r="B57" s="43">
        <f>--_xlfn.TEXTAFTER(A57,{"#","/"},-1)</f>
        <v>1069</v>
      </c>
      <c r="C57" s="42" t="str">
        <f t="shared" si="1"/>
        <v>矿用卡车/Dump Truck</v>
      </c>
      <c r="D57" s="44" t="str">
        <f t="shared" si="3"/>
        <v>NHL NTE240AC</v>
      </c>
      <c r="E57" s="44" t="str">
        <f t="shared" si="2"/>
        <v>NTE240</v>
      </c>
    </row>
    <row r="58" spans="1:5">
      <c r="A58" s="43" t="s">
        <v>138</v>
      </c>
      <c r="B58" s="43">
        <f>--_xlfn.TEXTAFTER(A58,{"#","/"},-1)</f>
        <v>1070</v>
      </c>
      <c r="C58" s="42" t="str">
        <f t="shared" si="1"/>
        <v>矿用卡车/Dump Truck</v>
      </c>
      <c r="D58" s="44" t="str">
        <f t="shared" si="3"/>
        <v>NHL NTE240AC</v>
      </c>
      <c r="E58" s="44" t="str">
        <f t="shared" si="2"/>
        <v>NTE240</v>
      </c>
    </row>
    <row r="59" spans="1:5">
      <c r="A59" s="43" t="s">
        <v>139</v>
      </c>
      <c r="B59" s="43">
        <f>--_xlfn.TEXTAFTER(A59,{"#","/"},-1)</f>
        <v>1071</v>
      </c>
      <c r="C59" s="42" t="str">
        <f t="shared" si="1"/>
        <v>矿用卡车/Dump Truck</v>
      </c>
      <c r="D59" s="44" t="str">
        <f t="shared" si="3"/>
        <v>NHL NTE240AC</v>
      </c>
      <c r="E59" s="44" t="str">
        <f t="shared" si="2"/>
        <v>NTE240</v>
      </c>
    </row>
    <row r="60" spans="1:5">
      <c r="A60" s="43" t="s">
        <v>140</v>
      </c>
      <c r="B60" s="43">
        <f>--_xlfn.TEXTAFTER(A60,{"#","/"},-1)</f>
        <v>1072</v>
      </c>
      <c r="C60" s="42" t="str">
        <f t="shared" si="1"/>
        <v>矿用卡车/Dump Truck</v>
      </c>
      <c r="D60" s="44" t="str">
        <f t="shared" si="3"/>
        <v>NHL NTE240AC</v>
      </c>
      <c r="E60" s="44" t="str">
        <f t="shared" si="2"/>
        <v>NTE240</v>
      </c>
    </row>
    <row r="61" spans="1:5">
      <c r="A61" s="43" t="s">
        <v>141</v>
      </c>
      <c r="B61" s="43">
        <f>--_xlfn.TEXTAFTER(A61,{"#","/"},-1)</f>
        <v>1073</v>
      </c>
      <c r="C61" s="42" t="str">
        <f t="shared" si="1"/>
        <v>矿用卡车/Dump Truck</v>
      </c>
      <c r="D61" s="44" t="str">
        <f t="shared" si="3"/>
        <v>NHL NTE240AC</v>
      </c>
      <c r="E61" s="44" t="str">
        <f t="shared" si="2"/>
        <v>NTE240</v>
      </c>
    </row>
    <row r="62" spans="1:5">
      <c r="A62" s="43" t="s">
        <v>142</v>
      </c>
      <c r="B62" s="43">
        <f>--_xlfn.TEXTAFTER(A62,{"#","/"},-1)</f>
        <v>1074</v>
      </c>
      <c r="C62" s="42" t="str">
        <f t="shared" si="1"/>
        <v>矿用卡车/Dump Truck</v>
      </c>
      <c r="D62" s="44" t="str">
        <f t="shared" si="3"/>
        <v>NHL NTE240AC</v>
      </c>
      <c r="E62" s="44" t="str">
        <f t="shared" si="2"/>
        <v>NTE240</v>
      </c>
    </row>
    <row r="63" spans="1:5">
      <c r="A63" s="43" t="s">
        <v>143</v>
      </c>
      <c r="B63" s="43">
        <f>--_xlfn.TEXTAFTER(A63,{"#","/"},-1)</f>
        <v>1075</v>
      </c>
      <c r="C63" s="42" t="str">
        <f t="shared" si="1"/>
        <v>矿用卡车/Dump Truck</v>
      </c>
      <c r="D63" s="44" t="str">
        <f t="shared" si="3"/>
        <v>NHL NTE240AC</v>
      </c>
      <c r="E63" s="44" t="str">
        <f t="shared" si="2"/>
        <v>NTE240</v>
      </c>
    </row>
    <row r="64" spans="1:5">
      <c r="A64" s="43" t="s">
        <v>144</v>
      </c>
      <c r="B64" s="43">
        <f>--_xlfn.TEXTAFTER(A64,{"#","/"},-1)</f>
        <v>1076</v>
      </c>
      <c r="C64" s="42" t="str">
        <f t="shared" si="1"/>
        <v>矿用卡车/Dump Truck</v>
      </c>
      <c r="D64" s="44" t="str">
        <f t="shared" si="3"/>
        <v>TEREX TR100A</v>
      </c>
      <c r="E64" s="44" t="str">
        <f t="shared" si="2"/>
        <v>TR100</v>
      </c>
    </row>
    <row r="65" spans="1:5">
      <c r="A65" s="43" t="s">
        <v>145</v>
      </c>
      <c r="B65" s="43">
        <f>--_xlfn.TEXTAFTER(A65,{"#","/"},-1)</f>
        <v>1077</v>
      </c>
      <c r="C65" s="42" t="str">
        <f t="shared" si="1"/>
        <v>矿用卡车/Dump Truck</v>
      </c>
      <c r="D65" s="44" t="str">
        <f t="shared" si="3"/>
        <v>TEREX TR100A</v>
      </c>
      <c r="E65" s="44" t="str">
        <f t="shared" si="2"/>
        <v>TR100</v>
      </c>
    </row>
    <row r="66" spans="1:5">
      <c r="A66" s="43" t="s">
        <v>146</v>
      </c>
      <c r="B66" s="43">
        <f>--_xlfn.TEXTAFTER(A66,{"#","/"},-1)</f>
        <v>1078</v>
      </c>
      <c r="C66" s="42" t="str">
        <f t="shared" si="1"/>
        <v>矿用卡车/Dump Truck</v>
      </c>
      <c r="D66" s="44" t="str">
        <f t="shared" si="3"/>
        <v>TEREX TR100A</v>
      </c>
      <c r="E66" s="44" t="str">
        <f t="shared" si="2"/>
        <v>TR100</v>
      </c>
    </row>
    <row r="67" spans="1:5">
      <c r="A67" s="43" t="s">
        <v>147</v>
      </c>
      <c r="B67" s="43">
        <f>--_xlfn.TEXTAFTER(A67,{"#","/"},-1)</f>
        <v>1079</v>
      </c>
      <c r="C67" s="42" t="str">
        <f t="shared" si="1"/>
        <v>矿用卡车/Dump Truck</v>
      </c>
      <c r="D67" s="44" t="str">
        <f t="shared" ref="D67:D98" si="4">TRIM(CLEAN(IFERROR(_xlfn.TEXTBEFORE(A67,"#"),A67)))</f>
        <v>TEREX TR100A</v>
      </c>
      <c r="E67" s="44" t="str">
        <f t="shared" si="2"/>
        <v>TR100</v>
      </c>
    </row>
    <row r="68" spans="1:5">
      <c r="A68" s="43" t="s">
        <v>148</v>
      </c>
      <c r="B68" s="43">
        <f>--_xlfn.TEXTAFTER(A68,{"#","/"},-1)</f>
        <v>1080</v>
      </c>
      <c r="C68" s="42" t="str">
        <f t="shared" ref="C68:C131" si="5">_xlfn.XLOOKUP(D68,$H$3:$H$40,$I$3:$I$40)</f>
        <v>矿用卡车/Dump Truck</v>
      </c>
      <c r="D68" s="44" t="str">
        <f t="shared" si="4"/>
        <v>TEREX TR100A</v>
      </c>
      <c r="E68" s="44" t="str">
        <f t="shared" ref="E68:E131" si="6">_xlfn.XLOOKUP(D68,$H$3:$H$40,$J$3:$J$40)</f>
        <v>TR100</v>
      </c>
    </row>
    <row r="69" spans="1:5">
      <c r="A69" s="43" t="s">
        <v>149</v>
      </c>
      <c r="B69" s="43">
        <f>--_xlfn.TEXTAFTER(A69,{"#","/"},-1)</f>
        <v>1081</v>
      </c>
      <c r="C69" s="42" t="str">
        <f t="shared" si="5"/>
        <v>矿用卡车/Dump Truck</v>
      </c>
      <c r="D69" s="44" t="str">
        <f t="shared" si="4"/>
        <v>TEREX TR100A</v>
      </c>
      <c r="E69" s="44" t="str">
        <f t="shared" si="6"/>
        <v>TR100</v>
      </c>
    </row>
    <row r="70" spans="1:5">
      <c r="A70" s="43" t="s">
        <v>150</v>
      </c>
      <c r="B70" s="43">
        <f>--_xlfn.TEXTAFTER(A70,{"#","/"},-1)</f>
        <v>1082</v>
      </c>
      <c r="C70" s="42" t="str">
        <f t="shared" si="5"/>
        <v>矿用卡车/Dump Truck</v>
      </c>
      <c r="D70" s="44" t="str">
        <f t="shared" si="4"/>
        <v>TEREX TR100A</v>
      </c>
      <c r="E70" s="44" t="str">
        <f t="shared" si="6"/>
        <v>TR100</v>
      </c>
    </row>
    <row r="71" spans="1:5">
      <c r="A71" s="43" t="s">
        <v>151</v>
      </c>
      <c r="B71" s="43">
        <f>--_xlfn.TEXTAFTER(A71,{"#","/"},-1)</f>
        <v>1083</v>
      </c>
      <c r="C71" s="42" t="str">
        <f t="shared" si="5"/>
        <v>矿用卡车/Dump Truck</v>
      </c>
      <c r="D71" s="44" t="str">
        <f t="shared" si="4"/>
        <v>TEREX TR100A</v>
      </c>
      <c r="E71" s="44" t="str">
        <f t="shared" si="6"/>
        <v>TR100</v>
      </c>
    </row>
    <row r="72" spans="1:5">
      <c r="A72" s="43" t="s">
        <v>152</v>
      </c>
      <c r="B72" s="43">
        <f>--_xlfn.TEXTAFTER(A72,{"#","/"},-1)</f>
        <v>1084</v>
      </c>
      <c r="C72" s="42" t="str">
        <f t="shared" si="5"/>
        <v>矿用卡车/Dump Truck</v>
      </c>
      <c r="D72" s="44" t="str">
        <f t="shared" si="4"/>
        <v>TEREX TR100A</v>
      </c>
      <c r="E72" s="44" t="str">
        <f t="shared" si="6"/>
        <v>TR100</v>
      </c>
    </row>
    <row r="73" spans="1:5">
      <c r="A73" s="43" t="s">
        <v>153</v>
      </c>
      <c r="B73" s="43">
        <f>--_xlfn.TEXTAFTER(A73,{"#","/"},-1)</f>
        <v>1085</v>
      </c>
      <c r="C73" s="42" t="str">
        <f t="shared" si="5"/>
        <v>矿用卡车/Dump Truck</v>
      </c>
      <c r="D73" s="44" t="str">
        <f t="shared" si="4"/>
        <v>TEREX TR100A</v>
      </c>
      <c r="E73" s="44" t="str">
        <f t="shared" si="6"/>
        <v>TR100</v>
      </c>
    </row>
    <row r="74" spans="1:5">
      <c r="A74" s="43" t="s">
        <v>154</v>
      </c>
      <c r="B74" s="43">
        <f>--_xlfn.TEXTAFTER(A74,{"#","/"},-1)</f>
        <v>1086</v>
      </c>
      <c r="C74" s="42" t="str">
        <f t="shared" si="5"/>
        <v>矿用卡车/Dump Truck</v>
      </c>
      <c r="D74" s="44" t="str">
        <f t="shared" si="4"/>
        <v>NHL NTE240AC</v>
      </c>
      <c r="E74" s="44" t="str">
        <f t="shared" si="6"/>
        <v>NTE240</v>
      </c>
    </row>
    <row r="75" spans="1:5">
      <c r="A75" s="43" t="s">
        <v>155</v>
      </c>
      <c r="B75" s="43">
        <f>--_xlfn.TEXTAFTER(A75,{"#","/"},-1)</f>
        <v>1087</v>
      </c>
      <c r="C75" s="42" t="str">
        <f t="shared" si="5"/>
        <v>矿用卡车/Dump Truck</v>
      </c>
      <c r="D75" s="44" t="str">
        <f t="shared" si="4"/>
        <v>NHL NTE240AC</v>
      </c>
      <c r="E75" s="44" t="str">
        <f t="shared" si="6"/>
        <v>NTE240</v>
      </c>
    </row>
    <row r="76" spans="1:5">
      <c r="A76" s="43" t="s">
        <v>156</v>
      </c>
      <c r="B76" s="43">
        <f>--_xlfn.TEXTAFTER(A76,{"#","/"},-1)</f>
        <v>1088</v>
      </c>
      <c r="C76" s="42" t="str">
        <f t="shared" si="5"/>
        <v>矿用卡车/Dump Truck</v>
      </c>
      <c r="D76" s="44" t="str">
        <f t="shared" si="4"/>
        <v>NHL NTE240AC</v>
      </c>
      <c r="E76" s="44" t="str">
        <f t="shared" si="6"/>
        <v>NTE240</v>
      </c>
    </row>
    <row r="77" spans="1:5">
      <c r="A77" s="43" t="s">
        <v>157</v>
      </c>
      <c r="B77" s="43">
        <f>--_xlfn.TEXTAFTER(A77,{"#","/"},-1)</f>
        <v>1089</v>
      </c>
      <c r="C77" s="42" t="str">
        <f t="shared" si="5"/>
        <v>矿用卡车/Dump Truck</v>
      </c>
      <c r="D77" s="44" t="str">
        <f t="shared" si="4"/>
        <v>NHL NTE240AC</v>
      </c>
      <c r="E77" s="44" t="str">
        <f t="shared" si="6"/>
        <v>NTE240</v>
      </c>
    </row>
    <row r="78" spans="1:5">
      <c r="A78" s="43" t="s">
        <v>158</v>
      </c>
      <c r="B78" s="43">
        <f>--_xlfn.TEXTAFTER(A78,{"#","/"},-1)</f>
        <v>1090</v>
      </c>
      <c r="C78" s="42" t="str">
        <f t="shared" si="5"/>
        <v>矿用卡车/Dump Truck</v>
      </c>
      <c r="D78" s="44" t="str">
        <f t="shared" si="4"/>
        <v>NHL NTE240AC</v>
      </c>
      <c r="E78" s="44" t="str">
        <f t="shared" si="6"/>
        <v>NTE240</v>
      </c>
    </row>
    <row r="79" spans="1:5">
      <c r="A79" s="43" t="s">
        <v>159</v>
      </c>
      <c r="B79" s="43">
        <f>--_xlfn.TEXTAFTER(A79,{"#","/"},-1)</f>
        <v>1091</v>
      </c>
      <c r="C79" s="42" t="str">
        <f t="shared" si="5"/>
        <v>矿用卡车/Dump Truck</v>
      </c>
      <c r="D79" s="44" t="str">
        <f t="shared" si="4"/>
        <v>NHL NTE240AC</v>
      </c>
      <c r="E79" s="44" t="str">
        <f t="shared" si="6"/>
        <v>NTE240</v>
      </c>
    </row>
    <row r="80" spans="1:5">
      <c r="A80" s="43" t="s">
        <v>160</v>
      </c>
      <c r="B80" s="43">
        <f>--_xlfn.TEXTAFTER(A80,{"#","/"},-1)</f>
        <v>1092</v>
      </c>
      <c r="C80" s="42" t="str">
        <f t="shared" si="5"/>
        <v>矿用卡车/Dump Truck</v>
      </c>
      <c r="D80" s="44" t="str">
        <f t="shared" si="4"/>
        <v>NHL NTE240AC</v>
      </c>
      <c r="E80" s="44" t="str">
        <f t="shared" si="6"/>
        <v>NTE240</v>
      </c>
    </row>
    <row r="81" spans="1:5">
      <c r="A81" s="43" t="s">
        <v>161</v>
      </c>
      <c r="B81" s="43">
        <f>--_xlfn.TEXTAFTER(A81,{"#","/"},-1)</f>
        <v>1093</v>
      </c>
      <c r="C81" s="42" t="str">
        <f t="shared" si="5"/>
        <v>矿用卡车/Dump Truck</v>
      </c>
      <c r="D81" s="44" t="str">
        <f t="shared" si="4"/>
        <v>NHL NTE240AC</v>
      </c>
      <c r="E81" s="44" t="str">
        <f t="shared" si="6"/>
        <v>NTE240</v>
      </c>
    </row>
    <row r="82" spans="1:5">
      <c r="A82" s="43" t="s">
        <v>162</v>
      </c>
      <c r="B82" s="43">
        <f>--_xlfn.TEXTAFTER(A82,{"#","/"},-1)</f>
        <v>1094</v>
      </c>
      <c r="C82" s="42" t="str">
        <f t="shared" si="5"/>
        <v>矿用卡车/Dump Truck</v>
      </c>
      <c r="D82" s="44" t="str">
        <f t="shared" si="4"/>
        <v>NHL NTE240AC</v>
      </c>
      <c r="E82" s="44" t="str">
        <f t="shared" si="6"/>
        <v>NTE240</v>
      </c>
    </row>
    <row r="83" spans="1:5">
      <c r="A83" s="43" t="s">
        <v>163</v>
      </c>
      <c r="B83" s="43">
        <f>--_xlfn.TEXTAFTER(A83,{"#","/"},-1)</f>
        <v>1095</v>
      </c>
      <c r="C83" s="42" t="str">
        <f t="shared" si="5"/>
        <v>矿用卡车/Dump Truck</v>
      </c>
      <c r="D83" s="44" t="str">
        <f t="shared" si="4"/>
        <v>NHL NTE240AC</v>
      </c>
      <c r="E83" s="44" t="str">
        <f t="shared" si="6"/>
        <v>NTE240</v>
      </c>
    </row>
    <row r="84" spans="1:5">
      <c r="A84" s="43" t="s">
        <v>164</v>
      </c>
      <c r="B84" s="43">
        <f>--_xlfn.TEXTAFTER(A84,{"#","/"},-1)</f>
        <v>1096</v>
      </c>
      <c r="C84" s="42" t="str">
        <f t="shared" si="5"/>
        <v>矿用卡车/Dump Truck</v>
      </c>
      <c r="D84" s="44" t="str">
        <f t="shared" si="4"/>
        <v>NHL NTE240AC</v>
      </c>
      <c r="E84" s="44" t="str">
        <f t="shared" si="6"/>
        <v>NTE240</v>
      </c>
    </row>
    <row r="85" spans="1:5">
      <c r="A85" s="43" t="s">
        <v>165</v>
      </c>
      <c r="B85" s="43">
        <f>--_xlfn.TEXTAFTER(A85,{"#","/"},-1)</f>
        <v>1097</v>
      </c>
      <c r="C85" s="42" t="str">
        <f t="shared" si="5"/>
        <v>矿用卡车/Dump Truck</v>
      </c>
      <c r="D85" s="44" t="str">
        <f t="shared" si="4"/>
        <v>HITACHI EH4000AC-3</v>
      </c>
      <c r="E85" s="44" t="str">
        <f t="shared" si="6"/>
        <v>EH4000</v>
      </c>
    </row>
    <row r="86" spans="1:5">
      <c r="A86" s="43" t="s">
        <v>166</v>
      </c>
      <c r="B86" s="43">
        <f>--_xlfn.TEXTAFTER(A86,{"#","/"},-1)</f>
        <v>1098</v>
      </c>
      <c r="C86" s="42" t="str">
        <f t="shared" si="5"/>
        <v>矿用卡车/Dump Truck</v>
      </c>
      <c r="D86" s="44" t="str">
        <f t="shared" si="4"/>
        <v>HITACHI EH4000AC-3</v>
      </c>
      <c r="E86" s="44" t="str">
        <f t="shared" si="6"/>
        <v>EH4000</v>
      </c>
    </row>
    <row r="87" spans="1:5">
      <c r="A87" s="43" t="s">
        <v>167</v>
      </c>
      <c r="B87" s="43">
        <f>--_xlfn.TEXTAFTER(A87,{"#","/"},-1)</f>
        <v>1099</v>
      </c>
      <c r="C87" s="42" t="str">
        <f t="shared" si="5"/>
        <v>矿用卡车/Dump Truck</v>
      </c>
      <c r="D87" s="44" t="str">
        <f t="shared" si="4"/>
        <v>HITACHI EH4000AC-3</v>
      </c>
      <c r="E87" s="44" t="str">
        <f t="shared" si="6"/>
        <v>EH4000</v>
      </c>
    </row>
    <row r="88" spans="1:5">
      <c r="A88" s="43" t="s">
        <v>168</v>
      </c>
      <c r="B88" s="43">
        <f>--_xlfn.TEXTAFTER(A88,{"#","/"},-1)</f>
        <v>1100</v>
      </c>
      <c r="C88" s="42" t="str">
        <f t="shared" si="5"/>
        <v>矿用卡车/Dump Truck</v>
      </c>
      <c r="D88" s="44" t="str">
        <f t="shared" si="4"/>
        <v>HITACHI EH4000AC-3</v>
      </c>
      <c r="E88" s="44" t="str">
        <f t="shared" si="6"/>
        <v>EH4000</v>
      </c>
    </row>
    <row r="89" spans="1:5">
      <c r="A89" s="43" t="s">
        <v>169</v>
      </c>
      <c r="B89" s="43">
        <f>--_xlfn.TEXTAFTER(A89,{"#","/"},-1)</f>
        <v>1101</v>
      </c>
      <c r="C89" s="42" t="str">
        <f t="shared" si="5"/>
        <v>矿用卡车/Dump Truck</v>
      </c>
      <c r="D89" s="44" t="str">
        <f t="shared" si="4"/>
        <v>HITACHI EH4000AC-3</v>
      </c>
      <c r="E89" s="44" t="str">
        <f t="shared" si="6"/>
        <v>EH4000</v>
      </c>
    </row>
    <row r="90" spans="1:5">
      <c r="A90" s="43" t="s">
        <v>170</v>
      </c>
      <c r="B90" s="43">
        <f>--_xlfn.TEXTAFTER(A90,{"#","/"},-1)</f>
        <v>1102</v>
      </c>
      <c r="C90" s="42" t="str">
        <f t="shared" si="5"/>
        <v>矿用卡车/Dump Truck</v>
      </c>
      <c r="D90" s="44" t="str">
        <f t="shared" si="4"/>
        <v>HITACHI EH4000AC-3</v>
      </c>
      <c r="E90" s="44" t="str">
        <f t="shared" si="6"/>
        <v>EH4000</v>
      </c>
    </row>
    <row r="91" spans="1:5">
      <c r="A91" s="43" t="s">
        <v>171</v>
      </c>
      <c r="B91" s="43">
        <f>--_xlfn.TEXTAFTER(A91,{"#","/"},-1)</f>
        <v>1103</v>
      </c>
      <c r="C91" s="42" t="str">
        <f t="shared" si="5"/>
        <v>矿用卡车/Dump Truck</v>
      </c>
      <c r="D91" s="44" t="str">
        <f t="shared" si="4"/>
        <v>HITACHI EH4000AC-3</v>
      </c>
      <c r="E91" s="44" t="str">
        <f t="shared" si="6"/>
        <v>EH4000</v>
      </c>
    </row>
    <row r="92" spans="1:5">
      <c r="A92" s="43" t="s">
        <v>172</v>
      </c>
      <c r="B92" s="43">
        <f>--_xlfn.TEXTAFTER(A92,{"#","/"},-1)</f>
        <v>1104</v>
      </c>
      <c r="C92" s="42" t="str">
        <f t="shared" si="5"/>
        <v>矿用卡车/Dump Truck</v>
      </c>
      <c r="D92" s="44" t="str">
        <f t="shared" si="4"/>
        <v>HITACHI EH4000AC-3</v>
      </c>
      <c r="E92" s="44" t="str">
        <f t="shared" si="6"/>
        <v>EH4000</v>
      </c>
    </row>
    <row r="93" spans="1:5">
      <c r="A93" s="43" t="s">
        <v>173</v>
      </c>
      <c r="B93" s="43">
        <f>--_xlfn.TEXTAFTER(A93,{"#","/"},-1)</f>
        <v>1105</v>
      </c>
      <c r="C93" s="42" t="str">
        <f t="shared" si="5"/>
        <v>矿用卡车/Dump Truck</v>
      </c>
      <c r="D93" s="44" t="str">
        <f t="shared" si="4"/>
        <v>HITACHI EH4000AC-3</v>
      </c>
      <c r="E93" s="44" t="str">
        <f t="shared" si="6"/>
        <v>EH4000</v>
      </c>
    </row>
    <row r="94" spans="1:5">
      <c r="A94" s="43" t="s">
        <v>174</v>
      </c>
      <c r="B94" s="43">
        <f>--_xlfn.TEXTAFTER(A94,{"#","/"},-1)</f>
        <v>1106</v>
      </c>
      <c r="C94" s="42" t="str">
        <f t="shared" si="5"/>
        <v>矿用卡车/Dump Truck</v>
      </c>
      <c r="D94" s="44" t="str">
        <f t="shared" si="4"/>
        <v>HITACHI EH4000AC-3</v>
      </c>
      <c r="E94" s="44" t="str">
        <f t="shared" si="6"/>
        <v>EH4000</v>
      </c>
    </row>
    <row r="95" spans="1:5">
      <c r="A95" s="43" t="s">
        <v>175</v>
      </c>
      <c r="B95" s="43">
        <f>--_xlfn.TEXTAFTER(A95,{"#","/"},-1)</f>
        <v>1107</v>
      </c>
      <c r="C95" s="42" t="str">
        <f t="shared" si="5"/>
        <v>矿用卡车/Dump Truck</v>
      </c>
      <c r="D95" s="44" t="str">
        <f t="shared" si="4"/>
        <v>HITACHI EH4000AC-3</v>
      </c>
      <c r="E95" s="44" t="str">
        <f t="shared" si="6"/>
        <v>EH4000</v>
      </c>
    </row>
    <row r="96" spans="1:5">
      <c r="A96" s="43" t="s">
        <v>176</v>
      </c>
      <c r="B96" s="43">
        <f>--_xlfn.TEXTAFTER(A96,{"#","/"},-1)</f>
        <v>1108</v>
      </c>
      <c r="C96" s="42" t="str">
        <f t="shared" si="5"/>
        <v>矿用卡车/Dump Truck</v>
      </c>
      <c r="D96" s="44" t="str">
        <f t="shared" si="4"/>
        <v>HITACHI EH4000AC-3</v>
      </c>
      <c r="E96" s="44" t="str">
        <f t="shared" si="6"/>
        <v>EH4000</v>
      </c>
    </row>
    <row r="97" spans="1:5">
      <c r="A97" s="43" t="s">
        <v>177</v>
      </c>
      <c r="B97" s="43">
        <f>--_xlfn.TEXTAFTER(A97,{"#","/"},-1)</f>
        <v>1109</v>
      </c>
      <c r="C97" s="42" t="str">
        <f t="shared" si="5"/>
        <v>矿用卡车/Dump Truck</v>
      </c>
      <c r="D97" s="44" t="str">
        <f t="shared" si="4"/>
        <v>HITACHI EH4000AC-3</v>
      </c>
      <c r="E97" s="44" t="str">
        <f t="shared" si="6"/>
        <v>EH4000</v>
      </c>
    </row>
    <row r="98" spans="1:5">
      <c r="A98" s="43" t="s">
        <v>178</v>
      </c>
      <c r="B98" s="43">
        <f>--_xlfn.TEXTAFTER(A98,{"#","/"},-1)</f>
        <v>1110</v>
      </c>
      <c r="C98" s="42" t="str">
        <f t="shared" si="5"/>
        <v>矿用卡车/Dump Truck</v>
      </c>
      <c r="D98" s="44" t="str">
        <f t="shared" si="4"/>
        <v>HITACHI EH4000AC-3</v>
      </c>
      <c r="E98" s="44" t="str">
        <f t="shared" si="6"/>
        <v>EH4000</v>
      </c>
    </row>
    <row r="99" spans="1:5">
      <c r="A99" s="43" t="s">
        <v>179</v>
      </c>
      <c r="B99" s="43">
        <f>--_xlfn.TEXTAFTER(A99,{"#","/"},-1)</f>
        <v>1111</v>
      </c>
      <c r="C99" s="42" t="str">
        <f t="shared" si="5"/>
        <v>矿用卡车/Dump Truck</v>
      </c>
      <c r="D99" s="44" t="str">
        <f t="shared" ref="D99:D130" si="7">TRIM(CLEAN(IFERROR(_xlfn.TEXTBEFORE(A99,"#"),A99)))</f>
        <v>HITACHI EH4000AC-3</v>
      </c>
      <c r="E99" s="44" t="str">
        <f t="shared" si="6"/>
        <v>EH4000</v>
      </c>
    </row>
    <row r="100" spans="1:5">
      <c r="A100" s="43" t="s">
        <v>180</v>
      </c>
      <c r="B100" s="43">
        <f>--_xlfn.TEXTAFTER(A100,{"#","/"},-1)</f>
        <v>1112</v>
      </c>
      <c r="C100" s="42" t="str">
        <f t="shared" si="5"/>
        <v>矿用卡车/Dump Truck</v>
      </c>
      <c r="D100" s="44" t="str">
        <f t="shared" si="7"/>
        <v>HITACHI EH4000AC-3</v>
      </c>
      <c r="E100" s="44" t="str">
        <f t="shared" si="6"/>
        <v>EH4000</v>
      </c>
    </row>
    <row r="101" spans="1:5">
      <c r="A101" s="43" t="s">
        <v>181</v>
      </c>
      <c r="B101" s="43">
        <f>--_xlfn.TEXTAFTER(A101,{"#","/"},-1)</f>
        <v>1113</v>
      </c>
      <c r="C101" s="42" t="str">
        <f t="shared" si="5"/>
        <v>矿用卡车/Dump Truck</v>
      </c>
      <c r="D101" s="44" t="str">
        <f t="shared" si="7"/>
        <v>HITACHI EH4000AC-3</v>
      </c>
      <c r="E101" s="44" t="str">
        <f t="shared" si="6"/>
        <v>EH4000</v>
      </c>
    </row>
    <row r="102" spans="1:5">
      <c r="A102" s="43" t="s">
        <v>182</v>
      </c>
      <c r="B102" s="43">
        <f>--_xlfn.TEXTAFTER(A102,{"#","/"},-1)</f>
        <v>1114</v>
      </c>
      <c r="C102" s="42" t="str">
        <f t="shared" si="5"/>
        <v>矿用卡车/Dump Truck</v>
      </c>
      <c r="D102" s="44" t="str">
        <f t="shared" si="7"/>
        <v>NHL NTE240AC</v>
      </c>
      <c r="E102" s="44" t="str">
        <f t="shared" si="6"/>
        <v>NTE240</v>
      </c>
    </row>
    <row r="103" spans="1:5">
      <c r="A103" s="43" t="s">
        <v>183</v>
      </c>
      <c r="B103" s="43">
        <f>--_xlfn.TEXTAFTER(A103,{"#","/"},-1)</f>
        <v>1115</v>
      </c>
      <c r="C103" s="42" t="str">
        <f t="shared" si="5"/>
        <v>矿用卡车/Dump Truck</v>
      </c>
      <c r="D103" s="44" t="str">
        <f t="shared" si="7"/>
        <v>NHL NTE240AC</v>
      </c>
      <c r="E103" s="44" t="str">
        <f t="shared" si="6"/>
        <v>NTE240</v>
      </c>
    </row>
    <row r="104" spans="1:5">
      <c r="A104" s="43" t="s">
        <v>184</v>
      </c>
      <c r="B104" s="43">
        <f>--_xlfn.TEXTAFTER(A104,{"#","/"},-1)</f>
        <v>1116</v>
      </c>
      <c r="C104" s="42" t="str">
        <f t="shared" si="5"/>
        <v>矿用卡车/Dump Truck</v>
      </c>
      <c r="D104" s="44" t="str">
        <f t="shared" si="7"/>
        <v>NHL NTE240AC</v>
      </c>
      <c r="E104" s="44" t="str">
        <f t="shared" si="6"/>
        <v>NTE240</v>
      </c>
    </row>
    <row r="105" spans="1:5">
      <c r="A105" s="43" t="s">
        <v>185</v>
      </c>
      <c r="B105" s="43">
        <f>--_xlfn.TEXTAFTER(A105,{"#","/"},-1)</f>
        <v>1117</v>
      </c>
      <c r="C105" s="42" t="str">
        <f t="shared" si="5"/>
        <v>矿用卡车/Dump Truck</v>
      </c>
      <c r="D105" s="44" t="str">
        <f t="shared" si="7"/>
        <v>NHL NTE240AC</v>
      </c>
      <c r="E105" s="44" t="str">
        <f t="shared" si="6"/>
        <v>NTE240</v>
      </c>
    </row>
    <row r="106" spans="1:5">
      <c r="A106" s="43" t="s">
        <v>186</v>
      </c>
      <c r="B106" s="43">
        <f>--_xlfn.TEXTAFTER(A106,{"#","/"},-1)</f>
        <v>1119</v>
      </c>
      <c r="C106" s="42" t="str">
        <f t="shared" si="5"/>
        <v>矿用卡车/Dump Truck</v>
      </c>
      <c r="D106" s="44" t="str">
        <f t="shared" si="7"/>
        <v>NHL NTE240AC</v>
      </c>
      <c r="E106" s="44" t="str">
        <f t="shared" si="6"/>
        <v>NTE240</v>
      </c>
    </row>
    <row r="107" spans="1:5">
      <c r="A107" s="43" t="s">
        <v>187</v>
      </c>
      <c r="B107" s="43">
        <f>--_xlfn.TEXTAFTER(A107,{"#","/"},-1)</f>
        <v>1120</v>
      </c>
      <c r="C107" s="42" t="str">
        <f t="shared" si="5"/>
        <v>矿用卡车/Dump Truck</v>
      </c>
      <c r="D107" s="44" t="str">
        <f t="shared" si="7"/>
        <v>NHL NTE240AC</v>
      </c>
      <c r="E107" s="44" t="str">
        <f t="shared" si="6"/>
        <v>NTE240</v>
      </c>
    </row>
    <row r="108" spans="1:5">
      <c r="A108" s="43" t="s">
        <v>188</v>
      </c>
      <c r="B108" s="43">
        <f>--_xlfn.TEXTAFTER(A108,{"#","/"},-1)</f>
        <v>1121</v>
      </c>
      <c r="C108" s="42" t="str">
        <f t="shared" si="5"/>
        <v>矿用卡车/Dump Truck</v>
      </c>
      <c r="D108" s="44" t="str">
        <f t="shared" si="7"/>
        <v>NHL NTE240AC</v>
      </c>
      <c r="E108" s="44" t="str">
        <f t="shared" si="6"/>
        <v>NTE240</v>
      </c>
    </row>
    <row r="109" spans="1:5">
      <c r="A109" s="43" t="s">
        <v>189</v>
      </c>
      <c r="B109" s="43">
        <f>--_xlfn.TEXTAFTER(A109,{"#","/"},-1)</f>
        <v>1122</v>
      </c>
      <c r="C109" s="42" t="str">
        <f t="shared" si="5"/>
        <v>矿用卡车/Dump Truck</v>
      </c>
      <c r="D109" s="44" t="str">
        <f t="shared" si="7"/>
        <v>NHL NTE240AC</v>
      </c>
      <c r="E109" s="44" t="str">
        <f t="shared" si="6"/>
        <v>NTE240</v>
      </c>
    </row>
    <row r="110" spans="1:5">
      <c r="A110" s="43" t="s">
        <v>190</v>
      </c>
      <c r="B110" s="43">
        <f>--_xlfn.TEXTAFTER(A110,{"#","/"},-1)</f>
        <v>1123</v>
      </c>
      <c r="C110" s="42" t="str">
        <f t="shared" si="5"/>
        <v>矿用卡车/Dump Truck</v>
      </c>
      <c r="D110" s="44" t="str">
        <f t="shared" si="7"/>
        <v>NHL NTE240AC</v>
      </c>
      <c r="E110" s="44" t="str">
        <f t="shared" si="6"/>
        <v>NTE240</v>
      </c>
    </row>
    <row r="111" spans="1:5">
      <c r="A111" s="43" t="s">
        <v>191</v>
      </c>
      <c r="B111" s="43">
        <f>--_xlfn.TEXTAFTER(A111,{"#","/"},-1)</f>
        <v>1124</v>
      </c>
      <c r="C111" s="42" t="str">
        <f t="shared" si="5"/>
        <v>矿用卡车/Dump Truck</v>
      </c>
      <c r="D111" s="44" t="str">
        <f t="shared" si="7"/>
        <v>NHL NTE240AC</v>
      </c>
      <c r="E111" s="44" t="str">
        <f t="shared" si="6"/>
        <v>NTE240</v>
      </c>
    </row>
    <row r="112" spans="1:5">
      <c r="A112" s="43" t="s">
        <v>192</v>
      </c>
      <c r="B112" s="43">
        <f>--_xlfn.TEXTAFTER(A112,{"#","/"},-1)</f>
        <v>1125</v>
      </c>
      <c r="C112" s="42" t="str">
        <f t="shared" si="5"/>
        <v>矿用卡车/Dump Truck</v>
      </c>
      <c r="D112" s="44" t="str">
        <f t="shared" si="7"/>
        <v>NHL NTE240AC</v>
      </c>
      <c r="E112" s="44" t="str">
        <f t="shared" si="6"/>
        <v>NTE240</v>
      </c>
    </row>
    <row r="113" spans="1:5">
      <c r="A113" s="43" t="s">
        <v>193</v>
      </c>
      <c r="B113" s="43">
        <f>--_xlfn.TEXTAFTER(A113,{"#","/"},-1)</f>
        <v>1126</v>
      </c>
      <c r="C113" s="42" t="str">
        <f t="shared" si="5"/>
        <v>矿用卡车/Dump Truck</v>
      </c>
      <c r="D113" s="44" t="str">
        <f t="shared" si="7"/>
        <v>NHL NTE240AC</v>
      </c>
      <c r="E113" s="44" t="str">
        <f t="shared" si="6"/>
        <v>NTE240</v>
      </c>
    </row>
    <row r="114" spans="1:5">
      <c r="A114" s="43" t="s">
        <v>194</v>
      </c>
      <c r="B114" s="43">
        <f>--_xlfn.TEXTAFTER(A114,{"#","/"},-1)</f>
        <v>1127</v>
      </c>
      <c r="C114" s="42" t="str">
        <f t="shared" si="5"/>
        <v>矿用卡车/Dump Truck</v>
      </c>
      <c r="D114" s="44" t="str">
        <f t="shared" si="7"/>
        <v>NHL NTE240AC</v>
      </c>
      <c r="E114" s="44" t="str">
        <f t="shared" si="6"/>
        <v>NTE240</v>
      </c>
    </row>
    <row r="115" spans="1:5">
      <c r="A115" s="43" t="s">
        <v>195</v>
      </c>
      <c r="B115" s="43">
        <f>--_xlfn.TEXTAFTER(A115,{"#","/"},-1)</f>
        <v>1128</v>
      </c>
      <c r="C115" s="42" t="str">
        <f t="shared" si="5"/>
        <v>矿用卡车/Dump Truck</v>
      </c>
      <c r="D115" s="44" t="str">
        <f t="shared" si="7"/>
        <v>NHL NTE240AC</v>
      </c>
      <c r="E115" s="44" t="str">
        <f t="shared" si="6"/>
        <v>NTE240</v>
      </c>
    </row>
    <row r="116" spans="1:5">
      <c r="A116" s="43" t="s">
        <v>196</v>
      </c>
      <c r="B116" s="43">
        <f>--_xlfn.TEXTAFTER(A116,{"#","/"},-1)</f>
        <v>1129</v>
      </c>
      <c r="C116" s="42" t="str">
        <f t="shared" si="5"/>
        <v>矿用卡车/Dump Truck</v>
      </c>
      <c r="D116" s="44" t="str">
        <f t="shared" si="7"/>
        <v>NHL NTE240AC</v>
      </c>
      <c r="E116" s="44" t="str">
        <f t="shared" si="6"/>
        <v>NTE240</v>
      </c>
    </row>
    <row r="117" spans="1:5">
      <c r="A117" s="43" t="s">
        <v>197</v>
      </c>
      <c r="B117" s="43">
        <f>--_xlfn.TEXTAFTER(A117,{"#","/"},-1)</f>
        <v>1130</v>
      </c>
      <c r="C117" s="42" t="str">
        <f t="shared" si="5"/>
        <v>矿用卡车/Dump Truck</v>
      </c>
      <c r="D117" s="44" t="str">
        <f t="shared" si="7"/>
        <v>NHL NTE240AC</v>
      </c>
      <c r="E117" s="44" t="str">
        <f t="shared" si="6"/>
        <v>NTE240</v>
      </c>
    </row>
    <row r="118" spans="1:5">
      <c r="A118" s="43" t="s">
        <v>198</v>
      </c>
      <c r="B118" s="43">
        <f>--_xlfn.TEXTAFTER(A118,{"#","/"},-1)</f>
        <v>1131</v>
      </c>
      <c r="C118" s="42" t="str">
        <f t="shared" si="5"/>
        <v>矿用卡车/Dump Truck</v>
      </c>
      <c r="D118" s="44" t="str">
        <f t="shared" si="7"/>
        <v>NHL NTE240AC</v>
      </c>
      <c r="E118" s="44" t="str">
        <f t="shared" si="6"/>
        <v>NTE240</v>
      </c>
    </row>
    <row r="119" spans="1:5">
      <c r="A119" s="43" t="s">
        <v>199</v>
      </c>
      <c r="B119" s="43">
        <f>--_xlfn.TEXTAFTER(A119,{"#","/"},-1)</f>
        <v>1132</v>
      </c>
      <c r="C119" s="42" t="str">
        <f t="shared" si="5"/>
        <v>矿用卡车/Dump Truck</v>
      </c>
      <c r="D119" s="44" t="str">
        <f t="shared" si="7"/>
        <v>NHL NTE240AC</v>
      </c>
      <c r="E119" s="44" t="str">
        <f t="shared" si="6"/>
        <v>NTE240</v>
      </c>
    </row>
    <row r="120" spans="1:5">
      <c r="A120" s="43" t="s">
        <v>200</v>
      </c>
      <c r="B120" s="43">
        <f>--_xlfn.TEXTAFTER(A120,{"#","/"},-1)</f>
        <v>1133</v>
      </c>
      <c r="C120" s="42" t="str">
        <f t="shared" si="5"/>
        <v>矿用卡车/Dump Truck</v>
      </c>
      <c r="D120" s="44" t="str">
        <f t="shared" si="7"/>
        <v>NHL NTE240AC</v>
      </c>
      <c r="E120" s="44" t="str">
        <f t="shared" si="6"/>
        <v>NTE240</v>
      </c>
    </row>
    <row r="121" spans="1:5">
      <c r="A121" s="43" t="s">
        <v>201</v>
      </c>
      <c r="B121" s="43">
        <f>--_xlfn.TEXTAFTER(A121,{"#","/"},-1)</f>
        <v>1134</v>
      </c>
      <c r="C121" s="42" t="str">
        <f t="shared" si="5"/>
        <v>矿用卡车/Dump Truck</v>
      </c>
      <c r="D121" s="44" t="str">
        <f t="shared" si="7"/>
        <v>NHL NTE240AC</v>
      </c>
      <c r="E121" s="44" t="str">
        <f t="shared" si="6"/>
        <v>NTE240</v>
      </c>
    </row>
    <row r="122" spans="1:5">
      <c r="A122" s="43" t="s">
        <v>202</v>
      </c>
      <c r="B122" s="43">
        <f>--_xlfn.TEXTAFTER(A122,{"#","/"},-1)</f>
        <v>1135</v>
      </c>
      <c r="C122" s="42" t="str">
        <f t="shared" si="5"/>
        <v>矿用卡车/Dump Truck</v>
      </c>
      <c r="D122" s="44" t="str">
        <f t="shared" si="7"/>
        <v>NHL NTE240AC</v>
      </c>
      <c r="E122" s="44" t="str">
        <f t="shared" si="6"/>
        <v>NTE240</v>
      </c>
    </row>
    <row r="123" spans="1:5">
      <c r="A123" s="43" t="s">
        <v>203</v>
      </c>
      <c r="B123" s="43">
        <f>--_xlfn.TEXTAFTER(A123,{"#","/"},-1)</f>
        <v>1136</v>
      </c>
      <c r="C123" s="42" t="str">
        <f t="shared" si="5"/>
        <v>矿用卡车/Dump Truck</v>
      </c>
      <c r="D123" s="44" t="str">
        <f t="shared" si="7"/>
        <v>NHL NTE240AC</v>
      </c>
      <c r="E123" s="44" t="str">
        <f t="shared" si="6"/>
        <v>NTE240</v>
      </c>
    </row>
    <row r="124" spans="1:5">
      <c r="A124" s="43" t="s">
        <v>204</v>
      </c>
      <c r="B124" s="43">
        <f>--_xlfn.TEXTAFTER(A124,{"#","/"},-1)</f>
        <v>1173</v>
      </c>
      <c r="C124" s="42" t="str">
        <f t="shared" si="5"/>
        <v>矿用卡车/Dump Truck</v>
      </c>
      <c r="D124" s="44" t="str">
        <f t="shared" si="7"/>
        <v>XDM100 XD</v>
      </c>
      <c r="E124" s="44" t="str">
        <f t="shared" si="6"/>
        <v>其它矿卡</v>
      </c>
    </row>
    <row r="125" spans="1:5">
      <c r="A125" s="43" t="s">
        <v>205</v>
      </c>
      <c r="B125" s="43">
        <f>--_xlfn.TEXTAFTER(A125,{"#","/"},-1)</f>
        <v>1174</v>
      </c>
      <c r="C125" s="42" t="str">
        <f t="shared" si="5"/>
        <v>矿用卡车/Dump Truck</v>
      </c>
      <c r="D125" s="44" t="str">
        <f t="shared" si="7"/>
        <v>XDE120 XD</v>
      </c>
      <c r="E125" s="44" t="str">
        <f t="shared" si="6"/>
        <v>其它矿卡</v>
      </c>
    </row>
    <row r="126" spans="1:5">
      <c r="A126" s="43" t="s">
        <v>206</v>
      </c>
      <c r="B126" s="43">
        <f>--_xlfn.TEXTAFTER(A126,{"#","/"},-1)</f>
        <v>1175</v>
      </c>
      <c r="C126" s="42" t="str">
        <f t="shared" si="5"/>
        <v>矿用卡车/Dump Truck</v>
      </c>
      <c r="D126" s="44" t="str">
        <f t="shared" si="7"/>
        <v>XDE120 XD</v>
      </c>
      <c r="E126" s="44" t="str">
        <f t="shared" si="6"/>
        <v>其它矿卡</v>
      </c>
    </row>
    <row r="127" spans="1:5">
      <c r="A127" s="43" t="s">
        <v>207</v>
      </c>
      <c r="B127" s="43">
        <f>--_xlfn.TEXTAFTER(A127,{"#","/"},-1)</f>
        <v>1176</v>
      </c>
      <c r="C127" s="42" t="str">
        <f t="shared" si="5"/>
        <v>矿用卡车/Dump Truck</v>
      </c>
      <c r="D127" s="44" t="str">
        <f t="shared" si="7"/>
        <v>XDE120 XD</v>
      </c>
      <c r="E127" s="44" t="str">
        <f t="shared" si="6"/>
        <v>其它矿卡</v>
      </c>
    </row>
    <row r="128" spans="1:5">
      <c r="A128" s="43" t="s">
        <v>208</v>
      </c>
      <c r="B128" s="43">
        <f>--_xlfn.TEXTAFTER(A128,{"#","/"},-1)</f>
        <v>1177</v>
      </c>
      <c r="C128" s="42" t="str">
        <f t="shared" si="5"/>
        <v>矿用卡车/Dump Truck</v>
      </c>
      <c r="D128" s="44" t="str">
        <f t="shared" si="7"/>
        <v>XDE120 XD</v>
      </c>
      <c r="E128" s="44" t="str">
        <f t="shared" si="6"/>
        <v>其它矿卡</v>
      </c>
    </row>
    <row r="129" spans="1:5">
      <c r="A129" s="43" t="s">
        <v>209</v>
      </c>
      <c r="B129" s="43">
        <f>--_xlfn.TEXTAFTER(A129,{"#","/"},-1)</f>
        <v>1178</v>
      </c>
      <c r="C129" s="42" t="str">
        <f t="shared" si="5"/>
        <v>矿用卡车/Dump Truck</v>
      </c>
      <c r="D129" s="44" t="str">
        <f t="shared" si="7"/>
        <v>XDE120 XD</v>
      </c>
      <c r="E129" s="44" t="str">
        <f t="shared" si="6"/>
        <v>其它矿卡</v>
      </c>
    </row>
    <row r="130" spans="1:5">
      <c r="A130" s="43" t="s">
        <v>210</v>
      </c>
      <c r="B130" s="43">
        <f>--_xlfn.TEXTAFTER(A130,{"#","/"},-1)</f>
        <v>1179</v>
      </c>
      <c r="C130" s="42" t="str">
        <f t="shared" si="5"/>
        <v>矿用卡车/Dump Truck</v>
      </c>
      <c r="D130" s="44" t="str">
        <f t="shared" si="7"/>
        <v>XDE130 XD</v>
      </c>
      <c r="E130" s="44" t="str">
        <f t="shared" si="6"/>
        <v>其它矿卡</v>
      </c>
    </row>
    <row r="131" spans="1:5">
      <c r="A131" s="43" t="s">
        <v>211</v>
      </c>
      <c r="B131" s="43">
        <f>--_xlfn.TEXTAFTER(A131,{"#","/"},-1)</f>
        <v>1187</v>
      </c>
      <c r="C131" s="42" t="str">
        <f t="shared" si="5"/>
        <v>矿用卡车/Dump Truck</v>
      </c>
      <c r="D131" s="44" t="str">
        <f t="shared" ref="D131:D153" si="8">TRIM(CLEAN(IFERROR(_xlfn.TEXTBEFORE(A131,"#"),A131)))</f>
        <v>Terex 60</v>
      </c>
      <c r="E131" s="44" t="str">
        <f t="shared" si="6"/>
        <v>分包矿卡</v>
      </c>
    </row>
    <row r="132" spans="1:5">
      <c r="A132" s="43" t="s">
        <v>212</v>
      </c>
      <c r="B132" s="43">
        <f>--_xlfn.TEXTAFTER(A132,{"#","/"},-1)</f>
        <v>1188</v>
      </c>
      <c r="C132" s="42" t="str">
        <f t="shared" ref="C132:C156" si="9">_xlfn.XLOOKUP(D132,$H$3:$H$40,$I$3:$I$40)</f>
        <v>矿用卡车/Dump Truck</v>
      </c>
      <c r="D132" s="44" t="str">
        <f t="shared" si="8"/>
        <v>Terex 60</v>
      </c>
      <c r="E132" s="44" t="str">
        <f t="shared" ref="E132:E156" si="10">_xlfn.XLOOKUP(D132,$H$3:$H$40,$J$3:$J$40)</f>
        <v>分包矿卡</v>
      </c>
    </row>
    <row r="133" spans="1:5">
      <c r="A133" s="43" t="s">
        <v>213</v>
      </c>
      <c r="B133" s="43">
        <f>--_xlfn.TEXTAFTER(A133,{"#","/"},-1)</f>
        <v>1189</v>
      </c>
      <c r="C133" s="42" t="str">
        <f t="shared" si="9"/>
        <v>矿用卡车/Dump Truck</v>
      </c>
      <c r="D133" s="44" t="str">
        <f t="shared" si="8"/>
        <v>Terex 60</v>
      </c>
      <c r="E133" s="44" t="str">
        <f t="shared" si="10"/>
        <v>分包矿卡</v>
      </c>
    </row>
    <row r="134" spans="1:5">
      <c r="A134" s="43" t="s">
        <v>214</v>
      </c>
      <c r="B134" s="43">
        <f>--_xlfn.TEXTAFTER(A134,{"#","/"},-1)</f>
        <v>1190</v>
      </c>
      <c r="C134" s="42" t="str">
        <f t="shared" si="9"/>
        <v>矿用卡车/Dump Truck</v>
      </c>
      <c r="D134" s="44" t="str">
        <f t="shared" si="8"/>
        <v>Terex 60</v>
      </c>
      <c r="E134" s="44" t="str">
        <f t="shared" si="10"/>
        <v>分包矿卡</v>
      </c>
    </row>
    <row r="135" spans="1:5">
      <c r="A135" s="43" t="s">
        <v>215</v>
      </c>
      <c r="B135" s="43">
        <f>--_xlfn.TEXTAFTER(A135,{"#","/"},-1)</f>
        <v>1191</v>
      </c>
      <c r="C135" s="42" t="str">
        <f t="shared" si="9"/>
        <v>矿用卡车/Dump Truck</v>
      </c>
      <c r="D135" s="44" t="str">
        <f t="shared" si="8"/>
        <v>Terex 60</v>
      </c>
      <c r="E135" s="44" t="str">
        <f t="shared" si="10"/>
        <v>分包矿卡</v>
      </c>
    </row>
    <row r="136" spans="1:5">
      <c r="A136" s="43" t="s">
        <v>216</v>
      </c>
      <c r="B136" s="43">
        <f>--_xlfn.TEXTAFTER(A136,{"#","/"},-1)</f>
        <v>1192</v>
      </c>
      <c r="C136" s="42" t="str">
        <f t="shared" si="9"/>
        <v>矿用卡车/Dump Truck</v>
      </c>
      <c r="D136" s="44" t="str">
        <f t="shared" si="8"/>
        <v>Terex 60</v>
      </c>
      <c r="E136" s="44" t="str">
        <f t="shared" si="10"/>
        <v>分包矿卡</v>
      </c>
    </row>
    <row r="137" spans="1:5">
      <c r="A137" s="43" t="s">
        <v>217</v>
      </c>
      <c r="B137" s="43">
        <f>--_xlfn.TEXTAFTER(A137,{"#","/"},-1)</f>
        <v>1193</v>
      </c>
      <c r="C137" s="42" t="str">
        <f t="shared" si="9"/>
        <v>矿用卡车/Dump Truck</v>
      </c>
      <c r="D137" s="44" t="str">
        <f t="shared" si="8"/>
        <v>Terex 60</v>
      </c>
      <c r="E137" s="44" t="str">
        <f t="shared" si="10"/>
        <v>分包矿卡</v>
      </c>
    </row>
    <row r="138" spans="1:5">
      <c r="A138" s="43" t="s">
        <v>218</v>
      </c>
      <c r="B138" s="43">
        <f>--_xlfn.TEXTAFTER(A138,{"#","/"},-1)</f>
        <v>1194</v>
      </c>
      <c r="C138" s="42" t="str">
        <f t="shared" si="9"/>
        <v>矿用卡车/Dump Truck</v>
      </c>
      <c r="D138" s="44" t="str">
        <f t="shared" si="8"/>
        <v>Terex 60</v>
      </c>
      <c r="E138" s="44" t="str">
        <f t="shared" si="10"/>
        <v>分包矿卡</v>
      </c>
    </row>
    <row r="139" spans="1:5">
      <c r="A139" s="43" t="s">
        <v>219</v>
      </c>
      <c r="B139" s="43">
        <f>--_xlfn.TEXTAFTER(A139,{"#","/"},-1)</f>
        <v>1196</v>
      </c>
      <c r="C139" s="42" t="str">
        <f t="shared" si="9"/>
        <v>矿用卡车/Dump Truck</v>
      </c>
      <c r="D139" s="44" t="str">
        <f t="shared" si="8"/>
        <v>Terex 60</v>
      </c>
      <c r="E139" s="44" t="str">
        <f t="shared" si="10"/>
        <v>分包矿卡</v>
      </c>
    </row>
    <row r="140" spans="1:5">
      <c r="A140" s="43" t="s">
        <v>220</v>
      </c>
      <c r="B140" s="43">
        <f>--_xlfn.TEXTAFTER(A140,{"#","/"},-1)</f>
        <v>1197</v>
      </c>
      <c r="C140" s="42" t="str">
        <f t="shared" si="9"/>
        <v>矿用卡车/Dump Truck</v>
      </c>
      <c r="D140" s="44" t="str">
        <f t="shared" si="8"/>
        <v>Terex 60</v>
      </c>
      <c r="E140" s="44" t="str">
        <f t="shared" si="10"/>
        <v>分包矿卡</v>
      </c>
    </row>
    <row r="141" spans="1:5">
      <c r="A141" s="43" t="s">
        <v>221</v>
      </c>
      <c r="B141" s="43">
        <f>--_xlfn.TEXTAFTER(A141,{"#","/"},-1)</f>
        <v>1198</v>
      </c>
      <c r="C141" s="42" t="str">
        <f t="shared" si="9"/>
        <v>矿用卡车/Dump Truck</v>
      </c>
      <c r="D141" s="44" t="str">
        <f t="shared" si="8"/>
        <v>Terex 60</v>
      </c>
      <c r="E141" s="44" t="str">
        <f t="shared" si="10"/>
        <v>分包矿卡</v>
      </c>
    </row>
    <row r="142" spans="1:5">
      <c r="A142" s="43" t="s">
        <v>222</v>
      </c>
      <c r="B142" s="43">
        <f>--_xlfn.TEXTAFTER(A142,{"#","/"},-1)</f>
        <v>1199</v>
      </c>
      <c r="C142" s="42" t="str">
        <f t="shared" si="9"/>
        <v>矿用卡车/Dump Truck</v>
      </c>
      <c r="D142" s="44" t="str">
        <f t="shared" si="8"/>
        <v>Terex 60</v>
      </c>
      <c r="E142" s="44" t="str">
        <f t="shared" si="10"/>
        <v>分包矿卡</v>
      </c>
    </row>
    <row r="143" spans="1:5">
      <c r="A143" s="43" t="s">
        <v>223</v>
      </c>
      <c r="B143" s="43">
        <f>--_xlfn.TEXTAFTER(A143,{"#","/"},-1)</f>
        <v>1200</v>
      </c>
      <c r="C143" s="42" t="str">
        <f t="shared" si="9"/>
        <v>矿用卡车/Dump Truck</v>
      </c>
      <c r="D143" s="44" t="str">
        <f t="shared" si="8"/>
        <v>Terex 60</v>
      </c>
      <c r="E143" s="44" t="str">
        <f t="shared" si="10"/>
        <v>分包矿卡</v>
      </c>
    </row>
    <row r="144" spans="1:5">
      <c r="A144" s="43" t="s">
        <v>224</v>
      </c>
      <c r="B144" s="43">
        <f>--_xlfn.TEXTAFTER(A144,{"#","/"},-1)</f>
        <v>1201</v>
      </c>
      <c r="C144" s="42" t="str">
        <f t="shared" si="9"/>
        <v>矿用卡车/Dump Truck</v>
      </c>
      <c r="D144" s="44" t="str">
        <f t="shared" si="8"/>
        <v>Terex 60</v>
      </c>
      <c r="E144" s="44" t="str">
        <f t="shared" si="10"/>
        <v>分包矿卡</v>
      </c>
    </row>
    <row r="145" spans="1:5">
      <c r="A145" s="43" t="s">
        <v>225</v>
      </c>
      <c r="B145" s="43">
        <f>--_xlfn.TEXTAFTER(A145,{"#","/"},-1)</f>
        <v>1202</v>
      </c>
      <c r="C145" s="42" t="str">
        <f t="shared" si="9"/>
        <v>矿用卡车/Dump Truck</v>
      </c>
      <c r="D145" s="44" t="str">
        <f t="shared" si="8"/>
        <v>Terex 60</v>
      </c>
      <c r="E145" s="44" t="str">
        <f t="shared" si="10"/>
        <v>分包矿卡</v>
      </c>
    </row>
    <row r="146" spans="1:5">
      <c r="A146" s="43" t="s">
        <v>226</v>
      </c>
      <c r="B146" s="43">
        <f>--_xlfn.TEXTAFTER(A146,{"#","/"},-1)</f>
        <v>1206</v>
      </c>
      <c r="C146" s="42" t="str">
        <f t="shared" si="9"/>
        <v>矿用卡车/Dump Truck</v>
      </c>
      <c r="D146" s="44" t="str">
        <f t="shared" si="8"/>
        <v>NHL NTE240AC</v>
      </c>
      <c r="E146" s="44" t="str">
        <f t="shared" si="10"/>
        <v>NTE240</v>
      </c>
    </row>
    <row r="147" spans="1:5">
      <c r="A147" s="43" t="s">
        <v>227</v>
      </c>
      <c r="B147" s="43">
        <f>--_xlfn.TEXTAFTER(A147,{"#","/"},-1)</f>
        <v>1207</v>
      </c>
      <c r="C147" s="42" t="str">
        <f t="shared" si="9"/>
        <v>矿用卡车/Dump Truck</v>
      </c>
      <c r="D147" s="44" t="str">
        <f t="shared" si="8"/>
        <v>NHL NTE240AC</v>
      </c>
      <c r="E147" s="44" t="str">
        <f t="shared" si="10"/>
        <v>NTE240</v>
      </c>
    </row>
    <row r="148" spans="1:5">
      <c r="A148" s="43" t="s">
        <v>228</v>
      </c>
      <c r="B148" s="43">
        <f>--_xlfn.TEXTAFTER(A148,{"#","/"},-1)</f>
        <v>1208</v>
      </c>
      <c r="C148" s="42" t="str">
        <f t="shared" si="9"/>
        <v>辅助设备/Auxiliary Equipment</v>
      </c>
      <c r="D148" s="44" t="str">
        <f t="shared" si="8"/>
        <v>TEREX TR100W</v>
      </c>
      <c r="E148" s="44" t="str">
        <f t="shared" si="10"/>
        <v>自有辅助</v>
      </c>
    </row>
    <row r="149" spans="1:5">
      <c r="A149" s="43" t="s">
        <v>229</v>
      </c>
      <c r="B149" s="43">
        <f>--_xlfn.TEXTAFTER(A149,{"#","/"},-1)</f>
        <v>1208</v>
      </c>
      <c r="C149" s="42" t="str">
        <f t="shared" si="9"/>
        <v>矿用卡车/Dump Truck</v>
      </c>
      <c r="D149" s="44" t="str">
        <f t="shared" si="8"/>
        <v>NHL NTE240AC</v>
      </c>
      <c r="E149" s="44" t="str">
        <f t="shared" si="10"/>
        <v>NTE240</v>
      </c>
    </row>
    <row r="150" spans="1:5">
      <c r="A150" s="43" t="s">
        <v>230</v>
      </c>
      <c r="B150" s="43">
        <f>--_xlfn.TEXTAFTER(A150,{"#","/"},-1)</f>
        <v>1209</v>
      </c>
      <c r="C150" s="42" t="str">
        <f t="shared" si="9"/>
        <v>辅助设备/Auxiliary Equipment</v>
      </c>
      <c r="D150" s="44" t="str">
        <f t="shared" si="8"/>
        <v>TEREX TR100W</v>
      </c>
      <c r="E150" s="44" t="str">
        <f t="shared" si="10"/>
        <v>自有辅助</v>
      </c>
    </row>
    <row r="151" spans="1:5">
      <c r="A151" s="43" t="s">
        <v>231</v>
      </c>
      <c r="B151" s="43">
        <f>--_xlfn.TEXTAFTER(A151,{"#","/"},-1)</f>
        <v>1210</v>
      </c>
      <c r="C151" s="42" t="str">
        <f t="shared" si="9"/>
        <v>辅助设备/Auxiliary Equipment</v>
      </c>
      <c r="D151" s="44" t="str">
        <f t="shared" si="8"/>
        <v>TEREX TR100W</v>
      </c>
      <c r="E151" s="44" t="str">
        <f t="shared" si="10"/>
        <v>自有辅助</v>
      </c>
    </row>
    <row r="152" spans="1:5">
      <c r="A152" s="43" t="s">
        <v>232</v>
      </c>
      <c r="B152" s="43">
        <f>--_xlfn.TEXTAFTER(A152,{"#","/"},-1)</f>
        <v>1211</v>
      </c>
      <c r="C152" s="42" t="str">
        <f t="shared" si="9"/>
        <v>辅助设备/Auxiliary Equipment</v>
      </c>
      <c r="D152" s="44" t="str">
        <f t="shared" si="8"/>
        <v>WT</v>
      </c>
      <c r="E152" s="44" t="str">
        <f t="shared" si="10"/>
        <v>自有辅助</v>
      </c>
    </row>
    <row r="153" spans="1:5">
      <c r="A153" s="43" t="s">
        <v>233</v>
      </c>
      <c r="B153" s="43">
        <f>--_xlfn.TEXTAFTER(A153,{"#","/"},-1)</f>
        <v>1220</v>
      </c>
      <c r="C153" s="42" t="str">
        <f t="shared" si="9"/>
        <v>矿用卡车/Dump Truck</v>
      </c>
      <c r="D153" s="44" t="str">
        <f t="shared" si="8"/>
        <v>NHL NTE240AC</v>
      </c>
      <c r="E153" s="44" t="str">
        <f t="shared" si="10"/>
        <v>NTE240</v>
      </c>
    </row>
    <row r="154" spans="1:5">
      <c r="A154" s="43" t="s">
        <v>234</v>
      </c>
      <c r="B154" s="43">
        <f>--_xlfn.TEXTAFTER(A154,{"#","/"},-1)</f>
        <v>1221</v>
      </c>
      <c r="C154" s="42" t="str">
        <f t="shared" si="9"/>
        <v>矿用卡车/Dump Truck</v>
      </c>
      <c r="D154" s="44" t="str">
        <f t="shared" ref="D154:D156" si="11">TRIM(CLEAN(IFERROR(_xlfn.TEXTBEFORE(A154,"#"),A154)))</f>
        <v>NHL NTE240AC</v>
      </c>
      <c r="E154" s="44" t="str">
        <f t="shared" si="10"/>
        <v>NTE240</v>
      </c>
    </row>
    <row r="155" spans="1:5">
      <c r="A155" s="43" t="s">
        <v>235</v>
      </c>
      <c r="B155" s="43">
        <f>--_xlfn.TEXTAFTER(A155,{"#","/"},-1)</f>
        <v>1222</v>
      </c>
      <c r="C155" s="42" t="str">
        <f t="shared" si="9"/>
        <v>矿用卡车/Dump Truck</v>
      </c>
      <c r="D155" s="44" t="str">
        <f t="shared" si="11"/>
        <v>NHL NTE240AC</v>
      </c>
      <c r="E155" s="44" t="str">
        <f t="shared" si="10"/>
        <v>NTE240</v>
      </c>
    </row>
    <row r="156" spans="1:5">
      <c r="A156" s="43" t="s">
        <v>80</v>
      </c>
      <c r="B156" s="43" t="e">
        <f>--_xlfn.TEXTAFTER(A156,{"#","/"},-1)</f>
        <v>#N/A</v>
      </c>
      <c r="C156" s="42" t="str">
        <f t="shared" si="9"/>
        <v>辅助设备/Auxiliary Equipment</v>
      </c>
      <c r="D156" s="44" t="str">
        <f t="shared" si="11"/>
        <v>LBR754-DZ192</v>
      </c>
      <c r="E156" s="44" t="str">
        <f t="shared" si="10"/>
        <v>分包辅助</v>
      </c>
    </row>
    <row r="157" spans="1:5">
      <c r="A157" s="765" t="s">
        <v>987</v>
      </c>
      <c r="B157" s="43">
        <f>--_xlfn.TEXTAFTER(A157,{"#","/"},-1)</f>
        <v>1212</v>
      </c>
      <c r="C157" s="42" t="str">
        <f t="shared" ref="C157" si="12">_xlfn.XLOOKUP(D157,$H$3:$H$40,$I$3:$I$40)</f>
        <v>辅助设备/Auxiliary Equipment</v>
      </c>
      <c r="D157" s="44" t="str">
        <f t="shared" ref="D157" si="13">TRIM(CLEAN(IFERROR(_xlfn.TEXTBEFORE(A157,"#"),A157)))</f>
        <v>WT</v>
      </c>
      <c r="E157" s="44" t="str">
        <f t="shared" ref="E157" si="14">_xlfn.XLOOKUP(D157,$H$3:$H$40,$J$3:$J$40)</f>
        <v>自有辅助</v>
      </c>
    </row>
    <row r="158" spans="1:5">
      <c r="A158" s="765" t="s">
        <v>988</v>
      </c>
      <c r="B158" s="43">
        <f>--_xlfn.TEXTAFTER(A158,{"#","/"},-1)</f>
        <v>165</v>
      </c>
      <c r="C158" s="42" t="str">
        <f t="shared" ref="C158" si="15">_xlfn.XLOOKUP(D158,$H$3:$H$40,$I$3:$I$40)</f>
        <v>辅助设备/Auxiliary Equipment</v>
      </c>
      <c r="D158" s="44" t="str">
        <f t="shared" ref="D158" si="16">TRIM(CLEAN(IFERROR(_xlfn.TEXTBEFORE(A158,"#"),A158)))</f>
        <v>LONKING</v>
      </c>
      <c r="E158" s="44" t="str">
        <f t="shared" ref="E158" si="17">_xlfn.XLOOKUP(D158,$H$3:$H$40,$J$3:$J$40)</f>
        <v>自有辅助</v>
      </c>
    </row>
    <row r="159" spans="1:5">
      <c r="A159" s="769"/>
      <c r="B159" s="770"/>
      <c r="D159" s="768"/>
      <c r="E159" s="768"/>
    </row>
    <row r="160" spans="1:5">
      <c r="A160" s="769"/>
      <c r="B160" s="770"/>
      <c r="D160" s="768"/>
      <c r="E160" s="768"/>
    </row>
    <row r="161" spans="1:17">
      <c r="A161" s="769"/>
      <c r="B161" s="770"/>
      <c r="D161" s="768"/>
      <c r="E161" s="768"/>
    </row>
    <row r="162" spans="1:17">
      <c r="A162" s="769"/>
      <c r="B162" s="770"/>
      <c r="D162" s="768"/>
      <c r="E162" s="768"/>
    </row>
    <row r="163" spans="1:17">
      <c r="A163" s="769"/>
      <c r="B163" s="770"/>
      <c r="D163" s="768"/>
      <c r="E163" s="768"/>
    </row>
    <row r="164" spans="1:17">
      <c r="A164" s="769"/>
      <c r="B164" s="770"/>
      <c r="D164" s="768"/>
      <c r="E164" s="768"/>
    </row>
    <row r="165" spans="1:17">
      <c r="A165" s="769"/>
      <c r="B165" s="770"/>
      <c r="D165" s="768"/>
      <c r="E165" s="768"/>
    </row>
    <row r="166" spans="1:17">
      <c r="A166" s="769"/>
      <c r="B166" s="770"/>
      <c r="D166" s="768"/>
      <c r="E166" s="768"/>
    </row>
    <row r="167" spans="1:17">
      <c r="A167" s="769"/>
      <c r="B167" s="770"/>
      <c r="D167" s="768"/>
      <c r="E167" s="768"/>
    </row>
    <row r="168" spans="1:17">
      <c r="A168" s="769"/>
      <c r="B168" s="770"/>
      <c r="D168" s="768"/>
      <c r="E168" s="768"/>
    </row>
    <row r="169" spans="1:17">
      <c r="A169" s="769"/>
      <c r="B169" s="770"/>
      <c r="D169" s="768"/>
      <c r="E169" s="768"/>
    </row>
    <row r="170" spans="1:17">
      <c r="A170" s="769"/>
      <c r="B170" s="770"/>
      <c r="D170" s="768"/>
      <c r="E170" s="768"/>
    </row>
    <row r="172" spans="1:17" hidden="1">
      <c r="A172" s="766" t="str">
        <f>'日合并Daily Merge'!P$1</f>
        <v>Хө</v>
      </c>
      <c r="B172" s="766" t="str">
        <f>'日合并Daily Merge'!Q$1</f>
        <v>Ш.Х</v>
      </c>
      <c r="C172" s="766" t="str">
        <f>'日合并Daily Merge'!R$1</f>
        <v>Шг.х</v>
      </c>
      <c r="D172" s="766" t="str">
        <f>'日合并Daily Merge'!S$1</f>
        <v>Нү</v>
      </c>
      <c r="E172" s="766" t="str">
        <f>'日合并Daily Merge'!T$1</f>
        <v>oxid</v>
      </c>
      <c r="F172" s="766" t="str">
        <f>'日合并Daily Merge'!U$1</f>
        <v>Б.н</v>
      </c>
      <c r="G172" s="766" t="str">
        <f>'日合并Daily Merge'!V$1</f>
        <v>И.А</v>
      </c>
      <c r="H172" s="766" t="str">
        <f>'日合并Daily Merge'!W$1</f>
        <v>Хө土壤</v>
      </c>
      <c r="I172" s="766" t="str">
        <f>'日合并Daily Merge'!X$1</f>
        <v>Шг.х 沃土性土</v>
      </c>
      <c r="J172" s="766" t="str">
        <f>'日合并Daily Merge'!Y$1</f>
        <v>Нү 煤炭</v>
      </c>
      <c r="K172" s="766" t="str">
        <f>'日合并Daily Merge'!Z$1</f>
        <v>oxid 氧化</v>
      </c>
      <c r="L172" s="766" t="str">
        <f>'日合并Daily Merge'!AA$1</f>
        <v>Б.н 脏煤</v>
      </c>
      <c r="M172" s="766" t="str">
        <f>'日合并Daily Merge'!AB$1</f>
        <v>И.А 
工程工作</v>
      </c>
      <c r="N172" s="766" t="str">
        <f>'日合并Daily Merge'!AC$1</f>
        <v>Ш.х 沃土</v>
      </c>
      <c r="O172" s="767"/>
      <c r="P172" s="766">
        <f t="array" ref="P172">MAX(IFERROR(_xlfn.XMATCH("*",'Day1'!$6:$6,2,-1),1),IFERROR(_xlfn.XMATCH("*",'Day1'!$7:$7,2,-1),1))</f>
        <v>183</v>
      </c>
      <c r="Q172" s="766">
        <f t="array" ref="Q172">MAX(IFERROR(_xlfn.XMATCH("*",Night1!$6:$6,2,-1),1),IFERROR(_xlfn.XMATCH("*",Night1!$7:$7,2,-1),1))</f>
        <v>183</v>
      </c>
    </row>
    <row r="173" spans="1:17" hidden="1">
      <c r="A173" s="766">
        <f t="array" ref="A173">_xlfn.XMATCH(A$172,'Day1'!$A$7:INDEX('Day1'!$7:$7,1,$P$172),0)</f>
        <v>12</v>
      </c>
      <c r="B173" s="766">
        <f t="array" ref="B173">_xlfn.XMATCH(B$172,'Day1'!$A$7:INDEX('Day1'!$7:$7,1,$P$172),0)</f>
        <v>13</v>
      </c>
      <c r="C173" s="766">
        <f t="array" ref="C173">_xlfn.XMATCH(C$172,'Day1'!$A$7:INDEX('Day1'!$7:$7,1,$P$172),0)</f>
        <v>14</v>
      </c>
      <c r="D173" s="766">
        <f t="array" ref="D173">_xlfn.XMATCH(D$172,'Day1'!$A$7:INDEX('Day1'!$7:$7,1,$P$172),0)</f>
        <v>15</v>
      </c>
      <c r="E173" s="766">
        <f t="array" ref="E173">_xlfn.XMATCH(E$172,'Day1'!$A$7:INDEX('Day1'!$7:$7,1,$P$172),0)</f>
        <v>16</v>
      </c>
      <c r="F173" s="766">
        <f t="array" ref="F173">_xlfn.XMATCH(F$172,'Day1'!$A$7:INDEX('Day1'!$7:$7,1,$P$172),0)</f>
        <v>17</v>
      </c>
      <c r="G173" s="766">
        <f t="array" ref="G173">_xlfn.XMATCH(G$172,'Day1'!$A$7:INDEX('Day1'!$7:$7,1,$P$172),0)</f>
        <v>18</v>
      </c>
      <c r="H173" s="766">
        <f t="array" ref="H173">_xlfn.XMATCH(H$172,'Day1'!$A$7:INDEX('Day1'!$7:$7,1,$P$172),0)</f>
        <v>175</v>
      </c>
      <c r="I173" s="766">
        <f t="array" ref="I173">_xlfn.XMATCH(I$172,'Day1'!$A$7:INDEX('Day1'!$7:$7,1,$P$172),0)</f>
        <v>176</v>
      </c>
      <c r="J173" s="766">
        <f t="array" ref="J173">_xlfn.XMATCH(J$172,'Day1'!$A$7:INDEX('Day1'!$7:$7,1,$P$172),0)</f>
        <v>177</v>
      </c>
      <c r="K173" s="766">
        <f t="array" ref="K173">_xlfn.XMATCH(K$172,'Day1'!$A$7:INDEX('Day1'!$7:$7,1,$P$172),0)</f>
        <v>178</v>
      </c>
      <c r="L173" s="766">
        <f t="array" ref="L173">_xlfn.XMATCH(L$172,'Day1'!$A$7:INDEX('Day1'!$7:$7,1,$P$172),0)</f>
        <v>179</v>
      </c>
      <c r="M173" s="766">
        <f t="array" ref="M173">_xlfn.XMATCH(M$172,'Day1'!$A$7:INDEX('Day1'!$7:$7,1,$P$172),0)</f>
        <v>180</v>
      </c>
      <c r="N173" s="766">
        <f t="array" ref="N173">_xlfn.XMATCH(N$172,'Day1'!$A$7:INDEX('Day1'!$7:$7,1,$P$172),0)</f>
        <v>181</v>
      </c>
      <c r="O173" s="767"/>
      <c r="P173" s="766">
        <f t="array" ref="P173">_xlfn.XMATCH("Нийт 共",'Day1'!$A$7:INDEX('Day1'!$7:$7,1,$P$172),0)</f>
        <v>182</v>
      </c>
      <c r="Q173" s="766">
        <f t="array" ref="Q173">_xlfn.XMATCH("Нийт 共",Night1!$A$7:INDEX(Night1!$7:$7,1,$Q$172),0)</f>
        <v>182</v>
      </c>
    </row>
    <row r="174" spans="1:17" hidden="1">
      <c r="A174" s="766">
        <f t="array" ref="A174">_xlfn.XMATCH(A$172,Night1!$A$7:INDEX(Night1!$7:$7,1,$Q$172),0)</f>
        <v>12</v>
      </c>
      <c r="B174" s="766">
        <f t="array" ref="B174">_xlfn.XMATCH(B$172,Night1!$A$7:INDEX(Night1!$7:$7,1,$Q$172),0)</f>
        <v>13</v>
      </c>
      <c r="C174" s="766">
        <f t="array" ref="C174">_xlfn.XMATCH(C$172,Night1!$A$7:INDEX(Night1!$7:$7,1,$Q$172),0)</f>
        <v>14</v>
      </c>
      <c r="D174" s="766">
        <f t="array" ref="D174">_xlfn.XMATCH(D$172,Night1!$A$7:INDEX(Night1!$7:$7,1,$Q$172),0)</f>
        <v>15</v>
      </c>
      <c r="E174" s="766">
        <f t="array" ref="E174">_xlfn.XMATCH(E$172,Night1!$A$7:INDEX(Night1!$7:$7,1,$Q$172),0)</f>
        <v>16</v>
      </c>
      <c r="F174" s="766">
        <f t="array" ref="F174">_xlfn.XMATCH(F$172,Night1!$A$7:INDEX(Night1!$7:$7,1,$Q$172),0)</f>
        <v>17</v>
      </c>
      <c r="G174" s="766">
        <f t="array" ref="G174">_xlfn.XMATCH(G$172,Night1!$A$7:INDEX(Night1!$7:$7,1,$Q$172),0)</f>
        <v>18</v>
      </c>
      <c r="H174" s="766">
        <f t="array" ref="H174">_xlfn.XMATCH(H$172,Night1!$A$7:INDEX(Night1!$7:$7,1,$Q$172),0)</f>
        <v>175</v>
      </c>
      <c r="I174" s="766">
        <f t="array" ref="I174">_xlfn.XMATCH(I$172,Night1!$A$7:INDEX(Night1!$7:$7,1,$Q$172),0)</f>
        <v>176</v>
      </c>
      <c r="J174" s="766">
        <f t="array" ref="J174">_xlfn.XMATCH(J$172,Night1!$A$7:INDEX(Night1!$7:$7,1,$Q$172),0)</f>
        <v>177</v>
      </c>
      <c r="K174" s="766">
        <f t="array" ref="K174">_xlfn.XMATCH(K$172,Night1!$A$7:INDEX(Night1!$7:$7,1,$Q$172),0)</f>
        <v>178</v>
      </c>
      <c r="L174" s="766">
        <f t="array" ref="L174">_xlfn.XMATCH(L$172,Night1!$A$7:INDEX(Night1!$7:$7,1,$Q$172),0)</f>
        <v>179</v>
      </c>
      <c r="M174" s="766">
        <f t="array" ref="M174">_xlfn.XMATCH(M$172,Night1!$A$7:INDEX(Night1!$7:$7,1,$Q$172),0)</f>
        <v>180</v>
      </c>
      <c r="N174" s="766">
        <f t="array" ref="N174">_xlfn.XMATCH(N$172,Night1!$A$7:INDEX(Night1!$7:$7,1,$Q$172),0)</f>
        <v>181</v>
      </c>
      <c r="O174" s="767"/>
      <c r="P174" s="766">
        <f t="array" ref="P174">_xlfn.XMATCH("Хө",'Day1'!$A$7:INDEX('Day1'!$7:$7,1,$P$172),0)</f>
        <v>12</v>
      </c>
      <c r="Q174" s="766">
        <f t="array" ref="Q174">_xlfn.XMATCH("Хө",Night1!$A$7:INDEX(Night1!$7:$7,1,$Q$172),0)</f>
        <v>12</v>
      </c>
    </row>
    <row r="175" spans="1:17" hidden="1">
      <c r="A175" s="766">
        <f t="array" ref="A175">IFERROR(_xlfn.XMATCH("产量 Бүтээл,м3"&amp;A$172,_xlfn.SCAN("",'Day1'!$A$6:INDEX('Day1'!$6:$6,1,$P$172),_xlfn.LAMBDA(_xlpm.x,_xlpm.y,IF(_xlpm.y&lt;&gt;"",_xlpm.y,_xlpm.x)))&amp;'Day1'!$A$7:INDEX('Day1'!$7:$7,1,$P$172),0),0)</f>
        <v>0</v>
      </c>
      <c r="B175" s="766">
        <f t="array" ref="B175">IFERROR(_xlfn.XMATCH("产量 Бүтээл,м3"&amp;B$172,_xlfn.SCAN("",'Day1'!$A$6:INDEX('Day1'!$6:$6,1,$P$172),_xlfn.LAMBDA(_xlpm.x,_xlpm.y,IF(_xlpm.y&lt;&gt;"",_xlpm.y,_xlpm.x)))&amp;'Day1'!$A$7:INDEX('Day1'!$7:$7,1,$P$172),0),0)</f>
        <v>0</v>
      </c>
      <c r="C175" s="766">
        <f t="array" ref="C175">IFERROR(_xlfn.XMATCH("产量 Бүтээл,м3"&amp;C$172,_xlfn.SCAN("",'Day1'!$A$6:INDEX('Day1'!$6:$6,1,$P$172),_xlfn.LAMBDA(_xlpm.x,_xlpm.y,IF(_xlpm.y&lt;&gt;"",_xlpm.y,_xlpm.x)))&amp;'Day1'!$A$7:INDEX('Day1'!$7:$7,1,$P$172),0),0)</f>
        <v>0</v>
      </c>
      <c r="D175" s="766">
        <f t="array" ref="D175">IFERROR(_xlfn.XMATCH("产量 Бүтээл,м3"&amp;D$172,_xlfn.SCAN("",'Day1'!$A$6:INDEX('Day1'!$6:$6,1,$P$172),_xlfn.LAMBDA(_xlpm.x,_xlpm.y,IF(_xlpm.y&lt;&gt;"",_xlpm.y,_xlpm.x)))&amp;'Day1'!$A$7:INDEX('Day1'!$7:$7,1,$P$172),0),0)</f>
        <v>0</v>
      </c>
      <c r="E175" s="766">
        <f t="array" ref="E175">IFERROR(_xlfn.XMATCH("产量 Бүтээл,м3"&amp;E$172,_xlfn.SCAN("",'Day1'!$A$6:INDEX('Day1'!$6:$6,1,$P$172),_xlfn.LAMBDA(_xlpm.x,_xlpm.y,IF(_xlpm.y&lt;&gt;"",_xlpm.y,_xlpm.x)))&amp;'Day1'!$A$7:INDEX('Day1'!$7:$7,1,$P$172),0),0)</f>
        <v>0</v>
      </c>
      <c r="F175" s="766">
        <f t="array" ref="F175">IFERROR(_xlfn.XMATCH("产量 Бүтээл,м3"&amp;F$172,_xlfn.SCAN("",'Day1'!$A$6:INDEX('Day1'!$6:$6,1,$P$172),_xlfn.LAMBDA(_xlpm.x,_xlpm.y,IF(_xlpm.y&lt;&gt;"",_xlpm.y,_xlpm.x)))&amp;'Day1'!$A$7:INDEX('Day1'!$7:$7,1,$P$172),0),0)</f>
        <v>0</v>
      </c>
      <c r="G175" s="766">
        <f t="array" ref="G175">IFERROR(_xlfn.XMATCH("产量 Бүтээл,м3"&amp;G$172,_xlfn.SCAN("",'Day1'!$A$6:INDEX('Day1'!$6:$6,1,$P$172),_xlfn.LAMBDA(_xlpm.x,_xlpm.y,IF(_xlpm.y&lt;&gt;"",_xlpm.y,_xlpm.x)))&amp;'Day1'!$A$7:INDEX('Day1'!$7:$7,1,$P$172),0),0)</f>
        <v>0</v>
      </c>
      <c r="H175" s="766">
        <f t="array" ref="H175">IFERROR(_xlfn.XMATCH("产量 Бүтээл,м3"&amp;H$172,_xlfn.SCAN("",'Day1'!$A$6:INDEX('Day1'!$6:$6,1,$P$172),_xlfn.LAMBDA(_xlpm.x,_xlpm.y,IF(_xlpm.y&lt;&gt;"",_xlpm.y,_xlpm.x)))&amp;'Day1'!$A$7:INDEX('Day1'!$7:$7,1,$P$172),0),0)</f>
        <v>175</v>
      </c>
      <c r="I175" s="766">
        <f t="array" ref="I175">IFERROR(_xlfn.XMATCH("产量 Бүтээл,м3"&amp;I$172,_xlfn.SCAN("",'Day1'!$A$6:INDEX('Day1'!$6:$6,1,$P$172),_xlfn.LAMBDA(_xlpm.x,_xlpm.y,IF(_xlpm.y&lt;&gt;"",_xlpm.y,_xlpm.x)))&amp;'Day1'!$A$7:INDEX('Day1'!$7:$7,1,$P$172),0),0)</f>
        <v>176</v>
      </c>
      <c r="J175" s="766">
        <f t="array" ref="J175">IFERROR(_xlfn.XMATCH("产量 Бүтээл,м3"&amp;J$172,_xlfn.SCAN("",'Day1'!$A$6:INDEX('Day1'!$6:$6,1,$P$172),_xlfn.LAMBDA(_xlpm.x,_xlpm.y,IF(_xlpm.y&lt;&gt;"",_xlpm.y,_xlpm.x)))&amp;'Day1'!$A$7:INDEX('Day1'!$7:$7,1,$P$172),0),0)</f>
        <v>177</v>
      </c>
      <c r="K175" s="766">
        <f t="array" ref="K175">IFERROR(_xlfn.XMATCH("产量 Бүтээл,м3"&amp;K$172,_xlfn.SCAN("",'Day1'!$A$6:INDEX('Day1'!$6:$6,1,$P$172),_xlfn.LAMBDA(_xlpm.x,_xlpm.y,IF(_xlpm.y&lt;&gt;"",_xlpm.y,_xlpm.x)))&amp;'Day1'!$A$7:INDEX('Day1'!$7:$7,1,$P$172),0),0)</f>
        <v>178</v>
      </c>
      <c r="L175" s="766">
        <f t="array" ref="L175">IFERROR(_xlfn.XMATCH("产量 Бүтээл,м3"&amp;L$172,_xlfn.SCAN("",'Day1'!$A$6:INDEX('Day1'!$6:$6,1,$P$172),_xlfn.LAMBDA(_xlpm.x,_xlpm.y,IF(_xlpm.y&lt;&gt;"",_xlpm.y,_xlpm.x)))&amp;'Day1'!$A$7:INDEX('Day1'!$7:$7,1,$P$172),0),0)</f>
        <v>179</v>
      </c>
      <c r="M175" s="766">
        <f t="array" ref="M175">IFERROR(_xlfn.XMATCH("产量 Бүтээл,м3"&amp;M$172,_xlfn.SCAN("",'Day1'!$A$6:INDEX('Day1'!$6:$6,1,$P$172),_xlfn.LAMBDA(_xlpm.x,_xlpm.y,IF(_xlpm.y&lt;&gt;"",_xlpm.y,_xlpm.x)))&amp;'Day1'!$A$7:INDEX('Day1'!$7:$7,1,$P$172),0),0)</f>
        <v>180</v>
      </c>
      <c r="N175" s="766">
        <f t="array" ref="N175">IFERROR(_xlfn.XMATCH("产量 Бүтээл,м3"&amp;N$172,_xlfn.SCAN("",'Day1'!$A$6:INDEX('Day1'!$6:$6,1,$P$172),_xlfn.LAMBDA(_xlpm.x,_xlpm.y,IF(_xlpm.y&lt;&gt;"",_xlpm.y,_xlpm.x)))&amp;'Day1'!$A$7:INDEX('Day1'!$7:$7,1,$P$172),0),0)</f>
        <v>181</v>
      </c>
      <c r="O175" s="767"/>
      <c r="P175" s="767"/>
      <c r="Q175" s="767"/>
    </row>
    <row r="176" spans="1:17" hidden="1">
      <c r="A176" s="766">
        <f t="array" ref="A176">IFERROR(_xlfn.XMATCH("产量 Бүтээл,м3"&amp;A$172,_xlfn.SCAN("",Night1!$A$6:INDEX(Night1!$6:$6,1,$Q$172),_xlfn.LAMBDA(_xlpm.x,_xlpm.y,IF(_xlpm.y&lt;&gt;"",_xlpm.y,_xlpm.x)))&amp;Night1!$A$7:INDEX(Night1!$7:$7,1,$Q$172),0),0)</f>
        <v>0</v>
      </c>
      <c r="B176" s="766">
        <f t="array" ref="B176">IFERROR(_xlfn.XMATCH("产量 Бүтээл,м3"&amp;B$172,_xlfn.SCAN("",Night1!$A$6:INDEX(Night1!$6:$6,1,$Q$172),_xlfn.LAMBDA(_xlpm.x,_xlpm.y,IF(_xlpm.y&lt;&gt;"",_xlpm.y,_xlpm.x)))&amp;Night1!$A$7:INDEX(Night1!$7:$7,1,$Q$172),0),0)</f>
        <v>0</v>
      </c>
      <c r="C176" s="766">
        <f t="array" ref="C176">IFERROR(_xlfn.XMATCH("产量 Бүтээл,м3"&amp;C$172,_xlfn.SCAN("",Night1!$A$6:INDEX(Night1!$6:$6,1,$Q$172),_xlfn.LAMBDA(_xlpm.x,_xlpm.y,IF(_xlpm.y&lt;&gt;"",_xlpm.y,_xlpm.x)))&amp;Night1!$A$7:INDEX(Night1!$7:$7,1,$Q$172),0),0)</f>
        <v>0</v>
      </c>
      <c r="D176" s="766">
        <f t="array" ref="D176">IFERROR(_xlfn.XMATCH("产量 Бүтээл,м3"&amp;D$172,_xlfn.SCAN("",Night1!$A$6:INDEX(Night1!$6:$6,1,$Q$172),_xlfn.LAMBDA(_xlpm.x,_xlpm.y,IF(_xlpm.y&lt;&gt;"",_xlpm.y,_xlpm.x)))&amp;Night1!$A$7:INDEX(Night1!$7:$7,1,$Q$172),0),0)</f>
        <v>0</v>
      </c>
      <c r="E176" s="766">
        <f t="array" ref="E176">IFERROR(_xlfn.XMATCH("产量 Бүтээл,м3"&amp;E$172,_xlfn.SCAN("",Night1!$A$6:INDEX(Night1!$6:$6,1,$Q$172),_xlfn.LAMBDA(_xlpm.x,_xlpm.y,IF(_xlpm.y&lt;&gt;"",_xlpm.y,_xlpm.x)))&amp;Night1!$A$7:INDEX(Night1!$7:$7,1,$Q$172),0),0)</f>
        <v>0</v>
      </c>
      <c r="F176" s="766">
        <f t="array" ref="F176">IFERROR(_xlfn.XMATCH("产量 Бүтээл,м3"&amp;F$172,_xlfn.SCAN("",Night1!$A$6:INDEX(Night1!$6:$6,1,$Q$172),_xlfn.LAMBDA(_xlpm.x,_xlpm.y,IF(_xlpm.y&lt;&gt;"",_xlpm.y,_xlpm.x)))&amp;Night1!$A$7:INDEX(Night1!$7:$7,1,$Q$172),0),0)</f>
        <v>0</v>
      </c>
      <c r="G176" s="766">
        <f t="array" ref="G176">IFERROR(_xlfn.XMATCH("产量 Бүтээл,м3"&amp;G$172,_xlfn.SCAN("",Night1!$A$6:INDEX(Night1!$6:$6,1,$Q$172),_xlfn.LAMBDA(_xlpm.x,_xlpm.y,IF(_xlpm.y&lt;&gt;"",_xlpm.y,_xlpm.x)))&amp;Night1!$A$7:INDEX(Night1!$7:$7,1,$Q$172),0),0)</f>
        <v>0</v>
      </c>
      <c r="H176" s="766">
        <f t="array" ref="H176">IFERROR(_xlfn.XMATCH("产量 Бүтээл,м3"&amp;H$172,_xlfn.SCAN("",Night1!$A$6:INDEX(Night1!$6:$6,1,$Q$172),_xlfn.LAMBDA(_xlpm.x,_xlpm.y,IF(_xlpm.y&lt;&gt;"",_xlpm.y,_xlpm.x)))&amp;Night1!$A$7:INDEX(Night1!$7:$7,1,$Q$172),0),0)</f>
        <v>175</v>
      </c>
      <c r="I176" s="766">
        <f t="array" ref="I176">IFERROR(_xlfn.XMATCH("产量 Бүтээл,м3"&amp;I$172,_xlfn.SCAN("",Night1!$A$6:INDEX(Night1!$6:$6,1,$Q$172),_xlfn.LAMBDA(_xlpm.x,_xlpm.y,IF(_xlpm.y&lt;&gt;"",_xlpm.y,_xlpm.x)))&amp;Night1!$A$7:INDEX(Night1!$7:$7,1,$Q$172),0),0)</f>
        <v>176</v>
      </c>
      <c r="J176" s="766">
        <f t="array" ref="J176">IFERROR(_xlfn.XMATCH("产量 Бүтээл,м3"&amp;J$172,_xlfn.SCAN("",Night1!$A$6:INDEX(Night1!$6:$6,1,$Q$172),_xlfn.LAMBDA(_xlpm.x,_xlpm.y,IF(_xlpm.y&lt;&gt;"",_xlpm.y,_xlpm.x)))&amp;Night1!$A$7:INDEX(Night1!$7:$7,1,$Q$172),0),0)</f>
        <v>177</v>
      </c>
      <c r="K176" s="766">
        <f t="array" ref="K176">IFERROR(_xlfn.XMATCH("产量 Бүтээл,м3"&amp;K$172,_xlfn.SCAN("",Night1!$A$6:INDEX(Night1!$6:$6,1,$Q$172),_xlfn.LAMBDA(_xlpm.x,_xlpm.y,IF(_xlpm.y&lt;&gt;"",_xlpm.y,_xlpm.x)))&amp;Night1!$A$7:INDEX(Night1!$7:$7,1,$Q$172),0),0)</f>
        <v>178</v>
      </c>
      <c r="L176" s="766">
        <f t="array" ref="L176">IFERROR(_xlfn.XMATCH("产量 Бүтээл,м3"&amp;L$172,_xlfn.SCAN("",Night1!$A$6:INDEX(Night1!$6:$6,1,$Q$172),_xlfn.LAMBDA(_xlpm.x,_xlpm.y,IF(_xlpm.y&lt;&gt;"",_xlpm.y,_xlpm.x)))&amp;Night1!$A$7:INDEX(Night1!$7:$7,1,$Q$172),0),0)</f>
        <v>179</v>
      </c>
      <c r="M176" s="766">
        <f t="array" ref="M176">IFERROR(_xlfn.XMATCH("产量 Бүтээл,м3"&amp;M$172,_xlfn.SCAN("",Night1!$A$6:INDEX(Night1!$6:$6,1,$Q$172),_xlfn.LAMBDA(_xlpm.x,_xlpm.y,IF(_xlpm.y&lt;&gt;"",_xlpm.y,_xlpm.x)))&amp;Night1!$A$7:INDEX(Night1!$7:$7,1,$Q$172),0),0)</f>
        <v>180</v>
      </c>
      <c r="N176" s="766">
        <f t="array" ref="N176">IFERROR(_xlfn.XMATCH("产量 Бүтээл,м3"&amp;N$172,_xlfn.SCAN("",Night1!$A$6:INDEX(Night1!$6:$6,1,$Q$172),_xlfn.LAMBDA(_xlpm.x,_xlpm.y,IF(_xlpm.y&lt;&gt;"",_xlpm.y,_xlpm.x)))&amp;Night1!$A$7:INDEX(Night1!$7:$7,1,$Q$172),0),0)</f>
        <v>181</v>
      </c>
      <c r="O176" s="767"/>
      <c r="P176" s="767"/>
      <c r="Q176" s="767"/>
    </row>
    <row r="177" spans="1:17" hidden="1">
      <c r="A177" s="767"/>
      <c r="B177" s="767"/>
      <c r="C177" s="767"/>
      <c r="D177" s="767"/>
      <c r="E177" s="767"/>
      <c r="F177" s="767"/>
      <c r="G177" s="767"/>
      <c r="H177" s="767"/>
      <c r="I177" s="767"/>
      <c r="J177" s="767"/>
      <c r="K177" s="767"/>
      <c r="L177" s="767"/>
      <c r="M177" s="767"/>
      <c r="N177" s="767"/>
      <c r="O177" s="767"/>
      <c r="P177" s="766">
        <f t="array" ref="P177">LOOKUP(2,1/('Day1'!$A$1:$A$5000&lt;&gt;""),ROW('Day1'!$A$1:$A$5000))</f>
        <v>172</v>
      </c>
      <c r="Q177" s="766">
        <f t="array" ref="Q177">LOOKUP(2,1/(Night1!$A$1:$A$5000&lt;&gt;""),ROW(Night1!$A$1:$A$5000))</f>
        <v>172</v>
      </c>
    </row>
  </sheetData>
  <mergeCells count="4">
    <mergeCell ref="A1:E1"/>
    <mergeCell ref="H1:J1"/>
    <mergeCell ref="L8:M8"/>
    <mergeCell ref="L12:M12"/>
  </mergeCells>
  <phoneticPr fontId="23" type="noConversion"/>
  <conditionalFormatting sqref="C3:C170">
    <cfRule type="containsText" dxfId="60" priority="4" operator="containsText" text="Excavator">
      <formula>NOT(ISERROR(SEARCH("Excavator",C3)))</formula>
    </cfRule>
    <cfRule type="containsText" dxfId="59" priority="5" operator="containsText" text="Dump Truck">
      <formula>NOT(ISERROR(SEARCH("Dump Truck",C3)))</formula>
    </cfRule>
    <cfRule type="containsText" dxfId="58" priority="6" operator="containsText" text="Auxiliary Equipment">
      <formula>NOT(ISERROR(SEARCH("Auxiliary Equipment",C3)))</formula>
    </cfRule>
  </conditionalFormatting>
  <conditionalFormatting sqref="F3:F153">
    <cfRule type="containsText" dxfId="57" priority="10" operator="containsText" text="Excavator">
      <formula>NOT(ISERROR(SEARCH("Excavator",F3)))</formula>
    </cfRule>
    <cfRule type="containsText" dxfId="56" priority="11" operator="containsText" text="Dump Truck">
      <formula>NOT(ISERROR(SEARCH("Dump Truck",F3)))</formula>
    </cfRule>
    <cfRule type="containsText" dxfId="55" priority="12" operator="containsText" text="Auxiliary Equipment">
      <formula>NOT(ISERROR(SEARCH("Auxiliary Equipment",F3)))</formula>
    </cfRule>
  </conditionalFormatting>
  <conditionalFormatting sqref="I3:I36">
    <cfRule type="containsText" dxfId="54" priority="1" operator="containsText" text="Excavator">
      <formula>NOT(ISERROR(SEARCH("Excavator",I3)))</formula>
    </cfRule>
    <cfRule type="containsText" dxfId="53" priority="2" operator="containsText" text="Dump Truck">
      <formula>NOT(ISERROR(SEARCH("Dump Truck",I3)))</formula>
    </cfRule>
    <cfRule type="containsText" dxfId="52" priority="3" operator="containsText" text="Auxiliary Equipment">
      <formula>NOT(ISERROR(SEARCH("Auxiliary Equipment",I3)))</formula>
    </cfRule>
  </conditionalFormatting>
  <conditionalFormatting sqref="L3:L5">
    <cfRule type="containsText" dxfId="51" priority="16" operator="containsText" text="Excavator">
      <formula>NOT(ISERROR(SEARCH("Excavator",L3)))</formula>
    </cfRule>
    <cfRule type="containsText" dxfId="50" priority="17" operator="containsText" text="Dump Truck">
      <formula>NOT(ISERROR(SEARCH("Dump Truck",L3)))</formula>
    </cfRule>
    <cfRule type="containsText" dxfId="49" priority="18" operator="containsText" text="Auxiliary Equipment">
      <formula>NOT(ISERROR(SEARCH("Auxiliary Equipment",L3)))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X248"/>
  <sheetViews>
    <sheetView zoomScale="70" zoomScaleNormal="70" workbookViewId="0">
      <pane xSplit="6" ySplit="3" topLeftCell="G26" activePane="bottomRight" state="frozen"/>
      <selection pane="topRight"/>
      <selection pane="bottomLeft"/>
      <selection pane="bottomRight" sqref="A1:X248"/>
    </sheetView>
  </sheetViews>
  <sheetFormatPr defaultColWidth="7.83203125" defaultRowHeight="17.399999999999999"/>
  <cols>
    <col min="1" max="1" width="5" customWidth="1"/>
    <col min="2" max="2" width="20" customWidth="1"/>
    <col min="3" max="3" width="3.08203125" customWidth="1"/>
    <col min="4" max="4" width="7.9140625" customWidth="1"/>
    <col min="5" max="6" width="6.08203125" customWidth="1"/>
    <col min="7" max="7" width="7.1640625" customWidth="1"/>
    <col min="8" max="8" width="7.75" customWidth="1"/>
    <col min="9" max="9" width="8.75" customWidth="1"/>
    <col min="10" max="10" width="6.83203125"/>
    <col min="11" max="11" width="6.5" customWidth="1"/>
    <col min="12" max="12" width="8.33203125" customWidth="1"/>
    <col min="13" max="13" width="5.25" customWidth="1"/>
    <col min="14" max="14" width="7.08203125" customWidth="1"/>
    <col min="15" max="15" width="9.33203125" customWidth="1"/>
    <col min="16" max="16" width="6.5" customWidth="1"/>
    <col min="17" max="17" width="7.75" customWidth="1"/>
    <col min="18" max="18" width="8.6640625" customWidth="1"/>
    <col min="19" max="19" width="8.25" customWidth="1"/>
    <col min="20" max="20" width="8.33203125" customWidth="1"/>
    <col min="21" max="21" width="10.25" customWidth="1"/>
    <col min="22" max="22" width="10.08203125" customWidth="1"/>
    <col min="23" max="23" width="8.58203125" customWidth="1"/>
    <col min="24" max="24" width="48.33203125" customWidth="1"/>
    <col min="28" max="28" width="11" customWidth="1"/>
  </cols>
  <sheetData>
    <row r="1" spans="1:24">
      <c r="A1" s="1"/>
      <c r="B1" s="2" t="s">
        <v>288</v>
      </c>
      <c r="C1" s="1"/>
      <c r="D1" s="3"/>
      <c r="E1" s="1"/>
      <c r="F1" s="1"/>
      <c r="G1" s="1"/>
      <c r="H1" s="1"/>
      <c r="I1" s="1"/>
      <c r="J1" s="1"/>
      <c r="K1" s="2"/>
      <c r="L1" s="2"/>
      <c r="M1" s="2"/>
      <c r="N1" s="2"/>
      <c r="O1" s="1"/>
      <c r="P1" s="1"/>
      <c r="Q1" s="1"/>
      <c r="R1" s="1"/>
      <c r="S1" s="1"/>
      <c r="T1" s="1"/>
      <c r="U1" s="1"/>
      <c r="V1" s="1"/>
      <c r="W1" s="1"/>
      <c r="X1" s="741"/>
    </row>
    <row r="2" spans="1:24" ht="60">
      <c r="A2" s="4" t="s">
        <v>289</v>
      </c>
      <c r="B2" s="5" t="s">
        <v>290</v>
      </c>
      <c r="C2" s="6"/>
      <c r="D2" s="6" t="s">
        <v>291</v>
      </c>
      <c r="E2" s="6" t="s">
        <v>292</v>
      </c>
      <c r="F2" s="6" t="s">
        <v>293</v>
      </c>
      <c r="G2" s="6" t="s">
        <v>294</v>
      </c>
      <c r="H2" s="6" t="s">
        <v>295</v>
      </c>
      <c r="I2" s="6" t="s">
        <v>296</v>
      </c>
      <c r="J2" s="6" t="s">
        <v>297</v>
      </c>
      <c r="K2" s="6" t="s">
        <v>298</v>
      </c>
      <c r="L2" s="6" t="s">
        <v>299</v>
      </c>
      <c r="M2" s="6" t="s">
        <v>300</v>
      </c>
      <c r="N2" s="6" t="s">
        <v>301</v>
      </c>
      <c r="O2" s="6" t="s">
        <v>302</v>
      </c>
      <c r="P2" s="6" t="s">
        <v>303</v>
      </c>
      <c r="Q2" s="6" t="s">
        <v>304</v>
      </c>
      <c r="R2" s="6" t="s">
        <v>305</v>
      </c>
      <c r="S2" s="6" t="s">
        <v>306</v>
      </c>
      <c r="T2" s="6" t="s">
        <v>307</v>
      </c>
      <c r="U2" s="6" t="s">
        <v>308</v>
      </c>
      <c r="V2" s="6" t="s">
        <v>309</v>
      </c>
      <c r="W2" s="6" t="s">
        <v>310</v>
      </c>
      <c r="X2" s="742" t="s">
        <v>311</v>
      </c>
    </row>
    <row r="3" spans="1:24">
      <c r="A3" s="7"/>
      <c r="B3" s="7"/>
      <c r="C3" s="7"/>
      <c r="D3" s="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>
      <c r="A4" s="50">
        <v>1</v>
      </c>
      <c r="B4" s="51" t="s">
        <v>45</v>
      </c>
      <c r="C4" s="52"/>
      <c r="D4" s="53" t="s">
        <v>285</v>
      </c>
      <c r="E4" s="54">
        <v>720</v>
      </c>
      <c r="F4" s="55">
        <v>12</v>
      </c>
      <c r="G4" s="56">
        <v>60</v>
      </c>
      <c r="H4" s="56">
        <v>70</v>
      </c>
      <c r="I4" s="56"/>
      <c r="J4" s="56"/>
      <c r="K4" s="56"/>
      <c r="L4" s="56">
        <v>60</v>
      </c>
      <c r="M4" s="56"/>
      <c r="N4" s="56"/>
      <c r="O4" s="56"/>
      <c r="P4" s="56">
        <v>2</v>
      </c>
      <c r="Q4" s="56"/>
      <c r="R4" s="56"/>
      <c r="S4" s="56"/>
      <c r="T4" s="55">
        <v>528</v>
      </c>
      <c r="U4" s="55"/>
      <c r="V4" s="55"/>
      <c r="W4" s="57">
        <v>8.8000000000000007</v>
      </c>
      <c r="X4" s="743" t="s">
        <v>1033</v>
      </c>
    </row>
    <row r="5" spans="1:24">
      <c r="A5" s="58">
        <v>2</v>
      </c>
      <c r="B5" s="51" t="s">
        <v>47</v>
      </c>
      <c r="C5" s="59"/>
      <c r="D5" s="53" t="s">
        <v>285</v>
      </c>
      <c r="E5" s="54">
        <v>720</v>
      </c>
      <c r="F5" s="55">
        <v>12</v>
      </c>
      <c r="G5" s="56">
        <v>30</v>
      </c>
      <c r="H5" s="56">
        <v>13</v>
      </c>
      <c r="I5" s="56"/>
      <c r="J5" s="56"/>
      <c r="K5" s="56"/>
      <c r="L5" s="56">
        <v>60</v>
      </c>
      <c r="M5" s="56"/>
      <c r="N5" s="56"/>
      <c r="O5" s="56">
        <v>134</v>
      </c>
      <c r="P5" s="56"/>
      <c r="Q5" s="56"/>
      <c r="R5" s="56"/>
      <c r="S5" s="56"/>
      <c r="T5" s="55">
        <v>483</v>
      </c>
      <c r="U5" s="55"/>
      <c r="V5" s="55"/>
      <c r="W5" s="57">
        <v>8.0500000000000007</v>
      </c>
      <c r="X5" s="743" t="s">
        <v>1068</v>
      </c>
    </row>
    <row r="6" spans="1:24">
      <c r="A6" s="50">
        <v>3</v>
      </c>
      <c r="B6" s="51" t="s">
        <v>49</v>
      </c>
      <c r="C6" s="52"/>
      <c r="D6" s="53" t="s">
        <v>285</v>
      </c>
      <c r="E6" s="54">
        <v>720</v>
      </c>
      <c r="F6" s="55">
        <v>12</v>
      </c>
      <c r="G6" s="56">
        <v>80</v>
      </c>
      <c r="H6" s="56">
        <v>26</v>
      </c>
      <c r="I6" s="56"/>
      <c r="J6" s="56"/>
      <c r="K6" s="56"/>
      <c r="L6" s="56">
        <v>60</v>
      </c>
      <c r="M6" s="56"/>
      <c r="N6" s="56"/>
      <c r="O6" s="56"/>
      <c r="P6" s="56"/>
      <c r="Q6" s="56"/>
      <c r="R6" s="56"/>
      <c r="S6" s="56"/>
      <c r="T6" s="55">
        <v>554</v>
      </c>
      <c r="U6" s="55"/>
      <c r="V6" s="55"/>
      <c r="W6" s="57">
        <v>9.2333333333333325</v>
      </c>
      <c r="X6" s="743"/>
    </row>
    <row r="7" spans="1:24">
      <c r="A7" s="50">
        <v>4</v>
      </c>
      <c r="B7" s="51" t="s">
        <v>51</v>
      </c>
      <c r="C7" s="60"/>
      <c r="D7" s="53" t="s">
        <v>285</v>
      </c>
      <c r="E7" s="54">
        <v>720</v>
      </c>
      <c r="F7" s="55">
        <v>12</v>
      </c>
      <c r="G7" s="56">
        <v>60</v>
      </c>
      <c r="H7" s="56"/>
      <c r="I7" s="56"/>
      <c r="J7" s="56"/>
      <c r="K7" s="56"/>
      <c r="L7" s="56">
        <v>60</v>
      </c>
      <c r="M7" s="56"/>
      <c r="N7" s="56"/>
      <c r="O7" s="56">
        <v>6</v>
      </c>
      <c r="P7" s="56">
        <v>11</v>
      </c>
      <c r="Q7" s="56"/>
      <c r="R7" s="56"/>
      <c r="S7" s="56"/>
      <c r="T7" s="55">
        <v>583</v>
      </c>
      <c r="U7" s="55"/>
      <c r="V7" s="55"/>
      <c r="W7" s="57">
        <v>9.7166666666666668</v>
      </c>
      <c r="X7" s="743"/>
    </row>
    <row r="8" spans="1:24">
      <c r="A8" s="58">
        <v>5</v>
      </c>
      <c r="B8" s="51" t="s">
        <v>53</v>
      </c>
      <c r="C8" s="60"/>
      <c r="D8" s="53" t="s">
        <v>285</v>
      </c>
      <c r="E8" s="54">
        <v>720</v>
      </c>
      <c r="F8" s="55">
        <v>12</v>
      </c>
      <c r="G8" s="56">
        <v>60</v>
      </c>
      <c r="H8" s="56"/>
      <c r="I8" s="56"/>
      <c r="J8" s="56"/>
      <c r="K8" s="56"/>
      <c r="L8" s="56">
        <v>60</v>
      </c>
      <c r="M8" s="56"/>
      <c r="N8" s="56"/>
      <c r="O8" s="56">
        <v>600</v>
      </c>
      <c r="P8" s="56"/>
      <c r="Q8" s="56"/>
      <c r="R8" s="56"/>
      <c r="S8" s="56"/>
      <c r="T8" s="55">
        <v>0</v>
      </c>
      <c r="U8" s="55"/>
      <c r="V8" s="55"/>
      <c r="W8" s="57">
        <v>0</v>
      </c>
      <c r="X8" s="743" t="s">
        <v>983</v>
      </c>
    </row>
    <row r="9" spans="1:24">
      <c r="A9" s="50">
        <v>6</v>
      </c>
      <c r="B9" s="51" t="s">
        <v>55</v>
      </c>
      <c r="C9" s="60"/>
      <c r="D9" s="61" t="s">
        <v>285</v>
      </c>
      <c r="E9" s="54">
        <v>720</v>
      </c>
      <c r="F9" s="55">
        <v>12</v>
      </c>
      <c r="G9" s="56">
        <v>80</v>
      </c>
      <c r="H9" s="56"/>
      <c r="I9" s="56"/>
      <c r="J9" s="56">
        <v>20</v>
      </c>
      <c r="K9" s="56"/>
      <c r="L9" s="56">
        <v>60</v>
      </c>
      <c r="M9" s="56"/>
      <c r="N9" s="56"/>
      <c r="O9" s="56"/>
      <c r="P9" s="56"/>
      <c r="Q9" s="56"/>
      <c r="R9" s="56"/>
      <c r="S9" s="56"/>
      <c r="T9" s="55">
        <v>560</v>
      </c>
      <c r="U9" s="55"/>
      <c r="V9" s="55"/>
      <c r="W9" s="57">
        <v>9.3333333333333339</v>
      </c>
      <c r="X9" s="743"/>
    </row>
    <row r="10" spans="1:24">
      <c r="A10" s="50">
        <v>7</v>
      </c>
      <c r="B10" s="51" t="s">
        <v>58</v>
      </c>
      <c r="C10" s="60"/>
      <c r="D10" s="61" t="s">
        <v>285</v>
      </c>
      <c r="E10" s="54">
        <v>720</v>
      </c>
      <c r="F10" s="55">
        <v>12</v>
      </c>
      <c r="G10" s="56">
        <v>30</v>
      </c>
      <c r="H10" s="56">
        <v>70</v>
      </c>
      <c r="I10" s="56">
        <v>10</v>
      </c>
      <c r="J10" s="56"/>
      <c r="K10" s="56"/>
      <c r="L10" s="56">
        <v>60</v>
      </c>
      <c r="M10" s="56"/>
      <c r="N10" s="56"/>
      <c r="O10" s="56"/>
      <c r="P10" s="56"/>
      <c r="Q10" s="56"/>
      <c r="R10" s="56"/>
      <c r="S10" s="56"/>
      <c r="T10" s="55">
        <v>550</v>
      </c>
      <c r="U10" s="55"/>
      <c r="V10" s="55"/>
      <c r="W10" s="57">
        <v>9.1666666666666661</v>
      </c>
      <c r="X10" s="743"/>
    </row>
    <row r="11" spans="1:24">
      <c r="A11" s="58">
        <v>8</v>
      </c>
      <c r="B11" s="51" t="s">
        <v>62</v>
      </c>
      <c r="C11" s="60"/>
      <c r="D11" s="61" t="s">
        <v>285</v>
      </c>
      <c r="E11" s="54">
        <v>720</v>
      </c>
      <c r="F11" s="55">
        <v>12</v>
      </c>
      <c r="G11" s="56">
        <v>70</v>
      </c>
      <c r="H11" s="56">
        <v>17</v>
      </c>
      <c r="I11" s="56"/>
      <c r="J11" s="56"/>
      <c r="K11" s="56"/>
      <c r="L11" s="56">
        <v>60</v>
      </c>
      <c r="M11" s="56"/>
      <c r="N11" s="56"/>
      <c r="O11" s="56"/>
      <c r="P11" s="56"/>
      <c r="Q11" s="56"/>
      <c r="R11" s="56"/>
      <c r="S11" s="56"/>
      <c r="T11" s="55">
        <v>573</v>
      </c>
      <c r="U11" s="55"/>
      <c r="V11" s="55"/>
      <c r="W11" s="57">
        <v>9.5500000000000007</v>
      </c>
      <c r="X11" s="743"/>
    </row>
    <row r="12" spans="1:24">
      <c r="A12" s="50">
        <v>9</v>
      </c>
      <c r="B12" s="51" t="s">
        <v>65</v>
      </c>
      <c r="C12" s="60"/>
      <c r="D12" s="61" t="s">
        <v>285</v>
      </c>
      <c r="E12" s="54">
        <v>720</v>
      </c>
      <c r="F12" s="55">
        <v>12</v>
      </c>
      <c r="G12" s="56">
        <v>50</v>
      </c>
      <c r="H12" s="56">
        <v>50</v>
      </c>
      <c r="I12" s="56">
        <v>180</v>
      </c>
      <c r="J12" s="56">
        <v>80</v>
      </c>
      <c r="K12" s="56"/>
      <c r="L12" s="56">
        <v>60</v>
      </c>
      <c r="M12" s="56"/>
      <c r="N12" s="56"/>
      <c r="O12" s="56"/>
      <c r="P12" s="56"/>
      <c r="Q12" s="56"/>
      <c r="R12" s="56"/>
      <c r="S12" s="56"/>
      <c r="T12" s="55">
        <v>300</v>
      </c>
      <c r="U12" s="55"/>
      <c r="V12" s="55"/>
      <c r="W12" s="57">
        <v>5</v>
      </c>
      <c r="X12" s="743"/>
    </row>
    <row r="13" spans="1:24">
      <c r="A13" s="50">
        <v>10</v>
      </c>
      <c r="B13" s="51" t="s">
        <v>68</v>
      </c>
      <c r="C13" s="60"/>
      <c r="D13" s="61" t="s">
        <v>285</v>
      </c>
      <c r="E13" s="54">
        <v>720</v>
      </c>
      <c r="F13" s="55">
        <v>12</v>
      </c>
      <c r="G13" s="56">
        <v>20</v>
      </c>
      <c r="H13" s="56"/>
      <c r="I13" s="56">
        <v>70</v>
      </c>
      <c r="J13" s="56">
        <v>88</v>
      </c>
      <c r="K13" s="56"/>
      <c r="L13" s="56">
        <v>60</v>
      </c>
      <c r="M13" s="56"/>
      <c r="N13" s="56"/>
      <c r="O13" s="56"/>
      <c r="P13" s="56"/>
      <c r="Q13" s="56"/>
      <c r="R13" s="56"/>
      <c r="S13" s="56"/>
      <c r="T13" s="55">
        <v>482</v>
      </c>
      <c r="U13" s="55"/>
      <c r="V13" s="55"/>
      <c r="W13" s="57">
        <v>8.0333333333333332</v>
      </c>
      <c r="X13" s="743"/>
    </row>
    <row r="14" spans="1:24">
      <c r="A14" s="58">
        <v>11</v>
      </c>
      <c r="B14" s="51" t="s">
        <v>71</v>
      </c>
      <c r="C14" s="60"/>
      <c r="D14" s="61" t="s">
        <v>285</v>
      </c>
      <c r="E14" s="54">
        <v>720</v>
      </c>
      <c r="F14" s="55">
        <v>12</v>
      </c>
      <c r="G14" s="56">
        <v>60</v>
      </c>
      <c r="H14" s="56"/>
      <c r="I14" s="56"/>
      <c r="J14" s="56"/>
      <c r="K14" s="56"/>
      <c r="L14" s="56">
        <v>60</v>
      </c>
      <c r="M14" s="56"/>
      <c r="N14" s="56"/>
      <c r="O14" s="56">
        <v>600</v>
      </c>
      <c r="P14" s="56"/>
      <c r="Q14" s="56"/>
      <c r="R14" s="56"/>
      <c r="S14" s="56"/>
      <c r="T14" s="55">
        <v>0</v>
      </c>
      <c r="U14" s="55"/>
      <c r="V14" s="55"/>
      <c r="W14" s="57">
        <v>0</v>
      </c>
      <c r="X14" s="743" t="s">
        <v>981</v>
      </c>
    </row>
    <row r="15" spans="1:24">
      <c r="A15" s="50">
        <v>12</v>
      </c>
      <c r="B15" s="51" t="s">
        <v>73</v>
      </c>
      <c r="C15" s="60"/>
      <c r="D15" s="61" t="s">
        <v>285</v>
      </c>
      <c r="E15" s="54">
        <v>720</v>
      </c>
      <c r="F15" s="55">
        <v>12</v>
      </c>
      <c r="G15" s="56">
        <v>70</v>
      </c>
      <c r="H15" s="56"/>
      <c r="I15" s="56">
        <v>207</v>
      </c>
      <c r="J15" s="56"/>
      <c r="K15" s="56"/>
      <c r="L15" s="56">
        <v>60</v>
      </c>
      <c r="M15" s="56"/>
      <c r="N15" s="56"/>
      <c r="O15" s="56"/>
      <c r="P15" s="56">
        <v>51</v>
      </c>
      <c r="Q15" s="56"/>
      <c r="R15" s="56"/>
      <c r="S15" s="56"/>
      <c r="T15" s="55">
        <v>332</v>
      </c>
      <c r="U15" s="55"/>
      <c r="V15" s="55"/>
      <c r="W15" s="57">
        <v>5.5333333333333332</v>
      </c>
      <c r="X15" s="743" t="s">
        <v>1033</v>
      </c>
    </row>
    <row r="16" spans="1:24">
      <c r="A16" s="50">
        <v>13</v>
      </c>
      <c r="B16" s="51" t="s">
        <v>75</v>
      </c>
      <c r="C16" s="60"/>
      <c r="D16" s="61" t="s">
        <v>285</v>
      </c>
      <c r="E16" s="54">
        <v>720</v>
      </c>
      <c r="F16" s="55">
        <v>12</v>
      </c>
      <c r="G16" s="56">
        <v>70</v>
      </c>
      <c r="H16" s="56">
        <v>21</v>
      </c>
      <c r="I16" s="56">
        <v>60</v>
      </c>
      <c r="J16" s="56">
        <v>27</v>
      </c>
      <c r="K16" s="56"/>
      <c r="L16" s="56">
        <v>40</v>
      </c>
      <c r="M16" s="56"/>
      <c r="N16" s="56"/>
      <c r="O16" s="56">
        <v>6</v>
      </c>
      <c r="P16" s="56">
        <v>10</v>
      </c>
      <c r="Q16" s="56"/>
      <c r="R16" s="56"/>
      <c r="S16" s="56"/>
      <c r="T16" s="55">
        <v>486</v>
      </c>
      <c r="U16" s="55"/>
      <c r="V16" s="55"/>
      <c r="W16" s="57">
        <v>8.1</v>
      </c>
      <c r="X16" s="743"/>
    </row>
    <row r="17" spans="1:24">
      <c r="A17" s="58">
        <v>14</v>
      </c>
      <c r="B17" s="51" t="s">
        <v>77</v>
      </c>
      <c r="C17" s="60"/>
      <c r="D17" s="61" t="s">
        <v>285</v>
      </c>
      <c r="E17" s="54">
        <v>720</v>
      </c>
      <c r="F17" s="55">
        <v>12</v>
      </c>
      <c r="G17" s="56"/>
      <c r="H17" s="56"/>
      <c r="I17" s="56"/>
      <c r="J17" s="56"/>
      <c r="K17" s="56"/>
      <c r="L17" s="56"/>
      <c r="M17" s="56"/>
      <c r="N17" s="56"/>
      <c r="O17" s="56">
        <v>720</v>
      </c>
      <c r="P17" s="56"/>
      <c r="Q17" s="56"/>
      <c r="R17" s="56"/>
      <c r="S17" s="56"/>
      <c r="T17" s="55">
        <v>0</v>
      </c>
      <c r="U17" s="55"/>
      <c r="V17" s="55"/>
      <c r="W17" s="57">
        <v>0</v>
      </c>
      <c r="X17" s="743" t="s">
        <v>979</v>
      </c>
    </row>
    <row r="18" spans="1:24">
      <c r="A18" s="50">
        <v>15</v>
      </c>
      <c r="B18" s="51" t="s">
        <v>79</v>
      </c>
      <c r="C18" s="60"/>
      <c r="D18" s="61" t="s">
        <v>285</v>
      </c>
      <c r="E18" s="54">
        <v>720</v>
      </c>
      <c r="F18" s="55">
        <v>12</v>
      </c>
      <c r="G18" s="56">
        <v>30</v>
      </c>
      <c r="H18" s="56"/>
      <c r="I18" s="56"/>
      <c r="J18" s="56"/>
      <c r="K18" s="56"/>
      <c r="L18" s="56">
        <v>60</v>
      </c>
      <c r="M18" s="56"/>
      <c r="N18" s="56"/>
      <c r="O18" s="56"/>
      <c r="P18" s="56">
        <v>290</v>
      </c>
      <c r="Q18" s="56"/>
      <c r="R18" s="56"/>
      <c r="S18" s="56"/>
      <c r="T18" s="55">
        <v>340</v>
      </c>
      <c r="U18" s="55"/>
      <c r="V18" s="55"/>
      <c r="W18" s="57">
        <v>5.666666666666667</v>
      </c>
      <c r="X18" s="743"/>
    </row>
    <row r="19" spans="1:24">
      <c r="A19" s="50">
        <v>16</v>
      </c>
      <c r="B19" s="51" t="s">
        <v>85</v>
      </c>
      <c r="C19" s="60"/>
      <c r="D19" s="61" t="s">
        <v>285</v>
      </c>
      <c r="E19" s="54">
        <v>720</v>
      </c>
      <c r="F19" s="55">
        <v>12</v>
      </c>
      <c r="G19" s="56"/>
      <c r="H19" s="56"/>
      <c r="I19" s="56"/>
      <c r="J19" s="56"/>
      <c r="K19" s="56"/>
      <c r="L19" s="56"/>
      <c r="M19" s="56"/>
      <c r="N19" s="56"/>
      <c r="O19" s="56">
        <v>720</v>
      </c>
      <c r="P19" s="56"/>
      <c r="Q19" s="56"/>
      <c r="R19" s="56"/>
      <c r="S19" s="56"/>
      <c r="T19" s="55">
        <v>0</v>
      </c>
      <c r="U19" s="55"/>
      <c r="V19" s="55"/>
      <c r="W19" s="57">
        <v>0</v>
      </c>
      <c r="X19" s="743" t="s">
        <v>977</v>
      </c>
    </row>
    <row r="20" spans="1:24">
      <c r="A20" s="58">
        <v>17</v>
      </c>
      <c r="B20" s="51" t="s">
        <v>350</v>
      </c>
      <c r="C20" s="60"/>
      <c r="D20" s="61" t="s">
        <v>285</v>
      </c>
      <c r="E20" s="54">
        <v>720</v>
      </c>
      <c r="F20" s="55">
        <v>12</v>
      </c>
      <c r="G20" s="56">
        <v>40</v>
      </c>
      <c r="H20" s="56"/>
      <c r="I20" s="56"/>
      <c r="J20" s="56"/>
      <c r="K20" s="56"/>
      <c r="L20" s="56">
        <v>20</v>
      </c>
      <c r="M20" s="56"/>
      <c r="N20" s="56"/>
      <c r="O20" s="56">
        <v>23</v>
      </c>
      <c r="P20" s="56"/>
      <c r="Q20" s="56"/>
      <c r="R20" s="56"/>
      <c r="S20" s="56"/>
      <c r="T20" s="55">
        <v>637</v>
      </c>
      <c r="U20" s="55"/>
      <c r="V20" s="55"/>
      <c r="W20" s="57">
        <v>10.616666666666667</v>
      </c>
      <c r="X20" s="743" t="s">
        <v>1069</v>
      </c>
    </row>
    <row r="21" spans="1:24">
      <c r="A21" s="50">
        <v>18</v>
      </c>
      <c r="B21" s="62" t="s">
        <v>99</v>
      </c>
      <c r="C21" s="56"/>
      <c r="D21" s="63" t="s">
        <v>287</v>
      </c>
      <c r="E21" s="55">
        <v>720</v>
      </c>
      <c r="F21" s="55">
        <v>12</v>
      </c>
      <c r="G21" s="56"/>
      <c r="H21" s="56"/>
      <c r="I21" s="56"/>
      <c r="J21" s="56"/>
      <c r="K21" s="56"/>
      <c r="L21" s="56"/>
      <c r="M21" s="56"/>
      <c r="N21" s="56"/>
      <c r="O21" s="56">
        <v>720</v>
      </c>
      <c r="P21" s="55"/>
      <c r="Q21" s="55"/>
      <c r="R21" s="55"/>
      <c r="S21" s="55"/>
      <c r="T21" s="55">
        <v>0</v>
      </c>
      <c r="U21" s="55"/>
      <c r="V21" s="55"/>
      <c r="W21" s="57">
        <v>0</v>
      </c>
      <c r="X21" s="743" t="s">
        <v>348</v>
      </c>
    </row>
    <row r="22" spans="1:24">
      <c r="A22" s="50">
        <v>19</v>
      </c>
      <c r="B22" s="62" t="s">
        <v>101</v>
      </c>
      <c r="C22" s="56"/>
      <c r="D22" s="63" t="s">
        <v>287</v>
      </c>
      <c r="E22" s="55">
        <v>720</v>
      </c>
      <c r="F22" s="55">
        <v>12</v>
      </c>
      <c r="G22" s="55"/>
      <c r="H22" s="55"/>
      <c r="I22" s="55"/>
      <c r="J22" s="55"/>
      <c r="K22" s="55"/>
      <c r="L22" s="55"/>
      <c r="M22" s="55"/>
      <c r="N22" s="55"/>
      <c r="O22" s="56">
        <v>720</v>
      </c>
      <c r="P22" s="55"/>
      <c r="Q22" s="55"/>
      <c r="R22" s="55"/>
      <c r="S22" s="55"/>
      <c r="T22" s="55">
        <v>0</v>
      </c>
      <c r="U22" s="55"/>
      <c r="V22" s="55"/>
      <c r="W22" s="57">
        <v>0</v>
      </c>
      <c r="X22" s="743" t="s">
        <v>978</v>
      </c>
    </row>
    <row r="23" spans="1:24">
      <c r="A23" s="58">
        <v>20</v>
      </c>
      <c r="B23" s="62" t="s">
        <v>103</v>
      </c>
      <c r="C23" s="56"/>
      <c r="D23" s="63" t="s">
        <v>287</v>
      </c>
      <c r="E23" s="55">
        <v>720</v>
      </c>
      <c r="F23" s="55">
        <v>12</v>
      </c>
      <c r="G23" s="55">
        <v>55</v>
      </c>
      <c r="H23" s="55"/>
      <c r="I23" s="55"/>
      <c r="J23" s="55"/>
      <c r="K23" s="55"/>
      <c r="L23" s="55">
        <v>60</v>
      </c>
      <c r="M23" s="55"/>
      <c r="N23" s="55"/>
      <c r="O23" s="55">
        <v>52.000000000000057</v>
      </c>
      <c r="P23" s="55"/>
      <c r="Q23" s="55"/>
      <c r="R23" s="55"/>
      <c r="S23" s="55"/>
      <c r="T23" s="55">
        <v>553</v>
      </c>
      <c r="U23" s="55"/>
      <c r="V23" s="55"/>
      <c r="W23" s="57">
        <v>9.2166666666666668</v>
      </c>
      <c r="X23" s="743" t="s">
        <v>1070</v>
      </c>
    </row>
    <row r="24" spans="1:24">
      <c r="A24" s="50">
        <v>21</v>
      </c>
      <c r="B24" s="62" t="s">
        <v>105</v>
      </c>
      <c r="C24" s="56"/>
      <c r="D24" s="63" t="s">
        <v>287</v>
      </c>
      <c r="E24" s="55">
        <v>720</v>
      </c>
      <c r="F24" s="55">
        <v>12</v>
      </c>
      <c r="G24" s="56">
        <v>80</v>
      </c>
      <c r="H24" s="56"/>
      <c r="I24" s="56"/>
      <c r="J24" s="56"/>
      <c r="K24" s="56"/>
      <c r="L24" s="56">
        <v>50</v>
      </c>
      <c r="M24" s="56"/>
      <c r="N24" s="56"/>
      <c r="O24" s="56">
        <v>26.999999999999986</v>
      </c>
      <c r="P24" s="55"/>
      <c r="Q24" s="55"/>
      <c r="R24" s="55"/>
      <c r="S24" s="55"/>
      <c r="T24" s="55">
        <v>563</v>
      </c>
      <c r="U24" s="55"/>
      <c r="V24" s="55"/>
      <c r="W24" s="57">
        <v>9.3833333333333329</v>
      </c>
      <c r="X24" s="743" t="s">
        <v>1071</v>
      </c>
    </row>
    <row r="25" spans="1:24">
      <c r="A25" s="50">
        <v>22</v>
      </c>
      <c r="B25" s="62" t="s">
        <v>107</v>
      </c>
      <c r="C25" s="52"/>
      <c r="D25" s="63" t="s">
        <v>287</v>
      </c>
      <c r="E25" s="55">
        <v>720</v>
      </c>
      <c r="F25" s="55">
        <v>12</v>
      </c>
      <c r="G25" s="55"/>
      <c r="H25" s="55"/>
      <c r="I25" s="55"/>
      <c r="J25" s="55"/>
      <c r="K25" s="55"/>
      <c r="L25" s="55"/>
      <c r="M25" s="55"/>
      <c r="N25" s="55"/>
      <c r="O25" s="56">
        <v>720</v>
      </c>
      <c r="P25" s="55"/>
      <c r="Q25" s="55"/>
      <c r="R25" s="55"/>
      <c r="S25" s="55"/>
      <c r="T25" s="55">
        <v>0</v>
      </c>
      <c r="U25" s="55"/>
      <c r="V25" s="55"/>
      <c r="W25" s="57">
        <v>0</v>
      </c>
      <c r="X25" s="743" t="s">
        <v>312</v>
      </c>
    </row>
    <row r="26" spans="1:24">
      <c r="A26" s="58">
        <v>23</v>
      </c>
      <c r="B26" s="62" t="s">
        <v>109</v>
      </c>
      <c r="C26" s="52"/>
      <c r="D26" s="63" t="s">
        <v>287</v>
      </c>
      <c r="E26" s="55">
        <v>720</v>
      </c>
      <c r="F26" s="55">
        <v>12</v>
      </c>
      <c r="G26" s="55">
        <v>30</v>
      </c>
      <c r="H26" s="55"/>
      <c r="I26" s="55"/>
      <c r="J26" s="55"/>
      <c r="K26" s="55"/>
      <c r="L26" s="55">
        <v>50</v>
      </c>
      <c r="M26" s="55"/>
      <c r="N26" s="55"/>
      <c r="O26" s="55"/>
      <c r="P26" s="55"/>
      <c r="Q26" s="55"/>
      <c r="R26" s="55"/>
      <c r="S26" s="55"/>
      <c r="T26" s="55">
        <v>640</v>
      </c>
      <c r="U26" s="55"/>
      <c r="V26" s="55"/>
      <c r="W26" s="57">
        <v>10.666666666666666</v>
      </c>
      <c r="X26" s="743"/>
    </row>
    <row r="27" spans="1:24">
      <c r="A27" s="50">
        <v>24</v>
      </c>
      <c r="B27" s="62" t="s">
        <v>111</v>
      </c>
      <c r="C27" s="52"/>
      <c r="D27" s="63" t="s">
        <v>287</v>
      </c>
      <c r="E27" s="55">
        <v>720</v>
      </c>
      <c r="F27" s="55">
        <v>12</v>
      </c>
      <c r="G27" s="56">
        <v>20</v>
      </c>
      <c r="H27" s="56"/>
      <c r="I27" s="56"/>
      <c r="J27" s="56"/>
      <c r="K27" s="56"/>
      <c r="L27" s="56">
        <v>60</v>
      </c>
      <c r="M27" s="56"/>
      <c r="N27" s="56"/>
      <c r="O27" s="56">
        <v>23.999999999999993</v>
      </c>
      <c r="P27" s="55"/>
      <c r="Q27" s="55"/>
      <c r="R27" s="55"/>
      <c r="S27" s="55"/>
      <c r="T27" s="55">
        <v>616</v>
      </c>
      <c r="U27" s="55"/>
      <c r="V27" s="55"/>
      <c r="W27" s="57">
        <v>10.266666666666667</v>
      </c>
      <c r="X27" s="743" t="s">
        <v>1072</v>
      </c>
    </row>
    <row r="28" spans="1:24">
      <c r="A28" s="50">
        <v>25</v>
      </c>
      <c r="B28" s="62" t="s">
        <v>113</v>
      </c>
      <c r="C28" s="52"/>
      <c r="D28" s="63" t="s">
        <v>287</v>
      </c>
      <c r="E28" s="55">
        <v>720</v>
      </c>
      <c r="F28" s="55">
        <v>12</v>
      </c>
      <c r="G28" s="55">
        <v>50</v>
      </c>
      <c r="H28" s="55"/>
      <c r="I28" s="55"/>
      <c r="J28" s="55"/>
      <c r="K28" s="55"/>
      <c r="L28" s="55">
        <v>60</v>
      </c>
      <c r="M28" s="55"/>
      <c r="N28" s="55"/>
      <c r="O28" s="55"/>
      <c r="P28" s="55"/>
      <c r="Q28" s="55"/>
      <c r="R28" s="55"/>
      <c r="S28" s="55"/>
      <c r="T28" s="55">
        <v>610</v>
      </c>
      <c r="U28" s="55"/>
      <c r="V28" s="55"/>
      <c r="W28" s="57">
        <v>10.166666666666666</v>
      </c>
      <c r="X28" s="743"/>
    </row>
    <row r="29" spans="1:24">
      <c r="A29" s="58">
        <v>26</v>
      </c>
      <c r="B29" s="62" t="s">
        <v>114</v>
      </c>
      <c r="C29" s="52"/>
      <c r="D29" s="63" t="s">
        <v>287</v>
      </c>
      <c r="E29" s="55">
        <v>720</v>
      </c>
      <c r="F29" s="55">
        <v>12</v>
      </c>
      <c r="G29" s="55">
        <v>60</v>
      </c>
      <c r="H29" s="55"/>
      <c r="I29" s="55"/>
      <c r="J29" s="55"/>
      <c r="K29" s="55"/>
      <c r="L29" s="55"/>
      <c r="M29" s="55"/>
      <c r="N29" s="55"/>
      <c r="O29" s="55">
        <v>189.99999999999997</v>
      </c>
      <c r="P29" s="55"/>
      <c r="Q29" s="55"/>
      <c r="R29" s="55"/>
      <c r="S29" s="55"/>
      <c r="T29" s="55">
        <v>470</v>
      </c>
      <c r="U29" s="55"/>
      <c r="V29" s="55"/>
      <c r="W29" s="57">
        <v>7.833333333333333</v>
      </c>
      <c r="X29" s="743" t="s">
        <v>1073</v>
      </c>
    </row>
    <row r="30" spans="1:24">
      <c r="A30" s="50">
        <v>27</v>
      </c>
      <c r="B30" s="62" t="s">
        <v>116</v>
      </c>
      <c r="C30" s="52"/>
      <c r="D30" s="63" t="s">
        <v>287</v>
      </c>
      <c r="E30" s="55">
        <v>720</v>
      </c>
      <c r="F30" s="55">
        <v>12</v>
      </c>
      <c r="G30" s="55">
        <v>90</v>
      </c>
      <c r="H30" s="55"/>
      <c r="I30" s="55"/>
      <c r="J30" s="55"/>
      <c r="K30" s="55"/>
      <c r="L30" s="55">
        <v>60</v>
      </c>
      <c r="M30" s="55"/>
      <c r="N30" s="55"/>
      <c r="O30" s="55"/>
      <c r="P30" s="55"/>
      <c r="Q30" s="55"/>
      <c r="R30" s="55"/>
      <c r="S30" s="55"/>
      <c r="T30" s="55">
        <v>570</v>
      </c>
      <c r="U30" s="55"/>
      <c r="V30" s="55"/>
      <c r="W30" s="57">
        <v>9.5</v>
      </c>
      <c r="X30" s="743"/>
    </row>
    <row r="31" spans="1:24">
      <c r="A31" s="50">
        <v>28</v>
      </c>
      <c r="B31" s="62" t="s">
        <v>117</v>
      </c>
      <c r="C31" s="52"/>
      <c r="D31" s="63" t="s">
        <v>287</v>
      </c>
      <c r="E31" s="55">
        <v>720</v>
      </c>
      <c r="F31" s="55">
        <v>12</v>
      </c>
      <c r="G31" s="55">
        <v>40</v>
      </c>
      <c r="H31" s="55"/>
      <c r="I31" s="55"/>
      <c r="J31" s="55"/>
      <c r="K31" s="55"/>
      <c r="L31" s="55">
        <v>20</v>
      </c>
      <c r="M31" s="55"/>
      <c r="N31" s="55"/>
      <c r="O31" s="55">
        <v>17.000000000000021</v>
      </c>
      <c r="P31" s="55"/>
      <c r="Q31" s="55"/>
      <c r="R31" s="55"/>
      <c r="S31" s="55"/>
      <c r="T31" s="55">
        <v>643</v>
      </c>
      <c r="U31" s="55"/>
      <c r="V31" s="55"/>
      <c r="W31" s="57">
        <v>10.716666666666667</v>
      </c>
      <c r="X31" s="743" t="s">
        <v>1074</v>
      </c>
    </row>
    <row r="32" spans="1:24">
      <c r="A32" s="58">
        <v>29</v>
      </c>
      <c r="B32" s="62" t="s">
        <v>118</v>
      </c>
      <c r="C32" s="64"/>
      <c r="D32" s="63" t="s">
        <v>287</v>
      </c>
      <c r="E32" s="55">
        <v>720</v>
      </c>
      <c r="F32" s="55">
        <v>12</v>
      </c>
      <c r="G32" s="56"/>
      <c r="H32" s="56"/>
      <c r="I32" s="56"/>
      <c r="J32" s="56"/>
      <c r="K32" s="56"/>
      <c r="L32" s="56"/>
      <c r="M32" s="56"/>
      <c r="N32" s="56"/>
      <c r="O32" s="56">
        <v>720</v>
      </c>
      <c r="P32" s="55"/>
      <c r="Q32" s="55"/>
      <c r="R32" s="55"/>
      <c r="S32" s="55"/>
      <c r="T32" s="55">
        <v>0</v>
      </c>
      <c r="U32" s="55"/>
      <c r="V32" s="55"/>
      <c r="W32" s="57">
        <v>0</v>
      </c>
      <c r="X32" s="743" t="s">
        <v>313</v>
      </c>
    </row>
    <row r="33" spans="1:24">
      <c r="A33" s="50">
        <v>30</v>
      </c>
      <c r="B33" s="62" t="s">
        <v>119</v>
      </c>
      <c r="C33" s="64"/>
      <c r="D33" s="63" t="s">
        <v>287</v>
      </c>
      <c r="E33" s="55">
        <v>720</v>
      </c>
      <c r="F33" s="55">
        <v>12</v>
      </c>
      <c r="G33" s="55"/>
      <c r="H33" s="55"/>
      <c r="I33" s="55"/>
      <c r="J33" s="55"/>
      <c r="K33" s="55"/>
      <c r="L33" s="55"/>
      <c r="M33" s="55"/>
      <c r="N33" s="55"/>
      <c r="O33" s="56">
        <v>720</v>
      </c>
      <c r="P33" s="55"/>
      <c r="Q33" s="55"/>
      <c r="R33" s="55"/>
      <c r="S33" s="55"/>
      <c r="T33" s="55">
        <v>0</v>
      </c>
      <c r="U33" s="55"/>
      <c r="V33" s="55"/>
      <c r="W33" s="57">
        <v>0</v>
      </c>
      <c r="X33" s="743" t="s">
        <v>314</v>
      </c>
    </row>
    <row r="34" spans="1:24">
      <c r="A34" s="50">
        <v>31</v>
      </c>
      <c r="B34" s="62" t="s">
        <v>120</v>
      </c>
      <c r="C34" s="64"/>
      <c r="D34" s="63" t="s">
        <v>287</v>
      </c>
      <c r="E34" s="55">
        <v>720</v>
      </c>
      <c r="F34" s="55">
        <v>12</v>
      </c>
      <c r="G34" s="55">
        <v>60</v>
      </c>
      <c r="H34" s="55"/>
      <c r="I34" s="55"/>
      <c r="J34" s="55"/>
      <c r="K34" s="55"/>
      <c r="L34" s="55">
        <v>60</v>
      </c>
      <c r="M34" s="55">
        <v>10</v>
      </c>
      <c r="N34" s="55"/>
      <c r="O34" s="55"/>
      <c r="P34" s="55"/>
      <c r="Q34" s="55"/>
      <c r="R34" s="55"/>
      <c r="S34" s="55"/>
      <c r="T34" s="55">
        <v>590</v>
      </c>
      <c r="U34" s="55"/>
      <c r="V34" s="55"/>
      <c r="W34" s="57">
        <v>9.8333333333333339</v>
      </c>
      <c r="X34" s="743"/>
    </row>
    <row r="35" spans="1:24">
      <c r="A35" s="58">
        <v>32</v>
      </c>
      <c r="B35" s="62" t="s">
        <v>228</v>
      </c>
      <c r="C35" s="64"/>
      <c r="D35" s="61" t="s">
        <v>287</v>
      </c>
      <c r="E35" s="55">
        <v>720</v>
      </c>
      <c r="F35" s="55">
        <v>12</v>
      </c>
      <c r="G35" s="55">
        <v>40</v>
      </c>
      <c r="H35" s="55"/>
      <c r="I35" s="55"/>
      <c r="J35" s="55"/>
      <c r="K35" s="55"/>
      <c r="L35" s="55">
        <v>60</v>
      </c>
      <c r="M35" s="55"/>
      <c r="N35" s="55"/>
      <c r="O35" s="55"/>
      <c r="P35" s="55"/>
      <c r="Q35" s="55"/>
      <c r="R35" s="55"/>
      <c r="S35" s="55">
        <v>240</v>
      </c>
      <c r="T35" s="55">
        <v>380</v>
      </c>
      <c r="U35" s="55"/>
      <c r="V35" s="55"/>
      <c r="W35" s="57">
        <v>6.333333333333333</v>
      </c>
      <c r="X35" s="743"/>
    </row>
    <row r="36" spans="1:24">
      <c r="A36" s="50">
        <v>33</v>
      </c>
      <c r="B36" s="62" t="s">
        <v>230</v>
      </c>
      <c r="C36" s="64"/>
      <c r="D36" s="61" t="s">
        <v>287</v>
      </c>
      <c r="E36" s="55">
        <v>720</v>
      </c>
      <c r="F36" s="55">
        <v>12</v>
      </c>
      <c r="G36" s="56"/>
      <c r="H36" s="56"/>
      <c r="I36" s="56"/>
      <c r="J36" s="56"/>
      <c r="K36" s="56"/>
      <c r="L36" s="56"/>
      <c r="M36" s="56"/>
      <c r="N36" s="56"/>
      <c r="O36" s="56">
        <v>720</v>
      </c>
      <c r="P36" s="55"/>
      <c r="Q36" s="55"/>
      <c r="R36" s="55"/>
      <c r="S36" s="55"/>
      <c r="T36" s="55">
        <v>0</v>
      </c>
      <c r="U36" s="55"/>
      <c r="V36" s="55"/>
      <c r="W36" s="57">
        <v>0</v>
      </c>
      <c r="X36" s="743" t="s">
        <v>312</v>
      </c>
    </row>
    <row r="37" spans="1:24">
      <c r="A37" s="50">
        <v>34</v>
      </c>
      <c r="B37" s="62" t="s">
        <v>231</v>
      </c>
      <c r="C37" s="64"/>
      <c r="D37" s="61" t="s">
        <v>287</v>
      </c>
      <c r="E37" s="55">
        <v>720</v>
      </c>
      <c r="F37" s="55">
        <v>12</v>
      </c>
      <c r="G37" s="56">
        <v>20</v>
      </c>
      <c r="H37" s="56"/>
      <c r="I37" s="56"/>
      <c r="J37" s="56"/>
      <c r="K37" s="56"/>
      <c r="L37" s="56">
        <v>40</v>
      </c>
      <c r="M37" s="56"/>
      <c r="N37" s="55"/>
      <c r="O37" s="55"/>
      <c r="P37" s="55">
        <v>60</v>
      </c>
      <c r="Q37" s="55"/>
      <c r="R37" s="55"/>
      <c r="S37" s="55">
        <v>220</v>
      </c>
      <c r="T37" s="55">
        <v>380</v>
      </c>
      <c r="U37" s="55"/>
      <c r="V37" s="55"/>
      <c r="W37" s="57">
        <v>6.333333333333333</v>
      </c>
      <c r="X37" s="743" t="s">
        <v>1075</v>
      </c>
    </row>
    <row r="38" spans="1:24">
      <c r="A38" s="50">
        <v>35</v>
      </c>
      <c r="B38" s="62" t="s">
        <v>232</v>
      </c>
      <c r="C38" s="64"/>
      <c r="D38" s="61" t="s">
        <v>287</v>
      </c>
      <c r="E38" s="55">
        <v>720</v>
      </c>
      <c r="F38" s="55">
        <v>12</v>
      </c>
      <c r="G38" s="55"/>
      <c r="H38" s="55"/>
      <c r="I38" s="55"/>
      <c r="J38" s="55"/>
      <c r="K38" s="55"/>
      <c r="L38" s="55"/>
      <c r="M38" s="55"/>
      <c r="N38" s="55"/>
      <c r="O38" s="56">
        <v>720</v>
      </c>
      <c r="P38" s="55"/>
      <c r="Q38" s="55"/>
      <c r="R38" s="55"/>
      <c r="S38" s="55"/>
      <c r="T38" s="55">
        <v>0</v>
      </c>
      <c r="U38" s="55"/>
      <c r="V38" s="55"/>
      <c r="W38" s="57">
        <v>0</v>
      </c>
      <c r="X38" s="743" t="s">
        <v>1076</v>
      </c>
    </row>
    <row r="39" spans="1:24">
      <c r="A39" s="50">
        <v>36</v>
      </c>
      <c r="B39" s="62" t="s">
        <v>982</v>
      </c>
      <c r="C39" s="64"/>
      <c r="D39" s="61" t="s">
        <v>287</v>
      </c>
      <c r="E39" s="55">
        <v>720</v>
      </c>
      <c r="F39" s="55">
        <v>12</v>
      </c>
      <c r="G39" s="55"/>
      <c r="H39" s="55"/>
      <c r="I39" s="55"/>
      <c r="J39" s="55"/>
      <c r="K39" s="55"/>
      <c r="L39" s="55"/>
      <c r="M39" s="55"/>
      <c r="N39" s="55"/>
      <c r="O39" s="55">
        <v>458.99999999999994</v>
      </c>
      <c r="P39" s="55"/>
      <c r="Q39" s="55"/>
      <c r="R39" s="55"/>
      <c r="S39" s="55">
        <v>30</v>
      </c>
      <c r="T39" s="55">
        <v>231.00000000000006</v>
      </c>
      <c r="U39" s="55"/>
      <c r="V39" s="55"/>
      <c r="W39" s="57">
        <v>3.850000000000001</v>
      </c>
      <c r="X39" s="743" t="s">
        <v>1077</v>
      </c>
    </row>
    <row r="40" spans="1:24">
      <c r="A40" s="50">
        <v>37</v>
      </c>
      <c r="B40" s="65" t="s">
        <v>124</v>
      </c>
      <c r="C40" s="66"/>
      <c r="D40" s="67" t="s">
        <v>285</v>
      </c>
      <c r="E40" s="68">
        <v>720</v>
      </c>
      <c r="F40" s="68">
        <v>12</v>
      </c>
      <c r="G40" s="68">
        <v>30</v>
      </c>
      <c r="H40" s="68"/>
      <c r="I40" s="68"/>
      <c r="J40" s="68"/>
      <c r="K40" s="68"/>
      <c r="L40" s="68">
        <v>60</v>
      </c>
      <c r="M40" s="68"/>
      <c r="N40" s="68"/>
      <c r="O40" s="68">
        <v>10.999999999999961</v>
      </c>
      <c r="P40" s="68"/>
      <c r="Q40" s="68"/>
      <c r="R40" s="68"/>
      <c r="S40" s="68"/>
      <c r="T40" s="68">
        <v>619</v>
      </c>
      <c r="U40" s="68"/>
      <c r="V40" s="68"/>
      <c r="W40" s="69">
        <v>10.316666666666666</v>
      </c>
      <c r="X40" s="744" t="s">
        <v>1078</v>
      </c>
    </row>
    <row r="41" spans="1:24">
      <c r="A41" s="50">
        <v>38</v>
      </c>
      <c r="B41" s="65" t="s">
        <v>125</v>
      </c>
      <c r="C41" s="66"/>
      <c r="D41" s="67" t="s">
        <v>285</v>
      </c>
      <c r="E41" s="68">
        <v>720</v>
      </c>
      <c r="F41" s="68">
        <v>12</v>
      </c>
      <c r="G41" s="68"/>
      <c r="H41" s="68"/>
      <c r="I41" s="68"/>
      <c r="J41" s="68"/>
      <c r="K41" s="68"/>
      <c r="L41" s="68"/>
      <c r="M41" s="68"/>
      <c r="N41" s="68"/>
      <c r="O41" s="68">
        <v>720</v>
      </c>
      <c r="P41" s="68"/>
      <c r="Q41" s="68"/>
      <c r="R41" s="68"/>
      <c r="S41" s="68"/>
      <c r="T41" s="68">
        <v>0</v>
      </c>
      <c r="U41" s="68"/>
      <c r="V41" s="68"/>
      <c r="W41" s="69">
        <v>0</v>
      </c>
      <c r="X41" s="744" t="s">
        <v>992</v>
      </c>
    </row>
    <row r="42" spans="1:24">
      <c r="A42" s="50">
        <v>39</v>
      </c>
      <c r="B42" s="65" t="s">
        <v>126</v>
      </c>
      <c r="C42" s="66"/>
      <c r="D42" s="67" t="s">
        <v>285</v>
      </c>
      <c r="E42" s="68">
        <v>720</v>
      </c>
      <c r="F42" s="68">
        <v>12</v>
      </c>
      <c r="G42" s="68">
        <v>30</v>
      </c>
      <c r="H42" s="68"/>
      <c r="I42" s="68"/>
      <c r="J42" s="68"/>
      <c r="K42" s="68"/>
      <c r="L42" s="68">
        <v>60</v>
      </c>
      <c r="M42" s="68"/>
      <c r="N42" s="68"/>
      <c r="O42" s="68"/>
      <c r="P42" s="68"/>
      <c r="Q42" s="68"/>
      <c r="R42" s="68"/>
      <c r="S42" s="68"/>
      <c r="T42" s="68">
        <v>630</v>
      </c>
      <c r="U42" s="68"/>
      <c r="V42" s="68"/>
      <c r="W42" s="69">
        <v>10.5</v>
      </c>
      <c r="X42" s="744"/>
    </row>
    <row r="43" spans="1:24">
      <c r="A43" s="50">
        <v>40</v>
      </c>
      <c r="B43" s="65" t="s">
        <v>127</v>
      </c>
      <c r="C43" s="66"/>
      <c r="D43" s="67" t="s">
        <v>285</v>
      </c>
      <c r="E43" s="68">
        <v>720</v>
      </c>
      <c r="F43" s="68">
        <v>12</v>
      </c>
      <c r="G43" s="68">
        <v>40</v>
      </c>
      <c r="H43" s="68"/>
      <c r="I43" s="68"/>
      <c r="J43" s="68"/>
      <c r="K43" s="68"/>
      <c r="L43" s="68">
        <v>60</v>
      </c>
      <c r="M43" s="68"/>
      <c r="N43" s="68"/>
      <c r="O43" s="68">
        <v>20.000000000000007</v>
      </c>
      <c r="P43" s="68"/>
      <c r="Q43" s="68"/>
      <c r="R43" s="68"/>
      <c r="S43" s="68"/>
      <c r="T43" s="68">
        <v>600</v>
      </c>
      <c r="U43" s="68"/>
      <c r="V43" s="68"/>
      <c r="W43" s="69">
        <v>10</v>
      </c>
      <c r="X43" s="744" t="s">
        <v>1079</v>
      </c>
    </row>
    <row r="44" spans="1:24">
      <c r="A44" s="50">
        <v>41</v>
      </c>
      <c r="B44" s="65" t="s">
        <v>128</v>
      </c>
      <c r="C44" s="66"/>
      <c r="D44" s="67" t="s">
        <v>285</v>
      </c>
      <c r="E44" s="68">
        <v>720</v>
      </c>
      <c r="F44" s="68">
        <v>12</v>
      </c>
      <c r="G44" s="68">
        <v>30</v>
      </c>
      <c r="H44" s="68"/>
      <c r="I44" s="68"/>
      <c r="J44" s="68"/>
      <c r="K44" s="68"/>
      <c r="L44" s="68"/>
      <c r="M44" s="68"/>
      <c r="N44" s="68">
        <v>283.00000000000006</v>
      </c>
      <c r="O44" s="68">
        <v>87.000000000000014</v>
      </c>
      <c r="P44" s="68">
        <v>180</v>
      </c>
      <c r="Q44" s="68"/>
      <c r="R44" s="68"/>
      <c r="S44" s="68"/>
      <c r="T44" s="68">
        <v>140</v>
      </c>
      <c r="U44" s="68"/>
      <c r="V44" s="68"/>
      <c r="W44" s="69">
        <v>2.3333333333333335</v>
      </c>
      <c r="X44" s="744" t="s">
        <v>1080</v>
      </c>
    </row>
    <row r="45" spans="1:24">
      <c r="A45" s="50">
        <v>42</v>
      </c>
      <c r="B45" s="65" t="s">
        <v>129</v>
      </c>
      <c r="C45" s="66"/>
      <c r="D45" s="67" t="s">
        <v>285</v>
      </c>
      <c r="E45" s="68">
        <v>720</v>
      </c>
      <c r="F45" s="68">
        <v>12</v>
      </c>
      <c r="G45" s="68">
        <v>60</v>
      </c>
      <c r="H45" s="68"/>
      <c r="I45" s="68"/>
      <c r="J45" s="68"/>
      <c r="K45" s="68"/>
      <c r="L45" s="68">
        <v>70</v>
      </c>
      <c r="M45" s="68"/>
      <c r="N45" s="68"/>
      <c r="O45" s="68"/>
      <c r="P45" s="68">
        <v>120</v>
      </c>
      <c r="Q45" s="68"/>
      <c r="R45" s="68"/>
      <c r="S45" s="68"/>
      <c r="T45" s="68">
        <v>470</v>
      </c>
      <c r="U45" s="68"/>
      <c r="V45" s="68"/>
      <c r="W45" s="69">
        <v>7.833333333333333</v>
      </c>
      <c r="X45" s="744"/>
    </row>
    <row r="46" spans="1:24">
      <c r="A46" s="50">
        <v>43</v>
      </c>
      <c r="B46" s="65" t="s">
        <v>130</v>
      </c>
      <c r="C46" s="66"/>
      <c r="D46" s="67" t="s">
        <v>285</v>
      </c>
      <c r="E46" s="68">
        <v>720</v>
      </c>
      <c r="F46" s="68">
        <v>12</v>
      </c>
      <c r="G46" s="68">
        <v>50</v>
      </c>
      <c r="H46" s="68"/>
      <c r="I46" s="68"/>
      <c r="J46" s="68">
        <v>20</v>
      </c>
      <c r="K46" s="68"/>
      <c r="L46" s="68">
        <v>60</v>
      </c>
      <c r="M46" s="68">
        <v>10</v>
      </c>
      <c r="N46" s="68"/>
      <c r="O46" s="68">
        <v>15.999999999999943</v>
      </c>
      <c r="P46" s="68"/>
      <c r="Q46" s="68"/>
      <c r="R46" s="68"/>
      <c r="S46" s="68"/>
      <c r="T46" s="68">
        <v>564</v>
      </c>
      <c r="U46" s="68"/>
      <c r="V46" s="68"/>
      <c r="W46" s="69">
        <v>9.4</v>
      </c>
      <c r="X46" s="744" t="s">
        <v>1081</v>
      </c>
    </row>
    <row r="47" spans="1:24">
      <c r="A47" s="50">
        <v>44</v>
      </c>
      <c r="B47" s="65" t="s">
        <v>131</v>
      </c>
      <c r="C47" s="66"/>
      <c r="D47" s="67" t="s">
        <v>285</v>
      </c>
      <c r="E47" s="68">
        <v>720</v>
      </c>
      <c r="F47" s="68">
        <v>12</v>
      </c>
      <c r="G47" s="68">
        <v>30</v>
      </c>
      <c r="H47" s="68"/>
      <c r="I47" s="68"/>
      <c r="J47" s="68">
        <v>40</v>
      </c>
      <c r="K47" s="68"/>
      <c r="L47" s="68">
        <v>50</v>
      </c>
      <c r="M47" s="68"/>
      <c r="N47" s="68"/>
      <c r="O47" s="68">
        <v>7.9999999999999716</v>
      </c>
      <c r="P47" s="68"/>
      <c r="Q47" s="68"/>
      <c r="R47" s="68"/>
      <c r="S47" s="68"/>
      <c r="T47" s="68">
        <v>592</v>
      </c>
      <c r="U47" s="68"/>
      <c r="V47" s="68"/>
      <c r="W47" s="69">
        <v>9.8666666666666671</v>
      </c>
      <c r="X47" s="744" t="s">
        <v>1082</v>
      </c>
    </row>
    <row r="48" spans="1:24">
      <c r="A48" s="50">
        <v>45</v>
      </c>
      <c r="B48" s="65" t="s">
        <v>132</v>
      </c>
      <c r="C48" s="66"/>
      <c r="D48" s="67" t="s">
        <v>285</v>
      </c>
      <c r="E48" s="68">
        <v>720</v>
      </c>
      <c r="F48" s="68">
        <v>12</v>
      </c>
      <c r="G48" s="68">
        <v>20</v>
      </c>
      <c r="H48" s="68"/>
      <c r="I48" s="68"/>
      <c r="J48" s="68"/>
      <c r="K48" s="68"/>
      <c r="L48" s="68">
        <v>60</v>
      </c>
      <c r="M48" s="68"/>
      <c r="N48" s="68"/>
      <c r="O48" s="68">
        <v>108.00000000000001</v>
      </c>
      <c r="P48" s="68"/>
      <c r="Q48" s="68"/>
      <c r="R48" s="68"/>
      <c r="S48" s="68"/>
      <c r="T48" s="68">
        <v>532</v>
      </c>
      <c r="U48" s="68"/>
      <c r="V48" s="68"/>
      <c r="W48" s="69">
        <v>8.8666666666666671</v>
      </c>
      <c r="X48" s="744" t="s">
        <v>1083</v>
      </c>
    </row>
    <row r="49" spans="1:24">
      <c r="A49" s="50">
        <v>46</v>
      </c>
      <c r="B49" s="65" t="s">
        <v>133</v>
      </c>
      <c r="C49" s="66"/>
      <c r="D49" s="67" t="s">
        <v>285</v>
      </c>
      <c r="E49" s="68">
        <v>720</v>
      </c>
      <c r="F49" s="68">
        <v>12</v>
      </c>
      <c r="G49" s="68">
        <v>70</v>
      </c>
      <c r="H49" s="68"/>
      <c r="I49" s="68"/>
      <c r="J49" s="68"/>
      <c r="K49" s="68"/>
      <c r="L49" s="68">
        <v>60</v>
      </c>
      <c r="M49" s="68"/>
      <c r="N49" s="68"/>
      <c r="O49" s="68">
        <v>80.000000000000028</v>
      </c>
      <c r="P49" s="68"/>
      <c r="Q49" s="68"/>
      <c r="R49" s="68"/>
      <c r="S49" s="68"/>
      <c r="T49" s="68">
        <v>510</v>
      </c>
      <c r="U49" s="68"/>
      <c r="V49" s="68"/>
      <c r="W49" s="69">
        <v>8.5</v>
      </c>
      <c r="X49" s="744" t="s">
        <v>1084</v>
      </c>
    </row>
    <row r="50" spans="1:24">
      <c r="A50" s="50">
        <v>47</v>
      </c>
      <c r="B50" s="65" t="s">
        <v>134</v>
      </c>
      <c r="C50" s="70"/>
      <c r="D50" s="71" t="s">
        <v>285</v>
      </c>
      <c r="E50" s="68">
        <v>720</v>
      </c>
      <c r="F50" s="68">
        <v>12</v>
      </c>
      <c r="G50" s="68">
        <v>20</v>
      </c>
      <c r="H50" s="68"/>
      <c r="I50" s="68"/>
      <c r="J50" s="68"/>
      <c r="K50" s="68"/>
      <c r="L50" s="68">
        <v>60</v>
      </c>
      <c r="M50" s="68"/>
      <c r="N50" s="68"/>
      <c r="O50" s="68"/>
      <c r="P50" s="68">
        <v>100</v>
      </c>
      <c r="Q50" s="68"/>
      <c r="R50" s="68"/>
      <c r="S50" s="68"/>
      <c r="T50" s="68">
        <v>540</v>
      </c>
      <c r="U50" s="68"/>
      <c r="V50" s="68"/>
      <c r="W50" s="69">
        <v>9</v>
      </c>
      <c r="X50" s="744"/>
    </row>
    <row r="51" spans="1:24">
      <c r="A51" s="50">
        <v>48</v>
      </c>
      <c r="B51" s="65" t="s">
        <v>135</v>
      </c>
      <c r="C51" s="66"/>
      <c r="D51" s="71" t="s">
        <v>285</v>
      </c>
      <c r="E51" s="68">
        <v>720</v>
      </c>
      <c r="F51" s="68">
        <v>12</v>
      </c>
      <c r="G51" s="68">
        <v>30</v>
      </c>
      <c r="H51" s="68"/>
      <c r="I51" s="68"/>
      <c r="J51" s="68"/>
      <c r="K51" s="68"/>
      <c r="L51" s="68">
        <v>60</v>
      </c>
      <c r="M51" s="68"/>
      <c r="N51" s="68">
        <v>90</v>
      </c>
      <c r="O51" s="68">
        <v>129.00000000000003</v>
      </c>
      <c r="P51" s="68"/>
      <c r="Q51" s="68"/>
      <c r="R51" s="68"/>
      <c r="S51" s="68"/>
      <c r="T51" s="68">
        <v>411</v>
      </c>
      <c r="U51" s="68"/>
      <c r="V51" s="68"/>
      <c r="W51" s="69">
        <v>6.85</v>
      </c>
      <c r="X51" s="744" t="s">
        <v>1085</v>
      </c>
    </row>
    <row r="52" spans="1:24">
      <c r="A52" s="50">
        <v>49</v>
      </c>
      <c r="B52" s="65" t="s">
        <v>136</v>
      </c>
      <c r="C52" s="70"/>
      <c r="D52" s="71" t="s">
        <v>285</v>
      </c>
      <c r="E52" s="68">
        <v>720</v>
      </c>
      <c r="F52" s="68">
        <v>12</v>
      </c>
      <c r="G52" s="68">
        <v>50</v>
      </c>
      <c r="H52" s="68"/>
      <c r="I52" s="68"/>
      <c r="J52" s="68">
        <v>60</v>
      </c>
      <c r="K52" s="68"/>
      <c r="L52" s="68">
        <v>20</v>
      </c>
      <c r="M52" s="68"/>
      <c r="N52" s="68"/>
      <c r="O52" s="68"/>
      <c r="P52" s="68">
        <v>50</v>
      </c>
      <c r="Q52" s="68"/>
      <c r="R52" s="68"/>
      <c r="S52" s="68"/>
      <c r="T52" s="68">
        <v>540</v>
      </c>
      <c r="U52" s="68"/>
      <c r="V52" s="68"/>
      <c r="W52" s="69">
        <v>9</v>
      </c>
      <c r="X52" s="744"/>
    </row>
    <row r="53" spans="1:24">
      <c r="A53" s="50">
        <v>50</v>
      </c>
      <c r="B53" s="65" t="s">
        <v>137</v>
      </c>
      <c r="C53" s="66"/>
      <c r="D53" s="71" t="s">
        <v>285</v>
      </c>
      <c r="E53" s="68">
        <v>720</v>
      </c>
      <c r="F53" s="68">
        <v>12</v>
      </c>
      <c r="G53" s="68">
        <v>40</v>
      </c>
      <c r="H53" s="68"/>
      <c r="I53" s="68"/>
      <c r="J53" s="68">
        <v>20</v>
      </c>
      <c r="K53" s="68"/>
      <c r="L53" s="68">
        <v>60</v>
      </c>
      <c r="M53" s="68"/>
      <c r="N53" s="68"/>
      <c r="O53" s="68">
        <v>36.000000000000028</v>
      </c>
      <c r="P53" s="68"/>
      <c r="Q53" s="68"/>
      <c r="R53" s="68"/>
      <c r="S53" s="68"/>
      <c r="T53" s="68">
        <v>564</v>
      </c>
      <c r="U53" s="68"/>
      <c r="V53" s="68"/>
      <c r="W53" s="69">
        <v>9.4</v>
      </c>
      <c r="X53" s="744" t="s">
        <v>1086</v>
      </c>
    </row>
    <row r="54" spans="1:24">
      <c r="A54" s="50">
        <v>51</v>
      </c>
      <c r="B54" s="65" t="s">
        <v>138</v>
      </c>
      <c r="C54" s="68"/>
      <c r="D54" s="71" t="s">
        <v>285</v>
      </c>
      <c r="E54" s="68">
        <v>720</v>
      </c>
      <c r="F54" s="68">
        <v>40</v>
      </c>
      <c r="G54" s="68"/>
      <c r="H54" s="68"/>
      <c r="I54" s="68"/>
      <c r="J54" s="68"/>
      <c r="K54" s="68"/>
      <c r="L54" s="68"/>
      <c r="M54" s="68"/>
      <c r="N54" s="68">
        <v>720</v>
      </c>
      <c r="O54" s="68"/>
      <c r="P54" s="68"/>
      <c r="Q54" s="68"/>
      <c r="R54" s="68"/>
      <c r="S54" s="68"/>
      <c r="T54" s="68">
        <v>0</v>
      </c>
      <c r="U54" s="68"/>
      <c r="V54" s="68"/>
      <c r="W54" s="69">
        <v>0</v>
      </c>
      <c r="X54" s="744" t="s">
        <v>1032</v>
      </c>
    </row>
    <row r="55" spans="1:24">
      <c r="A55" s="50">
        <v>52</v>
      </c>
      <c r="B55" s="65" t="s">
        <v>139</v>
      </c>
      <c r="C55" s="68"/>
      <c r="D55" s="71" t="s">
        <v>285</v>
      </c>
      <c r="E55" s="68">
        <v>720</v>
      </c>
      <c r="F55" s="68">
        <v>12</v>
      </c>
      <c r="G55" s="68">
        <v>10</v>
      </c>
      <c r="H55" s="68"/>
      <c r="I55" s="68"/>
      <c r="J55" s="68">
        <v>30</v>
      </c>
      <c r="K55" s="68"/>
      <c r="L55" s="68">
        <v>60</v>
      </c>
      <c r="M55" s="68"/>
      <c r="N55" s="68"/>
      <c r="O55" s="68"/>
      <c r="P55" s="68">
        <v>90</v>
      </c>
      <c r="Q55" s="68"/>
      <c r="R55" s="68"/>
      <c r="S55" s="68"/>
      <c r="T55" s="68">
        <v>530</v>
      </c>
      <c r="U55" s="68"/>
      <c r="V55" s="68"/>
      <c r="W55" s="69">
        <v>8.8333333333333339</v>
      </c>
      <c r="X55" s="744"/>
    </row>
    <row r="56" spans="1:24">
      <c r="A56" s="50">
        <v>53</v>
      </c>
      <c r="B56" s="65" t="s">
        <v>140</v>
      </c>
      <c r="C56" s="68"/>
      <c r="D56" s="71" t="s">
        <v>285</v>
      </c>
      <c r="E56" s="68">
        <v>720</v>
      </c>
      <c r="F56" s="68">
        <v>12</v>
      </c>
      <c r="G56" s="68">
        <v>20</v>
      </c>
      <c r="H56" s="68"/>
      <c r="I56" s="68"/>
      <c r="J56" s="68">
        <v>140</v>
      </c>
      <c r="K56" s="68"/>
      <c r="L56" s="68">
        <v>50</v>
      </c>
      <c r="M56" s="68"/>
      <c r="N56" s="68">
        <v>11.999999999999957</v>
      </c>
      <c r="O56" s="68">
        <v>36.000000000000028</v>
      </c>
      <c r="P56" s="68"/>
      <c r="Q56" s="68"/>
      <c r="R56" s="68"/>
      <c r="S56" s="68"/>
      <c r="T56" s="68">
        <v>462</v>
      </c>
      <c r="U56" s="68"/>
      <c r="V56" s="68"/>
      <c r="W56" s="69">
        <v>7.7</v>
      </c>
      <c r="X56" s="744" t="s">
        <v>1087</v>
      </c>
    </row>
    <row r="57" spans="1:24">
      <c r="A57" s="50">
        <v>54</v>
      </c>
      <c r="B57" s="65" t="s">
        <v>141</v>
      </c>
      <c r="C57" s="68"/>
      <c r="D57" s="71" t="s">
        <v>285</v>
      </c>
      <c r="E57" s="68">
        <v>720</v>
      </c>
      <c r="F57" s="68">
        <v>12</v>
      </c>
      <c r="G57" s="68">
        <v>40</v>
      </c>
      <c r="H57" s="68"/>
      <c r="I57" s="68"/>
      <c r="J57" s="68"/>
      <c r="K57" s="68"/>
      <c r="L57" s="68">
        <v>50</v>
      </c>
      <c r="M57" s="68"/>
      <c r="N57" s="68"/>
      <c r="O57" s="68">
        <v>6.0000000000001386</v>
      </c>
      <c r="P57" s="68"/>
      <c r="Q57" s="68"/>
      <c r="R57" s="68"/>
      <c r="S57" s="68"/>
      <c r="T57" s="68">
        <v>623.99999999999989</v>
      </c>
      <c r="U57" s="68"/>
      <c r="V57" s="68"/>
      <c r="W57" s="69">
        <v>10.399999999999999</v>
      </c>
      <c r="X57" s="744" t="s">
        <v>1015</v>
      </c>
    </row>
    <row r="58" spans="1:24">
      <c r="A58" s="50">
        <v>55</v>
      </c>
      <c r="B58" s="65" t="s">
        <v>142</v>
      </c>
      <c r="C58" s="68"/>
      <c r="D58" s="71" t="s">
        <v>285</v>
      </c>
      <c r="E58" s="68">
        <v>720</v>
      </c>
      <c r="F58" s="68">
        <v>12</v>
      </c>
      <c r="G58" s="68">
        <v>20</v>
      </c>
      <c r="H58" s="68"/>
      <c r="I58" s="68"/>
      <c r="J58" s="68"/>
      <c r="K58" s="68"/>
      <c r="L58" s="68">
        <v>50</v>
      </c>
      <c r="M58" s="68"/>
      <c r="N58" s="68"/>
      <c r="O58" s="68"/>
      <c r="P58" s="68"/>
      <c r="Q58" s="68"/>
      <c r="R58" s="68"/>
      <c r="S58" s="68"/>
      <c r="T58" s="68">
        <v>650</v>
      </c>
      <c r="U58" s="68"/>
      <c r="V58" s="68"/>
      <c r="W58" s="69">
        <v>10.833333333333334</v>
      </c>
      <c r="X58" s="744"/>
    </row>
    <row r="59" spans="1:24">
      <c r="A59" s="50">
        <v>56</v>
      </c>
      <c r="B59" s="65" t="s">
        <v>143</v>
      </c>
      <c r="C59" s="68"/>
      <c r="D59" s="71" t="s">
        <v>285</v>
      </c>
      <c r="E59" s="68">
        <v>720</v>
      </c>
      <c r="F59" s="68">
        <v>12</v>
      </c>
      <c r="G59" s="68">
        <v>20</v>
      </c>
      <c r="H59" s="68"/>
      <c r="I59" s="68"/>
      <c r="J59" s="68"/>
      <c r="K59" s="68"/>
      <c r="L59" s="68">
        <v>60</v>
      </c>
      <c r="M59" s="68"/>
      <c r="N59" s="68"/>
      <c r="O59" s="68"/>
      <c r="P59" s="68">
        <v>20</v>
      </c>
      <c r="Q59" s="68"/>
      <c r="R59" s="68"/>
      <c r="S59" s="68"/>
      <c r="T59" s="68">
        <v>620</v>
      </c>
      <c r="U59" s="68"/>
      <c r="V59" s="68"/>
      <c r="W59" s="69">
        <v>10.333333333333334</v>
      </c>
      <c r="X59" s="744"/>
    </row>
    <row r="60" spans="1:24">
      <c r="A60" s="50">
        <v>57</v>
      </c>
      <c r="B60" s="65" t="s">
        <v>144</v>
      </c>
      <c r="C60" s="68"/>
      <c r="D60" s="72" t="s">
        <v>285</v>
      </c>
      <c r="E60" s="68">
        <v>720</v>
      </c>
      <c r="F60" s="68">
        <v>12</v>
      </c>
      <c r="G60" s="68">
        <v>60</v>
      </c>
      <c r="H60" s="68"/>
      <c r="I60" s="68"/>
      <c r="J60" s="68">
        <v>10</v>
      </c>
      <c r="K60" s="68"/>
      <c r="L60" s="68">
        <v>60</v>
      </c>
      <c r="M60" s="68">
        <v>10</v>
      </c>
      <c r="N60" s="68"/>
      <c r="O60" s="68"/>
      <c r="P60" s="68"/>
      <c r="Q60" s="68"/>
      <c r="R60" s="68"/>
      <c r="S60" s="68"/>
      <c r="T60" s="68">
        <v>580</v>
      </c>
      <c r="U60" s="68"/>
      <c r="V60" s="68"/>
      <c r="W60" s="69">
        <v>9.6666666666666661</v>
      </c>
      <c r="X60" s="744"/>
    </row>
    <row r="61" spans="1:24">
      <c r="A61" s="50">
        <v>58</v>
      </c>
      <c r="B61" s="65" t="s">
        <v>145</v>
      </c>
      <c r="C61" s="68"/>
      <c r="D61" s="72" t="s">
        <v>285</v>
      </c>
      <c r="E61" s="68">
        <v>720</v>
      </c>
      <c r="F61" s="68">
        <v>12</v>
      </c>
      <c r="G61" s="68"/>
      <c r="H61" s="68"/>
      <c r="I61" s="68"/>
      <c r="J61" s="68"/>
      <c r="K61" s="68"/>
      <c r="L61" s="68"/>
      <c r="M61" s="68"/>
      <c r="N61" s="68"/>
      <c r="O61" s="68">
        <v>507.00000000000006</v>
      </c>
      <c r="P61" s="68">
        <v>213</v>
      </c>
      <c r="Q61" s="68"/>
      <c r="R61" s="68"/>
      <c r="S61" s="68"/>
      <c r="T61" s="68">
        <v>0</v>
      </c>
      <c r="U61" s="68"/>
      <c r="V61" s="68"/>
      <c r="W61" s="69">
        <v>0</v>
      </c>
      <c r="X61" s="744" t="s">
        <v>1088</v>
      </c>
    </row>
    <row r="62" spans="1:24">
      <c r="A62" s="50">
        <v>59</v>
      </c>
      <c r="B62" s="65" t="s">
        <v>146</v>
      </c>
      <c r="C62" s="68"/>
      <c r="D62" s="72" t="s">
        <v>285</v>
      </c>
      <c r="E62" s="68">
        <v>720</v>
      </c>
      <c r="F62" s="68">
        <v>12</v>
      </c>
      <c r="G62" s="68">
        <v>20</v>
      </c>
      <c r="H62" s="68"/>
      <c r="I62" s="68"/>
      <c r="J62" s="68">
        <v>70</v>
      </c>
      <c r="K62" s="68"/>
      <c r="L62" s="68">
        <v>60</v>
      </c>
      <c r="M62" s="68"/>
      <c r="N62" s="68"/>
      <c r="O62" s="68"/>
      <c r="P62" s="68"/>
      <c r="Q62" s="68"/>
      <c r="R62" s="68"/>
      <c r="S62" s="68"/>
      <c r="T62" s="68">
        <v>570</v>
      </c>
      <c r="U62" s="68"/>
      <c r="V62" s="68"/>
      <c r="W62" s="69">
        <v>9.5</v>
      </c>
      <c r="X62" s="744"/>
    </row>
    <row r="63" spans="1:24">
      <c r="A63" s="50">
        <v>60</v>
      </c>
      <c r="B63" s="65" t="s">
        <v>147</v>
      </c>
      <c r="C63" s="68"/>
      <c r="D63" s="72" t="s">
        <v>285</v>
      </c>
      <c r="E63" s="68">
        <v>720</v>
      </c>
      <c r="F63" s="68">
        <v>12</v>
      </c>
      <c r="G63" s="68">
        <v>30</v>
      </c>
      <c r="H63" s="68"/>
      <c r="I63" s="68">
        <v>50</v>
      </c>
      <c r="J63" s="68"/>
      <c r="K63" s="68"/>
      <c r="L63" s="68">
        <v>60</v>
      </c>
      <c r="M63" s="68"/>
      <c r="N63" s="68"/>
      <c r="O63" s="68"/>
      <c r="P63" s="68"/>
      <c r="Q63" s="68"/>
      <c r="R63" s="68"/>
      <c r="S63" s="68"/>
      <c r="T63" s="68">
        <v>580</v>
      </c>
      <c r="U63" s="68"/>
      <c r="V63" s="68"/>
      <c r="W63" s="69">
        <v>9.6666666666666661</v>
      </c>
      <c r="X63" s="744"/>
    </row>
    <row r="64" spans="1:24">
      <c r="A64" s="50">
        <v>61</v>
      </c>
      <c r="B64" s="65" t="s">
        <v>149</v>
      </c>
      <c r="C64" s="68"/>
      <c r="D64" s="72" t="s">
        <v>285</v>
      </c>
      <c r="E64" s="68">
        <v>720</v>
      </c>
      <c r="F64" s="68">
        <v>12</v>
      </c>
      <c r="G64" s="68">
        <v>50</v>
      </c>
      <c r="H64" s="68"/>
      <c r="I64" s="68"/>
      <c r="J64" s="68"/>
      <c r="K64" s="68"/>
      <c r="L64" s="68">
        <v>60</v>
      </c>
      <c r="M64" s="68"/>
      <c r="N64" s="68"/>
      <c r="O64" s="68">
        <v>71</v>
      </c>
      <c r="P64" s="68"/>
      <c r="Q64" s="68"/>
      <c r="R64" s="68"/>
      <c r="S64" s="68"/>
      <c r="T64" s="68">
        <v>539</v>
      </c>
      <c r="U64" s="68"/>
      <c r="V64" s="68"/>
      <c r="W64" s="69">
        <v>8.9833333333333325</v>
      </c>
      <c r="X64" s="744" t="s">
        <v>1089</v>
      </c>
    </row>
    <row r="65" spans="1:24">
      <c r="A65" s="50">
        <v>62</v>
      </c>
      <c r="B65" s="65" t="s">
        <v>150</v>
      </c>
      <c r="C65" s="73"/>
      <c r="D65" s="72" t="s">
        <v>285</v>
      </c>
      <c r="E65" s="68">
        <v>720</v>
      </c>
      <c r="F65" s="68">
        <v>12</v>
      </c>
      <c r="G65" s="68"/>
      <c r="H65" s="68"/>
      <c r="I65" s="68"/>
      <c r="J65" s="68"/>
      <c r="K65" s="68"/>
      <c r="L65" s="68"/>
      <c r="M65" s="68"/>
      <c r="N65" s="68"/>
      <c r="O65" s="68">
        <v>720</v>
      </c>
      <c r="P65" s="68"/>
      <c r="Q65" s="68"/>
      <c r="R65" s="68"/>
      <c r="S65" s="68"/>
      <c r="T65" s="68">
        <v>0</v>
      </c>
      <c r="U65" s="68"/>
      <c r="V65" s="68"/>
      <c r="W65" s="69">
        <v>0</v>
      </c>
      <c r="X65" s="744" t="s">
        <v>1034</v>
      </c>
    </row>
    <row r="66" spans="1:24">
      <c r="A66" s="50">
        <v>63</v>
      </c>
      <c r="B66" s="65" t="s">
        <v>151</v>
      </c>
      <c r="C66" s="73"/>
      <c r="D66" s="72" t="s">
        <v>285</v>
      </c>
      <c r="E66" s="68">
        <v>720</v>
      </c>
      <c r="F66" s="68">
        <v>12</v>
      </c>
      <c r="G66" s="68"/>
      <c r="H66" s="68"/>
      <c r="I66" s="68"/>
      <c r="J66" s="68"/>
      <c r="K66" s="68"/>
      <c r="L66" s="68"/>
      <c r="M66" s="68"/>
      <c r="N66" s="68"/>
      <c r="O66" s="68">
        <v>720</v>
      </c>
      <c r="P66" s="68"/>
      <c r="Q66" s="68"/>
      <c r="R66" s="68"/>
      <c r="S66" s="68"/>
      <c r="T66" s="68">
        <v>0</v>
      </c>
      <c r="U66" s="68"/>
      <c r="V66" s="68"/>
      <c r="W66" s="69">
        <v>0</v>
      </c>
      <c r="X66" s="744" t="s">
        <v>1004</v>
      </c>
    </row>
    <row r="67" spans="1:24">
      <c r="A67" s="50">
        <v>64</v>
      </c>
      <c r="B67" s="65" t="s">
        <v>152</v>
      </c>
      <c r="C67" s="73"/>
      <c r="D67" s="72" t="s">
        <v>285</v>
      </c>
      <c r="E67" s="68">
        <v>720</v>
      </c>
      <c r="F67" s="68">
        <v>12</v>
      </c>
      <c r="G67" s="68">
        <v>20</v>
      </c>
      <c r="H67" s="68"/>
      <c r="I67" s="68"/>
      <c r="J67" s="68"/>
      <c r="K67" s="68"/>
      <c r="L67" s="68">
        <v>60</v>
      </c>
      <c r="M67" s="68"/>
      <c r="N67" s="68"/>
      <c r="O67" s="68">
        <v>117.99999999999999</v>
      </c>
      <c r="P67" s="68"/>
      <c r="Q67" s="68"/>
      <c r="R67" s="68"/>
      <c r="S67" s="68"/>
      <c r="T67" s="68">
        <v>522</v>
      </c>
      <c r="U67" s="68"/>
      <c r="V67" s="68"/>
      <c r="W67" s="69">
        <v>8.6999999999999993</v>
      </c>
      <c r="X67" s="744" t="s">
        <v>1023</v>
      </c>
    </row>
    <row r="68" spans="1:24">
      <c r="A68" s="50">
        <v>65</v>
      </c>
      <c r="B68" s="65" t="s">
        <v>153</v>
      </c>
      <c r="C68" s="73"/>
      <c r="D68" s="72" t="s">
        <v>285</v>
      </c>
      <c r="E68" s="68">
        <v>720</v>
      </c>
      <c r="F68" s="68">
        <v>12</v>
      </c>
      <c r="G68" s="68">
        <v>40</v>
      </c>
      <c r="H68" s="68"/>
      <c r="I68" s="68"/>
      <c r="J68" s="68"/>
      <c r="K68" s="68"/>
      <c r="L68" s="68">
        <v>60</v>
      </c>
      <c r="M68" s="68"/>
      <c r="N68" s="68"/>
      <c r="O68" s="68">
        <v>29.999999999999972</v>
      </c>
      <c r="P68" s="68">
        <v>130</v>
      </c>
      <c r="Q68" s="68"/>
      <c r="R68" s="68"/>
      <c r="S68" s="68"/>
      <c r="T68" s="68">
        <v>460</v>
      </c>
      <c r="U68" s="68"/>
      <c r="V68" s="68"/>
      <c r="W68" s="69">
        <v>7.666666666666667</v>
      </c>
      <c r="X68" s="744" t="s">
        <v>1082</v>
      </c>
    </row>
    <row r="69" spans="1:24">
      <c r="A69" s="50">
        <v>66</v>
      </c>
      <c r="B69" s="65" t="s">
        <v>154</v>
      </c>
      <c r="C69" s="73"/>
      <c r="D69" s="74" t="s">
        <v>285</v>
      </c>
      <c r="E69" s="68">
        <v>720</v>
      </c>
      <c r="F69" s="68">
        <v>12</v>
      </c>
      <c r="G69" s="68">
        <v>39</v>
      </c>
      <c r="H69" s="68"/>
      <c r="I69" s="68"/>
      <c r="J69" s="68"/>
      <c r="K69" s="68"/>
      <c r="L69" s="68"/>
      <c r="M69" s="68"/>
      <c r="N69" s="68"/>
      <c r="O69" s="68">
        <v>681</v>
      </c>
      <c r="P69" s="68"/>
      <c r="Q69" s="68"/>
      <c r="R69" s="68"/>
      <c r="S69" s="68"/>
      <c r="T69" s="68">
        <v>0</v>
      </c>
      <c r="U69" s="68"/>
      <c r="V69" s="68"/>
      <c r="W69" s="69">
        <v>0</v>
      </c>
      <c r="X69" s="744" t="s">
        <v>1036</v>
      </c>
    </row>
    <row r="70" spans="1:24">
      <c r="A70" s="50">
        <v>67</v>
      </c>
      <c r="B70" s="65" t="s">
        <v>155</v>
      </c>
      <c r="C70" s="73"/>
      <c r="D70" s="74" t="s">
        <v>285</v>
      </c>
      <c r="E70" s="68">
        <v>720</v>
      </c>
      <c r="F70" s="68">
        <v>12</v>
      </c>
      <c r="G70" s="68">
        <v>20</v>
      </c>
      <c r="H70" s="68"/>
      <c r="I70" s="68"/>
      <c r="J70" s="68"/>
      <c r="K70" s="68"/>
      <c r="L70" s="68">
        <v>60</v>
      </c>
      <c r="M70" s="68"/>
      <c r="N70" s="68"/>
      <c r="O70" s="68">
        <v>8.0000000000001315</v>
      </c>
      <c r="P70" s="68"/>
      <c r="Q70" s="68"/>
      <c r="R70" s="68"/>
      <c r="S70" s="68"/>
      <c r="T70" s="68">
        <v>631.99999999999989</v>
      </c>
      <c r="U70" s="68"/>
      <c r="V70" s="68"/>
      <c r="W70" s="69">
        <v>10.533333333333331</v>
      </c>
      <c r="X70" s="744" t="s">
        <v>1090</v>
      </c>
    </row>
    <row r="71" spans="1:24">
      <c r="A71" s="50">
        <v>68</v>
      </c>
      <c r="B71" s="65" t="s">
        <v>156</v>
      </c>
      <c r="C71" s="73"/>
      <c r="D71" s="74" t="s">
        <v>285</v>
      </c>
      <c r="E71" s="68">
        <v>720</v>
      </c>
      <c r="F71" s="68">
        <v>12</v>
      </c>
      <c r="G71" s="68">
        <v>40</v>
      </c>
      <c r="H71" s="68"/>
      <c r="I71" s="68"/>
      <c r="J71" s="68"/>
      <c r="K71" s="68"/>
      <c r="L71" s="68">
        <v>50</v>
      </c>
      <c r="M71" s="68"/>
      <c r="N71" s="68"/>
      <c r="O71" s="68"/>
      <c r="P71" s="68">
        <v>160</v>
      </c>
      <c r="Q71" s="68"/>
      <c r="R71" s="68"/>
      <c r="S71" s="68"/>
      <c r="T71" s="68">
        <v>470</v>
      </c>
      <c r="U71" s="68"/>
      <c r="V71" s="68"/>
      <c r="W71" s="69">
        <v>7.833333333333333</v>
      </c>
      <c r="X71" s="744"/>
    </row>
    <row r="72" spans="1:24">
      <c r="A72" s="50">
        <v>69</v>
      </c>
      <c r="B72" s="65" t="s">
        <v>157</v>
      </c>
      <c r="C72" s="73"/>
      <c r="D72" s="74" t="s">
        <v>285</v>
      </c>
      <c r="E72" s="68">
        <v>720</v>
      </c>
      <c r="F72" s="68">
        <v>12</v>
      </c>
      <c r="G72" s="68">
        <v>40</v>
      </c>
      <c r="H72" s="68"/>
      <c r="I72" s="68"/>
      <c r="J72" s="68"/>
      <c r="K72" s="68"/>
      <c r="L72" s="68">
        <v>60</v>
      </c>
      <c r="M72" s="68"/>
      <c r="N72" s="68"/>
      <c r="O72" s="68"/>
      <c r="P72" s="68"/>
      <c r="Q72" s="68"/>
      <c r="R72" s="68"/>
      <c r="S72" s="68"/>
      <c r="T72" s="68">
        <v>620</v>
      </c>
      <c r="U72" s="68"/>
      <c r="V72" s="68"/>
      <c r="W72" s="69">
        <v>10.333333333333334</v>
      </c>
      <c r="X72" s="744"/>
    </row>
    <row r="73" spans="1:24">
      <c r="A73" s="50">
        <v>70</v>
      </c>
      <c r="B73" s="65" t="s">
        <v>158</v>
      </c>
      <c r="C73" s="73"/>
      <c r="D73" s="74" t="s">
        <v>285</v>
      </c>
      <c r="E73" s="68">
        <v>720</v>
      </c>
      <c r="F73" s="68">
        <v>12</v>
      </c>
      <c r="G73" s="68"/>
      <c r="H73" s="68"/>
      <c r="I73" s="68"/>
      <c r="J73" s="68"/>
      <c r="K73" s="68"/>
      <c r="L73" s="68"/>
      <c r="M73" s="68"/>
      <c r="N73" s="68"/>
      <c r="O73" s="68">
        <v>720</v>
      </c>
      <c r="P73" s="68"/>
      <c r="Q73" s="68"/>
      <c r="R73" s="68"/>
      <c r="S73" s="68"/>
      <c r="T73" s="68">
        <v>0</v>
      </c>
      <c r="U73" s="68"/>
      <c r="V73" s="68"/>
      <c r="W73" s="69">
        <v>0</v>
      </c>
      <c r="X73" s="744" t="s">
        <v>995</v>
      </c>
    </row>
    <row r="74" spans="1:24">
      <c r="A74" s="50">
        <v>71</v>
      </c>
      <c r="B74" s="65" t="s">
        <v>159</v>
      </c>
      <c r="C74" s="73"/>
      <c r="D74" s="74" t="s">
        <v>285</v>
      </c>
      <c r="E74" s="68">
        <v>720</v>
      </c>
      <c r="F74" s="68">
        <v>12</v>
      </c>
      <c r="G74" s="68">
        <v>40</v>
      </c>
      <c r="H74" s="68"/>
      <c r="I74" s="68"/>
      <c r="J74" s="68"/>
      <c r="K74" s="68"/>
      <c r="L74" s="68">
        <v>50</v>
      </c>
      <c r="M74" s="68"/>
      <c r="N74" s="68"/>
      <c r="O74" s="68"/>
      <c r="P74" s="68">
        <v>30</v>
      </c>
      <c r="Q74" s="68"/>
      <c r="R74" s="68"/>
      <c r="S74" s="68"/>
      <c r="T74" s="68">
        <v>600</v>
      </c>
      <c r="U74" s="68"/>
      <c r="V74" s="68"/>
      <c r="W74" s="69">
        <v>10</v>
      </c>
      <c r="X74" s="744"/>
    </row>
    <row r="75" spans="1:24">
      <c r="A75" s="50">
        <v>72</v>
      </c>
      <c r="B75" s="65" t="s">
        <v>160</v>
      </c>
      <c r="C75" s="73"/>
      <c r="D75" s="74" t="s">
        <v>285</v>
      </c>
      <c r="E75" s="68">
        <v>720</v>
      </c>
      <c r="F75" s="68">
        <v>12</v>
      </c>
      <c r="G75" s="68">
        <v>20</v>
      </c>
      <c r="H75" s="68"/>
      <c r="I75" s="68"/>
      <c r="J75" s="68"/>
      <c r="K75" s="68"/>
      <c r="L75" s="68">
        <v>60</v>
      </c>
      <c r="M75" s="68">
        <v>10</v>
      </c>
      <c r="N75" s="68"/>
      <c r="O75" s="68"/>
      <c r="P75" s="68"/>
      <c r="Q75" s="68"/>
      <c r="R75" s="68"/>
      <c r="S75" s="68"/>
      <c r="T75" s="68">
        <v>630</v>
      </c>
      <c r="U75" s="68"/>
      <c r="V75" s="68"/>
      <c r="W75" s="69">
        <v>10.5</v>
      </c>
      <c r="X75" s="744"/>
    </row>
    <row r="76" spans="1:24">
      <c r="A76" s="50">
        <v>73</v>
      </c>
      <c r="B76" s="65" t="s">
        <v>161</v>
      </c>
      <c r="C76" s="73"/>
      <c r="D76" s="74" t="s">
        <v>285</v>
      </c>
      <c r="E76" s="68">
        <v>720</v>
      </c>
      <c r="F76" s="68">
        <v>12</v>
      </c>
      <c r="G76" s="68">
        <v>70</v>
      </c>
      <c r="H76" s="68"/>
      <c r="I76" s="68">
        <v>30</v>
      </c>
      <c r="J76" s="68"/>
      <c r="K76" s="68"/>
      <c r="L76" s="68">
        <v>60</v>
      </c>
      <c r="M76" s="68"/>
      <c r="N76" s="68"/>
      <c r="O76" s="68"/>
      <c r="P76" s="68"/>
      <c r="Q76" s="68"/>
      <c r="R76" s="68"/>
      <c r="S76" s="68"/>
      <c r="T76" s="68">
        <v>560</v>
      </c>
      <c r="U76" s="68"/>
      <c r="V76" s="68"/>
      <c r="W76" s="69">
        <v>9.3333333333333339</v>
      </c>
      <c r="X76" s="744"/>
    </row>
    <row r="77" spans="1:24">
      <c r="A77" s="50">
        <v>74</v>
      </c>
      <c r="B77" s="65" t="s">
        <v>162</v>
      </c>
      <c r="C77" s="73"/>
      <c r="D77" s="74" t="s">
        <v>285</v>
      </c>
      <c r="E77" s="68">
        <v>720</v>
      </c>
      <c r="F77" s="68">
        <v>12</v>
      </c>
      <c r="G77" s="68">
        <v>40</v>
      </c>
      <c r="H77" s="68"/>
      <c r="I77" s="68"/>
      <c r="J77" s="68"/>
      <c r="K77" s="68"/>
      <c r="L77" s="68">
        <v>60</v>
      </c>
      <c r="M77" s="68"/>
      <c r="N77" s="68"/>
      <c r="O77" s="68"/>
      <c r="P77" s="68"/>
      <c r="Q77" s="68"/>
      <c r="R77" s="68"/>
      <c r="S77" s="68"/>
      <c r="T77" s="68">
        <v>620</v>
      </c>
      <c r="U77" s="68"/>
      <c r="V77" s="68"/>
      <c r="W77" s="69">
        <v>10.333333333333334</v>
      </c>
      <c r="X77" s="744"/>
    </row>
    <row r="78" spans="1:24">
      <c r="A78" s="50">
        <v>75</v>
      </c>
      <c r="B78" s="65" t="s">
        <v>163</v>
      </c>
      <c r="C78" s="73"/>
      <c r="D78" s="74" t="s">
        <v>285</v>
      </c>
      <c r="E78" s="68">
        <v>720</v>
      </c>
      <c r="F78" s="68">
        <v>12</v>
      </c>
      <c r="G78" s="68">
        <v>20</v>
      </c>
      <c r="H78" s="68"/>
      <c r="I78" s="68"/>
      <c r="J78" s="68">
        <v>80</v>
      </c>
      <c r="K78" s="68"/>
      <c r="L78" s="68">
        <v>60</v>
      </c>
      <c r="M78" s="68"/>
      <c r="N78" s="68"/>
      <c r="O78" s="68">
        <v>46.999999999999993</v>
      </c>
      <c r="P78" s="68">
        <v>175</v>
      </c>
      <c r="Q78" s="68"/>
      <c r="R78" s="68"/>
      <c r="S78" s="68"/>
      <c r="T78" s="68">
        <v>338</v>
      </c>
      <c r="U78" s="68"/>
      <c r="V78" s="68"/>
      <c r="W78" s="69">
        <v>5.6333333333333337</v>
      </c>
      <c r="X78" s="744" t="s">
        <v>1091</v>
      </c>
    </row>
    <row r="79" spans="1:24">
      <c r="A79" s="50">
        <v>76</v>
      </c>
      <c r="B79" s="65" t="s">
        <v>164</v>
      </c>
      <c r="C79" s="73"/>
      <c r="D79" s="74" t="s">
        <v>285</v>
      </c>
      <c r="E79" s="68">
        <v>720</v>
      </c>
      <c r="F79" s="68">
        <v>12</v>
      </c>
      <c r="G79" s="68">
        <v>20</v>
      </c>
      <c r="H79" s="68"/>
      <c r="I79" s="68"/>
      <c r="J79" s="68"/>
      <c r="K79" s="68"/>
      <c r="L79" s="68">
        <v>40</v>
      </c>
      <c r="M79" s="68"/>
      <c r="N79" s="68"/>
      <c r="O79" s="68"/>
      <c r="P79" s="68">
        <v>130</v>
      </c>
      <c r="Q79" s="68"/>
      <c r="R79" s="68"/>
      <c r="S79" s="68"/>
      <c r="T79" s="68">
        <v>530</v>
      </c>
      <c r="U79" s="68"/>
      <c r="V79" s="68"/>
      <c r="W79" s="69">
        <v>8.8333333333333339</v>
      </c>
      <c r="X79" s="744" t="s">
        <v>1092</v>
      </c>
    </row>
    <row r="80" spans="1:24">
      <c r="A80" s="50">
        <v>77</v>
      </c>
      <c r="B80" s="65" t="s">
        <v>165</v>
      </c>
      <c r="C80" s="73"/>
      <c r="D80" s="74" t="s">
        <v>285</v>
      </c>
      <c r="E80" s="68">
        <v>720</v>
      </c>
      <c r="F80" s="68">
        <v>12</v>
      </c>
      <c r="G80" s="68">
        <v>30</v>
      </c>
      <c r="H80" s="68"/>
      <c r="I80" s="68"/>
      <c r="J80" s="68"/>
      <c r="K80" s="68"/>
      <c r="L80" s="68">
        <v>60</v>
      </c>
      <c r="M80" s="68"/>
      <c r="N80" s="68"/>
      <c r="O80" s="68"/>
      <c r="P80" s="68"/>
      <c r="Q80" s="68"/>
      <c r="R80" s="68"/>
      <c r="S80" s="68"/>
      <c r="T80" s="68">
        <v>630</v>
      </c>
      <c r="U80" s="68"/>
      <c r="V80" s="68"/>
      <c r="W80" s="69">
        <v>10.5</v>
      </c>
      <c r="X80" s="744"/>
    </row>
    <row r="81" spans="1:24">
      <c r="A81" s="50">
        <v>78</v>
      </c>
      <c r="B81" s="65" t="s">
        <v>166</v>
      </c>
      <c r="C81" s="73"/>
      <c r="D81" s="74" t="s">
        <v>285</v>
      </c>
      <c r="E81" s="68">
        <v>720</v>
      </c>
      <c r="F81" s="68">
        <v>12</v>
      </c>
      <c r="G81" s="68">
        <v>60</v>
      </c>
      <c r="H81" s="68"/>
      <c r="I81" s="68"/>
      <c r="J81" s="68"/>
      <c r="K81" s="68"/>
      <c r="L81" s="68">
        <v>60</v>
      </c>
      <c r="M81" s="68"/>
      <c r="N81" s="68"/>
      <c r="O81" s="68">
        <v>30</v>
      </c>
      <c r="P81" s="68"/>
      <c r="Q81" s="68"/>
      <c r="R81" s="68"/>
      <c r="S81" s="68"/>
      <c r="T81" s="68">
        <v>570</v>
      </c>
      <c r="U81" s="68"/>
      <c r="V81" s="68"/>
      <c r="W81" s="69">
        <v>9.5</v>
      </c>
      <c r="X81" s="744"/>
    </row>
    <row r="82" spans="1:24">
      <c r="A82" s="50">
        <v>79</v>
      </c>
      <c r="B82" s="65" t="s">
        <v>167</v>
      </c>
      <c r="C82" s="70"/>
      <c r="D82" s="74" t="s">
        <v>285</v>
      </c>
      <c r="E82" s="68">
        <v>720</v>
      </c>
      <c r="F82" s="68">
        <v>12</v>
      </c>
      <c r="G82" s="68"/>
      <c r="H82" s="68"/>
      <c r="I82" s="68"/>
      <c r="J82" s="68"/>
      <c r="K82" s="68"/>
      <c r="L82" s="68"/>
      <c r="M82" s="68"/>
      <c r="N82" s="68"/>
      <c r="O82" s="68">
        <v>720</v>
      </c>
      <c r="P82" s="68"/>
      <c r="Q82" s="68"/>
      <c r="R82" s="68"/>
      <c r="S82" s="68"/>
      <c r="T82" s="68">
        <v>0</v>
      </c>
      <c r="U82" s="68"/>
      <c r="V82" s="68"/>
      <c r="W82" s="69">
        <v>0</v>
      </c>
      <c r="X82" s="744" t="s">
        <v>994</v>
      </c>
    </row>
    <row r="83" spans="1:24">
      <c r="A83" s="50">
        <v>80</v>
      </c>
      <c r="B83" s="65" t="s">
        <v>168</v>
      </c>
      <c r="C83" s="70"/>
      <c r="D83" s="74" t="s">
        <v>285</v>
      </c>
      <c r="E83" s="68">
        <v>720</v>
      </c>
      <c r="F83" s="68">
        <v>12</v>
      </c>
      <c r="G83" s="68">
        <v>60</v>
      </c>
      <c r="H83" s="68"/>
      <c r="I83" s="68"/>
      <c r="J83" s="68"/>
      <c r="K83" s="68"/>
      <c r="L83" s="68">
        <v>60</v>
      </c>
      <c r="M83" s="68"/>
      <c r="N83" s="68"/>
      <c r="O83" s="68"/>
      <c r="P83" s="68"/>
      <c r="Q83" s="68"/>
      <c r="R83" s="68"/>
      <c r="S83" s="68"/>
      <c r="T83" s="68">
        <v>600</v>
      </c>
      <c r="U83" s="68"/>
      <c r="V83" s="68"/>
      <c r="W83" s="69">
        <v>10</v>
      </c>
      <c r="X83" s="744"/>
    </row>
    <row r="84" spans="1:24">
      <c r="A84" s="50">
        <v>81</v>
      </c>
      <c r="B84" s="65" t="s">
        <v>169</v>
      </c>
      <c r="C84" s="66"/>
      <c r="D84" s="74" t="s">
        <v>285</v>
      </c>
      <c r="E84" s="68">
        <v>720</v>
      </c>
      <c r="F84" s="68">
        <v>12</v>
      </c>
      <c r="G84" s="68">
        <v>30</v>
      </c>
      <c r="H84" s="68"/>
      <c r="I84" s="68"/>
      <c r="J84" s="68"/>
      <c r="K84" s="68"/>
      <c r="L84" s="68"/>
      <c r="M84" s="68"/>
      <c r="N84" s="68"/>
      <c r="O84" s="68">
        <v>623</v>
      </c>
      <c r="P84" s="68"/>
      <c r="Q84" s="68"/>
      <c r="R84" s="68"/>
      <c r="S84" s="68"/>
      <c r="T84" s="68">
        <v>67</v>
      </c>
      <c r="U84" s="68"/>
      <c r="V84" s="68"/>
      <c r="W84" s="69">
        <v>1.1166666666666667</v>
      </c>
      <c r="X84" s="744" t="s">
        <v>1038</v>
      </c>
    </row>
    <row r="85" spans="1:24">
      <c r="A85" s="50">
        <v>82</v>
      </c>
      <c r="B85" s="65" t="s">
        <v>170</v>
      </c>
      <c r="C85" s="70"/>
      <c r="D85" s="74" t="s">
        <v>285</v>
      </c>
      <c r="E85" s="68">
        <v>720</v>
      </c>
      <c r="F85" s="68">
        <v>12</v>
      </c>
      <c r="G85" s="68"/>
      <c r="H85" s="68"/>
      <c r="I85" s="68"/>
      <c r="J85" s="68"/>
      <c r="K85" s="68"/>
      <c r="L85" s="68"/>
      <c r="M85" s="68"/>
      <c r="N85" s="68"/>
      <c r="O85" s="68"/>
      <c r="P85" s="68">
        <v>720</v>
      </c>
      <c r="Q85" s="68"/>
      <c r="R85" s="68"/>
      <c r="S85" s="68"/>
      <c r="T85" s="68">
        <v>0</v>
      </c>
      <c r="U85" s="68"/>
      <c r="V85" s="68"/>
      <c r="W85" s="69">
        <v>0</v>
      </c>
      <c r="X85" s="744"/>
    </row>
    <row r="86" spans="1:24">
      <c r="A86" s="50">
        <v>83</v>
      </c>
      <c r="B86" s="65" t="s">
        <v>171</v>
      </c>
      <c r="C86" s="70"/>
      <c r="D86" s="74" t="s">
        <v>285</v>
      </c>
      <c r="E86" s="68">
        <v>720</v>
      </c>
      <c r="F86" s="68">
        <v>12</v>
      </c>
      <c r="G86" s="68"/>
      <c r="H86" s="68"/>
      <c r="I86" s="68"/>
      <c r="J86" s="68"/>
      <c r="K86" s="68"/>
      <c r="L86" s="68"/>
      <c r="M86" s="68"/>
      <c r="N86" s="68"/>
      <c r="O86" s="68">
        <v>720</v>
      </c>
      <c r="P86" s="68"/>
      <c r="Q86" s="68"/>
      <c r="R86" s="68"/>
      <c r="S86" s="68"/>
      <c r="T86" s="68">
        <v>0</v>
      </c>
      <c r="U86" s="68"/>
      <c r="V86" s="68"/>
      <c r="W86" s="69">
        <v>0</v>
      </c>
      <c r="X86" s="744" t="s">
        <v>993</v>
      </c>
    </row>
    <row r="87" spans="1:24">
      <c r="A87" s="50">
        <v>84</v>
      </c>
      <c r="B87" s="65" t="s">
        <v>172</v>
      </c>
      <c r="C87" s="70"/>
      <c r="D87" s="74" t="s">
        <v>285</v>
      </c>
      <c r="E87" s="68">
        <v>720</v>
      </c>
      <c r="F87" s="68">
        <v>12</v>
      </c>
      <c r="G87" s="68">
        <v>60</v>
      </c>
      <c r="H87" s="68"/>
      <c r="I87" s="68"/>
      <c r="J87" s="68"/>
      <c r="K87" s="68"/>
      <c r="L87" s="68">
        <v>60</v>
      </c>
      <c r="M87" s="68"/>
      <c r="N87" s="68"/>
      <c r="O87" s="68">
        <v>57.000000000000036</v>
      </c>
      <c r="P87" s="68"/>
      <c r="Q87" s="68"/>
      <c r="R87" s="68"/>
      <c r="S87" s="68"/>
      <c r="T87" s="68">
        <v>543</v>
      </c>
      <c r="U87" s="68"/>
      <c r="V87" s="68"/>
      <c r="W87" s="69">
        <v>9.0500000000000007</v>
      </c>
      <c r="X87" s="744" t="s">
        <v>1035</v>
      </c>
    </row>
    <row r="88" spans="1:24">
      <c r="A88" s="50">
        <v>85</v>
      </c>
      <c r="B88" s="65" t="s">
        <v>173</v>
      </c>
      <c r="C88" s="70"/>
      <c r="D88" s="74" t="s">
        <v>285</v>
      </c>
      <c r="E88" s="68">
        <v>720</v>
      </c>
      <c r="F88" s="68">
        <v>12</v>
      </c>
      <c r="G88" s="68">
        <v>20</v>
      </c>
      <c r="H88" s="68"/>
      <c r="I88" s="68"/>
      <c r="J88" s="68"/>
      <c r="K88" s="68"/>
      <c r="L88" s="68">
        <v>60</v>
      </c>
      <c r="M88" s="68"/>
      <c r="N88" s="68"/>
      <c r="O88" s="68">
        <v>15.000000000000107</v>
      </c>
      <c r="P88" s="68"/>
      <c r="Q88" s="68"/>
      <c r="R88" s="68"/>
      <c r="S88" s="68"/>
      <c r="T88" s="68">
        <v>624.99999999999989</v>
      </c>
      <c r="U88" s="68"/>
      <c r="V88" s="68"/>
      <c r="W88" s="69">
        <v>10.416666666666664</v>
      </c>
      <c r="X88" s="744" t="s">
        <v>1093</v>
      </c>
    </row>
    <row r="89" spans="1:24">
      <c r="A89" s="50">
        <v>86</v>
      </c>
      <c r="B89" s="65" t="s">
        <v>174</v>
      </c>
      <c r="C89" s="70"/>
      <c r="D89" s="74" t="s">
        <v>285</v>
      </c>
      <c r="E89" s="68">
        <v>720</v>
      </c>
      <c r="F89" s="68">
        <v>12</v>
      </c>
      <c r="G89" s="68"/>
      <c r="H89" s="68"/>
      <c r="I89" s="68"/>
      <c r="J89" s="68"/>
      <c r="K89" s="68"/>
      <c r="L89" s="68"/>
      <c r="M89" s="68"/>
      <c r="N89" s="68"/>
      <c r="O89" s="68">
        <v>720</v>
      </c>
      <c r="P89" s="68"/>
      <c r="Q89" s="68"/>
      <c r="R89" s="68"/>
      <c r="S89" s="68"/>
      <c r="T89" s="68">
        <v>0</v>
      </c>
      <c r="U89" s="68"/>
      <c r="V89" s="68"/>
      <c r="W89" s="69">
        <v>0</v>
      </c>
      <c r="X89" s="744" t="s">
        <v>996</v>
      </c>
    </row>
    <row r="90" spans="1:24">
      <c r="A90" s="50">
        <v>87</v>
      </c>
      <c r="B90" s="65" t="s">
        <v>175</v>
      </c>
      <c r="C90" s="70"/>
      <c r="D90" s="74" t="s">
        <v>285</v>
      </c>
      <c r="E90" s="68">
        <v>720</v>
      </c>
      <c r="F90" s="68">
        <v>12</v>
      </c>
      <c r="G90" s="68">
        <v>60</v>
      </c>
      <c r="H90" s="68"/>
      <c r="I90" s="68"/>
      <c r="J90" s="68"/>
      <c r="K90" s="68"/>
      <c r="L90" s="68">
        <v>60</v>
      </c>
      <c r="M90" s="68"/>
      <c r="N90" s="68"/>
      <c r="O90" s="68"/>
      <c r="P90" s="68"/>
      <c r="Q90" s="68"/>
      <c r="R90" s="68"/>
      <c r="S90" s="68"/>
      <c r="T90" s="68">
        <v>600</v>
      </c>
      <c r="U90" s="68"/>
      <c r="V90" s="68"/>
      <c r="W90" s="69">
        <v>10</v>
      </c>
      <c r="X90" s="744"/>
    </row>
    <row r="91" spans="1:24">
      <c r="A91" s="50">
        <v>88</v>
      </c>
      <c r="B91" s="65" t="s">
        <v>176</v>
      </c>
      <c r="C91" s="70"/>
      <c r="D91" s="74" t="s">
        <v>285</v>
      </c>
      <c r="E91" s="68">
        <v>720</v>
      </c>
      <c r="F91" s="68">
        <v>12</v>
      </c>
      <c r="G91" s="68"/>
      <c r="H91" s="68"/>
      <c r="I91" s="68"/>
      <c r="J91" s="68"/>
      <c r="K91" s="68"/>
      <c r="L91" s="68"/>
      <c r="M91" s="68"/>
      <c r="N91" s="68"/>
      <c r="O91" s="68">
        <v>720</v>
      </c>
      <c r="P91" s="68"/>
      <c r="Q91" s="68"/>
      <c r="R91" s="68"/>
      <c r="S91" s="68"/>
      <c r="T91" s="68">
        <v>0</v>
      </c>
      <c r="U91" s="68"/>
      <c r="V91" s="68"/>
      <c r="W91" s="69">
        <v>0</v>
      </c>
      <c r="X91" s="744" t="s">
        <v>1005</v>
      </c>
    </row>
    <row r="92" spans="1:24">
      <c r="A92" s="50">
        <v>89</v>
      </c>
      <c r="B92" s="65" t="s">
        <v>177</v>
      </c>
      <c r="C92" s="70"/>
      <c r="D92" s="74" t="s">
        <v>285</v>
      </c>
      <c r="E92" s="68">
        <v>720</v>
      </c>
      <c r="F92" s="68">
        <v>12</v>
      </c>
      <c r="G92" s="68"/>
      <c r="H92" s="68"/>
      <c r="I92" s="68"/>
      <c r="J92" s="68"/>
      <c r="K92" s="68"/>
      <c r="L92" s="68"/>
      <c r="M92" s="68"/>
      <c r="N92" s="68"/>
      <c r="O92" s="68">
        <v>720</v>
      </c>
      <c r="P92" s="68"/>
      <c r="Q92" s="68"/>
      <c r="R92" s="68"/>
      <c r="S92" s="68"/>
      <c r="T92" s="68">
        <v>0</v>
      </c>
      <c r="U92" s="68"/>
      <c r="V92" s="68"/>
      <c r="W92" s="69">
        <v>0</v>
      </c>
      <c r="X92" s="744" t="s">
        <v>1094</v>
      </c>
    </row>
    <row r="93" spans="1:24">
      <c r="A93" s="50">
        <v>90</v>
      </c>
      <c r="B93" s="65" t="s">
        <v>178</v>
      </c>
      <c r="C93" s="70"/>
      <c r="D93" s="74" t="s">
        <v>285</v>
      </c>
      <c r="E93" s="68">
        <v>720</v>
      </c>
      <c r="F93" s="68">
        <v>12</v>
      </c>
      <c r="G93" s="68">
        <v>40</v>
      </c>
      <c r="H93" s="68"/>
      <c r="I93" s="68"/>
      <c r="J93" s="68"/>
      <c r="K93" s="68"/>
      <c r="L93" s="68">
        <v>30</v>
      </c>
      <c r="M93" s="68"/>
      <c r="N93" s="68"/>
      <c r="O93" s="68">
        <v>24.999999999999911</v>
      </c>
      <c r="P93" s="68"/>
      <c r="Q93" s="68"/>
      <c r="R93" s="68"/>
      <c r="S93" s="68"/>
      <c r="T93" s="68">
        <v>625.00000000000011</v>
      </c>
      <c r="U93" s="68"/>
      <c r="V93" s="68"/>
      <c r="W93" s="69">
        <v>10.416666666666668</v>
      </c>
      <c r="X93" s="744" t="s">
        <v>1095</v>
      </c>
    </row>
    <row r="94" spans="1:24">
      <c r="A94" s="50">
        <v>91</v>
      </c>
      <c r="B94" s="65" t="s">
        <v>179</v>
      </c>
      <c r="C94" s="70"/>
      <c r="D94" s="74" t="s">
        <v>285</v>
      </c>
      <c r="E94" s="68">
        <v>720</v>
      </c>
      <c r="F94" s="68">
        <v>12</v>
      </c>
      <c r="G94" s="68">
        <v>40</v>
      </c>
      <c r="H94" s="68"/>
      <c r="I94" s="68"/>
      <c r="J94" s="68">
        <v>40</v>
      </c>
      <c r="K94" s="68"/>
      <c r="L94" s="68">
        <v>60</v>
      </c>
      <c r="M94" s="68"/>
      <c r="N94" s="68"/>
      <c r="O94" s="68"/>
      <c r="P94" s="68"/>
      <c r="Q94" s="68"/>
      <c r="R94" s="68"/>
      <c r="S94" s="68"/>
      <c r="T94" s="68">
        <v>580</v>
      </c>
      <c r="U94" s="68"/>
      <c r="V94" s="68"/>
      <c r="W94" s="69">
        <v>9.6666666666666661</v>
      </c>
      <c r="X94" s="744" t="s">
        <v>1035</v>
      </c>
    </row>
    <row r="95" spans="1:24">
      <c r="A95" s="50">
        <v>92</v>
      </c>
      <c r="B95" s="65" t="s">
        <v>180</v>
      </c>
      <c r="C95" s="70"/>
      <c r="D95" s="74" t="s">
        <v>285</v>
      </c>
      <c r="E95" s="68">
        <v>720</v>
      </c>
      <c r="F95" s="68">
        <v>12</v>
      </c>
      <c r="G95" s="68">
        <v>10</v>
      </c>
      <c r="H95" s="68"/>
      <c r="I95" s="68"/>
      <c r="J95" s="68"/>
      <c r="K95" s="68"/>
      <c r="L95" s="68">
        <v>60</v>
      </c>
      <c r="M95" s="68"/>
      <c r="N95" s="68"/>
      <c r="O95" s="68">
        <v>27.000000000000064</v>
      </c>
      <c r="P95" s="68">
        <v>60</v>
      </c>
      <c r="Q95" s="68"/>
      <c r="R95" s="68"/>
      <c r="S95" s="68"/>
      <c r="T95" s="68">
        <v>563</v>
      </c>
      <c r="U95" s="68"/>
      <c r="V95" s="68"/>
      <c r="W95" s="69">
        <v>9.3833333333333329</v>
      </c>
      <c r="X95" s="744" t="s">
        <v>1096</v>
      </c>
    </row>
    <row r="96" spans="1:24">
      <c r="A96" s="50">
        <v>93</v>
      </c>
      <c r="B96" s="65" t="s">
        <v>181</v>
      </c>
      <c r="C96" s="70"/>
      <c r="D96" s="74" t="s">
        <v>285</v>
      </c>
      <c r="E96" s="68">
        <v>720</v>
      </c>
      <c r="F96" s="68">
        <v>12</v>
      </c>
      <c r="G96" s="68">
        <v>20</v>
      </c>
      <c r="H96" s="68"/>
      <c r="I96" s="68"/>
      <c r="J96" s="68"/>
      <c r="K96" s="68"/>
      <c r="L96" s="68">
        <v>60</v>
      </c>
      <c r="M96" s="68"/>
      <c r="N96" s="68"/>
      <c r="O96" s="68">
        <v>33.000000000000043</v>
      </c>
      <c r="P96" s="68">
        <v>90</v>
      </c>
      <c r="Q96" s="68"/>
      <c r="R96" s="68"/>
      <c r="S96" s="68"/>
      <c r="T96" s="68">
        <v>517</v>
      </c>
      <c r="U96" s="68"/>
      <c r="V96" s="68"/>
      <c r="W96" s="69">
        <v>8.6166666666666671</v>
      </c>
      <c r="X96" s="744" t="s">
        <v>1097</v>
      </c>
    </row>
    <row r="97" spans="1:24">
      <c r="A97" s="50">
        <v>94</v>
      </c>
      <c r="B97" s="65" t="s">
        <v>182</v>
      </c>
      <c r="C97" s="66"/>
      <c r="D97" s="74" t="s">
        <v>285</v>
      </c>
      <c r="E97" s="68">
        <v>720</v>
      </c>
      <c r="F97" s="68">
        <v>12</v>
      </c>
      <c r="G97" s="68">
        <v>40</v>
      </c>
      <c r="H97" s="68"/>
      <c r="I97" s="68"/>
      <c r="J97" s="68">
        <v>10</v>
      </c>
      <c r="K97" s="68"/>
      <c r="L97" s="68">
        <v>50</v>
      </c>
      <c r="M97" s="68"/>
      <c r="N97" s="68"/>
      <c r="O97" s="68"/>
      <c r="P97" s="68"/>
      <c r="Q97" s="68"/>
      <c r="R97" s="68"/>
      <c r="S97" s="68"/>
      <c r="T97" s="68">
        <v>620</v>
      </c>
      <c r="U97" s="68"/>
      <c r="V97" s="68"/>
      <c r="W97" s="69">
        <v>10.333333333333334</v>
      </c>
      <c r="X97" s="744"/>
    </row>
    <row r="98" spans="1:24">
      <c r="A98" s="50">
        <v>95</v>
      </c>
      <c r="B98" s="65" t="s">
        <v>183</v>
      </c>
      <c r="C98" s="66"/>
      <c r="D98" s="74" t="s">
        <v>285</v>
      </c>
      <c r="E98" s="68">
        <v>720</v>
      </c>
      <c r="F98" s="68">
        <v>12</v>
      </c>
      <c r="G98" s="68">
        <v>30</v>
      </c>
      <c r="H98" s="68"/>
      <c r="I98" s="68"/>
      <c r="J98" s="68">
        <v>20</v>
      </c>
      <c r="K98" s="68"/>
      <c r="L98" s="68">
        <v>50</v>
      </c>
      <c r="M98" s="68"/>
      <c r="N98" s="68"/>
      <c r="O98" s="68"/>
      <c r="P98" s="68"/>
      <c r="Q98" s="68"/>
      <c r="R98" s="68"/>
      <c r="S98" s="68"/>
      <c r="T98" s="68">
        <v>620</v>
      </c>
      <c r="U98" s="68"/>
      <c r="V98" s="68"/>
      <c r="W98" s="69">
        <v>10.333333333333334</v>
      </c>
      <c r="X98" s="744"/>
    </row>
    <row r="99" spans="1:24">
      <c r="A99" s="50">
        <v>96</v>
      </c>
      <c r="B99" s="65" t="s">
        <v>184</v>
      </c>
      <c r="C99" s="66"/>
      <c r="D99" s="74" t="s">
        <v>285</v>
      </c>
      <c r="E99" s="68">
        <v>720</v>
      </c>
      <c r="F99" s="68">
        <v>12</v>
      </c>
      <c r="G99" s="68"/>
      <c r="H99" s="68"/>
      <c r="I99" s="68"/>
      <c r="J99" s="68"/>
      <c r="K99" s="68"/>
      <c r="L99" s="68"/>
      <c r="M99" s="68"/>
      <c r="N99" s="68"/>
      <c r="O99" s="68">
        <v>720</v>
      </c>
      <c r="P99" s="68"/>
      <c r="Q99" s="68"/>
      <c r="R99" s="68"/>
      <c r="S99" s="68"/>
      <c r="T99" s="68">
        <v>0</v>
      </c>
      <c r="U99" s="68"/>
      <c r="V99" s="68"/>
      <c r="W99" s="69">
        <v>0</v>
      </c>
      <c r="X99" s="744" t="s">
        <v>1098</v>
      </c>
    </row>
    <row r="100" spans="1:24">
      <c r="A100" s="50">
        <v>97</v>
      </c>
      <c r="B100" s="65" t="s">
        <v>185</v>
      </c>
      <c r="C100" s="66"/>
      <c r="D100" s="74" t="s">
        <v>285</v>
      </c>
      <c r="E100" s="68">
        <v>720</v>
      </c>
      <c r="F100" s="68">
        <v>12</v>
      </c>
      <c r="G100" s="68">
        <v>40</v>
      </c>
      <c r="H100" s="68"/>
      <c r="I100" s="68"/>
      <c r="J100" s="68"/>
      <c r="K100" s="68"/>
      <c r="L100" s="68">
        <v>60</v>
      </c>
      <c r="M100" s="68"/>
      <c r="N100" s="68"/>
      <c r="O100" s="68">
        <v>89</v>
      </c>
      <c r="P100" s="68"/>
      <c r="Q100" s="68"/>
      <c r="R100" s="68"/>
      <c r="S100" s="68"/>
      <c r="T100" s="68">
        <v>531</v>
      </c>
      <c r="U100" s="68"/>
      <c r="V100" s="68"/>
      <c r="W100" s="69">
        <v>8.85</v>
      </c>
      <c r="X100" s="744" t="s">
        <v>1099</v>
      </c>
    </row>
    <row r="101" spans="1:24">
      <c r="A101" s="50">
        <v>98</v>
      </c>
      <c r="B101" s="65" t="s">
        <v>186</v>
      </c>
      <c r="C101" s="66"/>
      <c r="D101" s="74" t="s">
        <v>285</v>
      </c>
      <c r="E101" s="68">
        <v>720</v>
      </c>
      <c r="F101" s="68">
        <v>12</v>
      </c>
      <c r="G101" s="68">
        <v>70</v>
      </c>
      <c r="H101" s="68"/>
      <c r="I101" s="68"/>
      <c r="J101" s="68"/>
      <c r="K101" s="68"/>
      <c r="L101" s="68">
        <v>50</v>
      </c>
      <c r="M101" s="68"/>
      <c r="N101" s="68"/>
      <c r="O101" s="68"/>
      <c r="P101" s="68"/>
      <c r="Q101" s="68"/>
      <c r="R101" s="68"/>
      <c r="S101" s="68"/>
      <c r="T101" s="68">
        <v>600</v>
      </c>
      <c r="U101" s="68"/>
      <c r="V101" s="68"/>
      <c r="W101" s="69">
        <v>10</v>
      </c>
      <c r="X101" s="744"/>
    </row>
    <row r="102" spans="1:24">
      <c r="A102" s="50">
        <v>99</v>
      </c>
      <c r="B102" s="65" t="s">
        <v>187</v>
      </c>
      <c r="C102" s="66"/>
      <c r="D102" s="74" t="s">
        <v>285</v>
      </c>
      <c r="E102" s="68">
        <v>720</v>
      </c>
      <c r="F102" s="68">
        <v>12</v>
      </c>
      <c r="G102" s="68">
        <v>70</v>
      </c>
      <c r="H102" s="68"/>
      <c r="I102" s="68"/>
      <c r="J102" s="68"/>
      <c r="K102" s="68"/>
      <c r="L102" s="68">
        <v>60</v>
      </c>
      <c r="M102" s="68"/>
      <c r="N102" s="68"/>
      <c r="O102" s="68">
        <v>21</v>
      </c>
      <c r="P102" s="68">
        <v>120</v>
      </c>
      <c r="Q102" s="68"/>
      <c r="R102" s="68"/>
      <c r="S102" s="68"/>
      <c r="T102" s="68">
        <v>449</v>
      </c>
      <c r="U102" s="68"/>
      <c r="V102" s="68"/>
      <c r="W102" s="69">
        <v>7.4833333333333334</v>
      </c>
      <c r="X102" s="744" t="s">
        <v>1100</v>
      </c>
    </row>
    <row r="103" spans="1:24">
      <c r="A103" s="50">
        <v>100</v>
      </c>
      <c r="B103" s="65" t="s">
        <v>188</v>
      </c>
      <c r="C103" s="66"/>
      <c r="D103" s="74" t="s">
        <v>285</v>
      </c>
      <c r="E103" s="68">
        <v>720</v>
      </c>
      <c r="F103" s="68">
        <v>12</v>
      </c>
      <c r="G103" s="68">
        <v>40</v>
      </c>
      <c r="H103" s="68"/>
      <c r="I103" s="68"/>
      <c r="J103" s="68"/>
      <c r="K103" s="68"/>
      <c r="L103" s="68">
        <v>60</v>
      </c>
      <c r="M103" s="68"/>
      <c r="N103" s="68"/>
      <c r="O103" s="68">
        <v>23</v>
      </c>
      <c r="P103" s="68"/>
      <c r="Q103" s="68"/>
      <c r="R103" s="68"/>
      <c r="S103" s="68"/>
      <c r="T103" s="68">
        <v>597</v>
      </c>
      <c r="U103" s="68"/>
      <c r="V103" s="68"/>
      <c r="W103" s="69">
        <v>9.9499999999999993</v>
      </c>
      <c r="X103" s="744" t="s">
        <v>1101</v>
      </c>
    </row>
    <row r="104" spans="1:24">
      <c r="A104" s="50">
        <v>101</v>
      </c>
      <c r="B104" s="65" t="s">
        <v>189</v>
      </c>
      <c r="C104" s="66"/>
      <c r="D104" s="74" t="s">
        <v>285</v>
      </c>
      <c r="E104" s="68">
        <v>720</v>
      </c>
      <c r="F104" s="68">
        <v>12</v>
      </c>
      <c r="G104" s="68">
        <v>25</v>
      </c>
      <c r="H104" s="68"/>
      <c r="I104" s="68"/>
      <c r="J104" s="68"/>
      <c r="K104" s="68"/>
      <c r="L104" s="68">
        <v>60</v>
      </c>
      <c r="M104" s="68"/>
      <c r="N104" s="68"/>
      <c r="O104" s="68"/>
      <c r="P104" s="68"/>
      <c r="Q104" s="68"/>
      <c r="R104" s="68"/>
      <c r="S104" s="68"/>
      <c r="T104" s="68">
        <v>635</v>
      </c>
      <c r="U104" s="68"/>
      <c r="V104" s="68"/>
      <c r="W104" s="69">
        <v>10.583333333333334</v>
      </c>
      <c r="X104" s="744"/>
    </row>
    <row r="105" spans="1:24">
      <c r="A105" s="50">
        <v>102</v>
      </c>
      <c r="B105" s="65" t="s">
        <v>190</v>
      </c>
      <c r="C105" s="66"/>
      <c r="D105" s="74" t="s">
        <v>285</v>
      </c>
      <c r="E105" s="68">
        <v>720</v>
      </c>
      <c r="F105" s="68">
        <v>12</v>
      </c>
      <c r="G105" s="68">
        <v>40</v>
      </c>
      <c r="H105" s="68"/>
      <c r="I105" s="68"/>
      <c r="J105" s="68"/>
      <c r="K105" s="68"/>
      <c r="L105" s="68">
        <v>50</v>
      </c>
      <c r="M105" s="68">
        <v>10</v>
      </c>
      <c r="N105" s="68"/>
      <c r="O105" s="68"/>
      <c r="P105" s="68"/>
      <c r="Q105" s="68"/>
      <c r="R105" s="68"/>
      <c r="S105" s="68"/>
      <c r="T105" s="68">
        <v>620</v>
      </c>
      <c r="U105" s="68"/>
      <c r="V105" s="68"/>
      <c r="W105" s="69">
        <v>10.333333333333334</v>
      </c>
      <c r="X105" s="744"/>
    </row>
    <row r="106" spans="1:24">
      <c r="A106" s="50">
        <v>103</v>
      </c>
      <c r="B106" s="65" t="s">
        <v>191</v>
      </c>
      <c r="C106" s="66"/>
      <c r="D106" s="74" t="s">
        <v>285</v>
      </c>
      <c r="E106" s="68">
        <v>720</v>
      </c>
      <c r="F106" s="68">
        <v>12</v>
      </c>
      <c r="G106" s="68">
        <v>50</v>
      </c>
      <c r="H106" s="68">
        <v>20</v>
      </c>
      <c r="I106" s="68"/>
      <c r="J106" s="68"/>
      <c r="K106" s="68"/>
      <c r="L106" s="68">
        <v>50</v>
      </c>
      <c r="M106" s="68"/>
      <c r="N106" s="68"/>
      <c r="O106" s="68"/>
      <c r="P106" s="68"/>
      <c r="Q106" s="68"/>
      <c r="R106" s="68"/>
      <c r="S106" s="68"/>
      <c r="T106" s="68">
        <v>600</v>
      </c>
      <c r="U106" s="68"/>
      <c r="V106" s="68"/>
      <c r="W106" s="69">
        <v>10</v>
      </c>
      <c r="X106" s="744"/>
    </row>
    <row r="107" spans="1:24">
      <c r="A107" s="50">
        <v>104</v>
      </c>
      <c r="B107" s="65" t="s">
        <v>192</v>
      </c>
      <c r="C107" s="66"/>
      <c r="D107" s="74" t="s">
        <v>285</v>
      </c>
      <c r="E107" s="68">
        <v>720</v>
      </c>
      <c r="F107" s="68">
        <v>12</v>
      </c>
      <c r="G107" s="68">
        <v>20</v>
      </c>
      <c r="H107" s="68"/>
      <c r="I107" s="68"/>
      <c r="J107" s="68"/>
      <c r="K107" s="68"/>
      <c r="L107" s="68">
        <v>40</v>
      </c>
      <c r="M107" s="68"/>
      <c r="N107" s="68"/>
      <c r="O107" s="68">
        <v>362</v>
      </c>
      <c r="P107" s="68">
        <v>248</v>
      </c>
      <c r="Q107" s="68"/>
      <c r="R107" s="68"/>
      <c r="S107" s="68"/>
      <c r="T107" s="68">
        <v>50</v>
      </c>
      <c r="U107" s="68"/>
      <c r="V107" s="68"/>
      <c r="W107" s="69">
        <v>0.83333333333333337</v>
      </c>
      <c r="X107" s="744" t="s">
        <v>1102</v>
      </c>
    </row>
    <row r="108" spans="1:24">
      <c r="A108" s="50">
        <v>105</v>
      </c>
      <c r="B108" s="65" t="s">
        <v>193</v>
      </c>
      <c r="C108" s="66"/>
      <c r="D108" s="74" t="s">
        <v>285</v>
      </c>
      <c r="E108" s="68">
        <v>720</v>
      </c>
      <c r="F108" s="68">
        <v>12</v>
      </c>
      <c r="G108" s="68"/>
      <c r="H108" s="68"/>
      <c r="I108" s="68"/>
      <c r="J108" s="68"/>
      <c r="K108" s="68"/>
      <c r="L108" s="68"/>
      <c r="M108" s="68"/>
      <c r="N108" s="68"/>
      <c r="O108" s="68">
        <v>482.99999999999994</v>
      </c>
      <c r="P108" s="68">
        <v>237</v>
      </c>
      <c r="Q108" s="68"/>
      <c r="R108" s="68"/>
      <c r="S108" s="68"/>
      <c r="T108" s="68">
        <v>0</v>
      </c>
      <c r="U108" s="68"/>
      <c r="V108" s="68"/>
      <c r="W108" s="69">
        <v>0</v>
      </c>
      <c r="X108" s="744" t="s">
        <v>1023</v>
      </c>
    </row>
    <row r="109" spans="1:24">
      <c r="A109" s="50">
        <v>106</v>
      </c>
      <c r="B109" s="65" t="s">
        <v>194</v>
      </c>
      <c r="C109" s="66"/>
      <c r="D109" s="74" t="s">
        <v>285</v>
      </c>
      <c r="E109" s="68">
        <v>720</v>
      </c>
      <c r="F109" s="68">
        <v>12</v>
      </c>
      <c r="G109" s="68">
        <v>30</v>
      </c>
      <c r="H109" s="68"/>
      <c r="I109" s="68"/>
      <c r="J109" s="68">
        <v>40</v>
      </c>
      <c r="K109" s="68"/>
      <c r="L109" s="68">
        <v>60</v>
      </c>
      <c r="M109" s="68"/>
      <c r="N109" s="68"/>
      <c r="O109" s="68">
        <v>24.999999999999993</v>
      </c>
      <c r="P109" s="68"/>
      <c r="Q109" s="68"/>
      <c r="R109" s="68"/>
      <c r="S109" s="68"/>
      <c r="T109" s="68">
        <v>565</v>
      </c>
      <c r="U109" s="68"/>
      <c r="V109" s="68"/>
      <c r="W109" s="69">
        <v>9.4166666666666661</v>
      </c>
      <c r="X109" s="744" t="s">
        <v>1103</v>
      </c>
    </row>
    <row r="110" spans="1:24">
      <c r="A110" s="50">
        <v>107</v>
      </c>
      <c r="B110" s="65" t="s">
        <v>195</v>
      </c>
      <c r="C110" s="66"/>
      <c r="D110" s="74" t="s">
        <v>285</v>
      </c>
      <c r="E110" s="68">
        <v>720</v>
      </c>
      <c r="F110" s="68">
        <v>12</v>
      </c>
      <c r="G110" s="68">
        <v>10</v>
      </c>
      <c r="H110" s="68"/>
      <c r="I110" s="68"/>
      <c r="J110" s="68"/>
      <c r="K110" s="68"/>
      <c r="L110" s="68">
        <v>60</v>
      </c>
      <c r="M110" s="68"/>
      <c r="N110" s="68"/>
      <c r="O110" s="68">
        <v>200</v>
      </c>
      <c r="P110" s="68">
        <v>400</v>
      </c>
      <c r="Q110" s="68"/>
      <c r="R110" s="68"/>
      <c r="S110" s="68"/>
      <c r="T110" s="68">
        <v>50</v>
      </c>
      <c r="U110" s="68"/>
      <c r="V110" s="68"/>
      <c r="W110" s="69">
        <v>0.83333333333333337</v>
      </c>
      <c r="X110" s="744" t="s">
        <v>1037</v>
      </c>
    </row>
    <row r="111" spans="1:24">
      <c r="A111" s="50">
        <v>108</v>
      </c>
      <c r="B111" s="65" t="s">
        <v>196</v>
      </c>
      <c r="C111" s="66"/>
      <c r="D111" s="74" t="s">
        <v>285</v>
      </c>
      <c r="E111" s="68">
        <v>720</v>
      </c>
      <c r="F111" s="68">
        <v>12</v>
      </c>
      <c r="G111" s="68">
        <v>40</v>
      </c>
      <c r="H111" s="68">
        <v>40</v>
      </c>
      <c r="I111" s="68"/>
      <c r="J111" s="68">
        <v>50</v>
      </c>
      <c r="K111" s="68"/>
      <c r="L111" s="68">
        <v>60</v>
      </c>
      <c r="M111" s="68">
        <v>10</v>
      </c>
      <c r="N111" s="68"/>
      <c r="O111" s="68"/>
      <c r="P111" s="68"/>
      <c r="Q111" s="68"/>
      <c r="R111" s="68"/>
      <c r="S111" s="68"/>
      <c r="T111" s="68">
        <v>520</v>
      </c>
      <c r="U111" s="68"/>
      <c r="V111" s="68"/>
      <c r="W111" s="69">
        <v>8.6666666666666661</v>
      </c>
      <c r="X111" s="744"/>
    </row>
    <row r="112" spans="1:24">
      <c r="A112" s="50">
        <v>109</v>
      </c>
      <c r="B112" s="65" t="s">
        <v>197</v>
      </c>
      <c r="C112" s="66"/>
      <c r="D112" s="74" t="s">
        <v>285</v>
      </c>
      <c r="E112" s="68">
        <v>720</v>
      </c>
      <c r="F112" s="68">
        <v>12</v>
      </c>
      <c r="G112" s="68"/>
      <c r="H112" s="68"/>
      <c r="I112" s="68"/>
      <c r="J112" s="68"/>
      <c r="K112" s="68"/>
      <c r="L112" s="68"/>
      <c r="M112" s="68"/>
      <c r="N112" s="68"/>
      <c r="O112" s="68">
        <v>720</v>
      </c>
      <c r="P112" s="68"/>
      <c r="Q112" s="68"/>
      <c r="R112" s="68"/>
      <c r="S112" s="68"/>
      <c r="T112" s="68">
        <v>0</v>
      </c>
      <c r="U112" s="68"/>
      <c r="V112" s="68"/>
      <c r="W112" s="69">
        <v>0</v>
      </c>
      <c r="X112" s="744" t="s">
        <v>1104</v>
      </c>
    </row>
    <row r="113" spans="1:24">
      <c r="A113" s="50">
        <v>110</v>
      </c>
      <c r="B113" s="65" t="s">
        <v>198</v>
      </c>
      <c r="C113" s="66"/>
      <c r="D113" s="74" t="s">
        <v>285</v>
      </c>
      <c r="E113" s="68">
        <v>720</v>
      </c>
      <c r="F113" s="68">
        <v>12</v>
      </c>
      <c r="G113" s="68">
        <v>20</v>
      </c>
      <c r="H113" s="68"/>
      <c r="I113" s="68"/>
      <c r="J113" s="68">
        <v>40</v>
      </c>
      <c r="K113" s="68"/>
      <c r="L113" s="68">
        <v>40</v>
      </c>
      <c r="M113" s="68"/>
      <c r="N113" s="68"/>
      <c r="O113" s="68"/>
      <c r="P113" s="68"/>
      <c r="Q113" s="68"/>
      <c r="R113" s="68"/>
      <c r="S113" s="68"/>
      <c r="T113" s="68">
        <v>620</v>
      </c>
      <c r="U113" s="68"/>
      <c r="V113" s="68"/>
      <c r="W113" s="69">
        <v>10.333333333333334</v>
      </c>
      <c r="X113" s="744"/>
    </row>
    <row r="114" spans="1:24">
      <c r="A114" s="50">
        <v>111</v>
      </c>
      <c r="B114" s="65" t="s">
        <v>199</v>
      </c>
      <c r="C114" s="66"/>
      <c r="D114" s="74" t="s">
        <v>285</v>
      </c>
      <c r="E114" s="68">
        <v>720</v>
      </c>
      <c r="F114" s="68">
        <v>12</v>
      </c>
      <c r="G114" s="68">
        <v>20</v>
      </c>
      <c r="H114" s="68">
        <v>90</v>
      </c>
      <c r="I114" s="68"/>
      <c r="J114" s="68">
        <v>10</v>
      </c>
      <c r="K114" s="68"/>
      <c r="L114" s="68">
        <v>50</v>
      </c>
      <c r="M114" s="68"/>
      <c r="N114" s="68"/>
      <c r="O114" s="68">
        <v>14.00000000000003</v>
      </c>
      <c r="P114" s="68"/>
      <c r="Q114" s="68"/>
      <c r="R114" s="68"/>
      <c r="S114" s="68"/>
      <c r="T114" s="68">
        <v>536</v>
      </c>
      <c r="U114" s="68"/>
      <c r="V114" s="68"/>
      <c r="W114" s="69">
        <v>8.9333333333333336</v>
      </c>
      <c r="X114" s="744" t="s">
        <v>1105</v>
      </c>
    </row>
    <row r="115" spans="1:24">
      <c r="A115" s="50">
        <v>112</v>
      </c>
      <c r="B115" s="65" t="s">
        <v>200</v>
      </c>
      <c r="C115" s="75"/>
      <c r="D115" s="74" t="s">
        <v>285</v>
      </c>
      <c r="E115" s="68">
        <v>720</v>
      </c>
      <c r="F115" s="68">
        <v>12</v>
      </c>
      <c r="G115" s="68">
        <v>60</v>
      </c>
      <c r="H115" s="68"/>
      <c r="I115" s="68"/>
      <c r="J115" s="68">
        <v>100</v>
      </c>
      <c r="K115" s="68"/>
      <c r="L115" s="68">
        <v>60</v>
      </c>
      <c r="M115" s="68"/>
      <c r="N115" s="68"/>
      <c r="O115" s="68"/>
      <c r="P115" s="68">
        <v>100</v>
      </c>
      <c r="Q115" s="68"/>
      <c r="R115" s="68"/>
      <c r="S115" s="68"/>
      <c r="T115" s="68">
        <v>400</v>
      </c>
      <c r="U115" s="68"/>
      <c r="V115" s="68"/>
      <c r="W115" s="69">
        <v>6.666666666666667</v>
      </c>
      <c r="X115" s="744"/>
    </row>
    <row r="116" spans="1:24">
      <c r="A116" s="50">
        <v>113</v>
      </c>
      <c r="B116" s="65" t="s">
        <v>201</v>
      </c>
      <c r="C116" s="75"/>
      <c r="D116" s="74" t="s">
        <v>285</v>
      </c>
      <c r="E116" s="68">
        <v>720</v>
      </c>
      <c r="F116" s="68">
        <v>12</v>
      </c>
      <c r="G116" s="68">
        <v>30</v>
      </c>
      <c r="H116" s="68"/>
      <c r="I116" s="68"/>
      <c r="J116" s="68">
        <v>180</v>
      </c>
      <c r="K116" s="68"/>
      <c r="L116" s="68">
        <v>50</v>
      </c>
      <c r="M116" s="68"/>
      <c r="N116" s="68">
        <v>119.99999999999989</v>
      </c>
      <c r="O116" s="68">
        <v>4.9999999999999822</v>
      </c>
      <c r="P116" s="68">
        <v>150</v>
      </c>
      <c r="Q116" s="68"/>
      <c r="R116" s="68"/>
      <c r="S116" s="68"/>
      <c r="T116" s="68">
        <v>185.00000000000011</v>
      </c>
      <c r="U116" s="68"/>
      <c r="V116" s="68"/>
      <c r="W116" s="69">
        <v>3.0833333333333353</v>
      </c>
      <c r="X116" s="744" t="s">
        <v>1106</v>
      </c>
    </row>
    <row r="117" spans="1:24">
      <c r="A117" s="50">
        <v>114</v>
      </c>
      <c r="B117" s="65" t="s">
        <v>202</v>
      </c>
      <c r="C117" s="75"/>
      <c r="D117" s="74" t="s">
        <v>285</v>
      </c>
      <c r="E117" s="68">
        <v>720</v>
      </c>
      <c r="F117" s="68">
        <v>12</v>
      </c>
      <c r="G117" s="68">
        <v>40</v>
      </c>
      <c r="H117" s="68">
        <v>10</v>
      </c>
      <c r="I117" s="68"/>
      <c r="J117" s="68"/>
      <c r="K117" s="68"/>
      <c r="L117" s="68">
        <v>50</v>
      </c>
      <c r="M117" s="68"/>
      <c r="N117" s="68"/>
      <c r="O117" s="68"/>
      <c r="P117" s="68"/>
      <c r="Q117" s="68"/>
      <c r="R117" s="68"/>
      <c r="S117" s="68"/>
      <c r="T117" s="68">
        <v>620</v>
      </c>
      <c r="U117" s="68"/>
      <c r="V117" s="68"/>
      <c r="W117" s="69">
        <v>10.333333333333334</v>
      </c>
      <c r="X117" s="744"/>
    </row>
    <row r="118" spans="1:24">
      <c r="A118" s="50">
        <v>115</v>
      </c>
      <c r="B118" s="65" t="s">
        <v>203</v>
      </c>
      <c r="C118" s="75"/>
      <c r="D118" s="74" t="s">
        <v>285</v>
      </c>
      <c r="E118" s="68">
        <v>720</v>
      </c>
      <c r="F118" s="68">
        <v>12</v>
      </c>
      <c r="G118" s="68">
        <v>30</v>
      </c>
      <c r="H118" s="68"/>
      <c r="I118" s="68"/>
      <c r="J118" s="68"/>
      <c r="K118" s="68"/>
      <c r="L118" s="68">
        <v>50</v>
      </c>
      <c r="M118" s="68"/>
      <c r="N118" s="68"/>
      <c r="O118" s="68">
        <v>17.999999999999936</v>
      </c>
      <c r="P118" s="68">
        <v>90</v>
      </c>
      <c r="Q118" s="68"/>
      <c r="R118" s="68"/>
      <c r="S118" s="68"/>
      <c r="T118" s="68">
        <v>532</v>
      </c>
      <c r="U118" s="68"/>
      <c r="V118" s="68"/>
      <c r="W118" s="69">
        <v>8.8666666666666671</v>
      </c>
      <c r="X118" s="744" t="s">
        <v>1107</v>
      </c>
    </row>
    <row r="119" spans="1:24">
      <c r="A119" s="50">
        <v>116</v>
      </c>
      <c r="B119" s="65" t="s">
        <v>226</v>
      </c>
      <c r="C119" s="75"/>
      <c r="D119" s="74" t="s">
        <v>285</v>
      </c>
      <c r="E119" s="68">
        <v>720</v>
      </c>
      <c r="F119" s="68">
        <v>12</v>
      </c>
      <c r="G119" s="68">
        <v>50</v>
      </c>
      <c r="H119" s="68"/>
      <c r="I119" s="68"/>
      <c r="J119" s="68"/>
      <c r="K119" s="68"/>
      <c r="L119" s="68">
        <v>40</v>
      </c>
      <c r="M119" s="68"/>
      <c r="N119" s="68"/>
      <c r="O119" s="68"/>
      <c r="P119" s="68"/>
      <c r="Q119" s="68"/>
      <c r="R119" s="68"/>
      <c r="S119" s="68"/>
      <c r="T119" s="68">
        <v>630</v>
      </c>
      <c r="U119" s="68"/>
      <c r="V119" s="68"/>
      <c r="W119" s="69">
        <v>10.5</v>
      </c>
      <c r="X119" s="744"/>
    </row>
    <row r="120" spans="1:24">
      <c r="A120" s="50">
        <v>117</v>
      </c>
      <c r="B120" s="65" t="s">
        <v>227</v>
      </c>
      <c r="C120" s="75"/>
      <c r="D120" s="74" t="s">
        <v>285</v>
      </c>
      <c r="E120" s="68">
        <v>720</v>
      </c>
      <c r="F120" s="68">
        <v>12</v>
      </c>
      <c r="G120" s="68">
        <v>60</v>
      </c>
      <c r="H120" s="68"/>
      <c r="I120" s="68"/>
      <c r="J120" s="68"/>
      <c r="K120" s="68"/>
      <c r="L120" s="68">
        <v>60</v>
      </c>
      <c r="M120" s="68"/>
      <c r="N120" s="68"/>
      <c r="O120" s="68"/>
      <c r="P120" s="68"/>
      <c r="Q120" s="68"/>
      <c r="R120" s="68"/>
      <c r="S120" s="68"/>
      <c r="T120" s="68">
        <v>600</v>
      </c>
      <c r="U120" s="68"/>
      <c r="V120" s="68"/>
      <c r="W120" s="69">
        <v>10</v>
      </c>
      <c r="X120" s="744"/>
    </row>
    <row r="121" spans="1:24">
      <c r="A121" s="50">
        <v>118</v>
      </c>
      <c r="B121" s="65" t="s">
        <v>229</v>
      </c>
      <c r="C121" s="75"/>
      <c r="D121" s="74" t="s">
        <v>285</v>
      </c>
      <c r="E121" s="68">
        <v>720</v>
      </c>
      <c r="F121" s="68">
        <v>12</v>
      </c>
      <c r="G121" s="68">
        <v>20</v>
      </c>
      <c r="H121" s="68"/>
      <c r="I121" s="68"/>
      <c r="J121" s="68"/>
      <c r="K121" s="68"/>
      <c r="L121" s="68">
        <v>60</v>
      </c>
      <c r="M121" s="68">
        <v>30</v>
      </c>
      <c r="N121" s="68"/>
      <c r="O121" s="68"/>
      <c r="P121" s="68"/>
      <c r="Q121" s="68"/>
      <c r="R121" s="68"/>
      <c r="S121" s="68"/>
      <c r="T121" s="68">
        <v>610</v>
      </c>
      <c r="U121" s="68"/>
      <c r="V121" s="68"/>
      <c r="W121" s="69">
        <v>10.166666666666666</v>
      </c>
      <c r="X121" s="744"/>
    </row>
    <row r="122" spans="1:24">
      <c r="A122" s="50">
        <v>119</v>
      </c>
      <c r="B122" s="65" t="s">
        <v>233</v>
      </c>
      <c r="C122" s="75"/>
      <c r="D122" s="74" t="s">
        <v>285</v>
      </c>
      <c r="E122" s="68">
        <v>720</v>
      </c>
      <c r="F122" s="68">
        <v>12</v>
      </c>
      <c r="G122" s="68">
        <v>30</v>
      </c>
      <c r="H122" s="68"/>
      <c r="I122" s="68"/>
      <c r="J122" s="68"/>
      <c r="K122" s="68"/>
      <c r="L122" s="68">
        <v>60</v>
      </c>
      <c r="M122" s="68"/>
      <c r="N122" s="68"/>
      <c r="O122" s="68"/>
      <c r="P122" s="68">
        <v>50</v>
      </c>
      <c r="Q122" s="68"/>
      <c r="R122" s="68"/>
      <c r="S122" s="68"/>
      <c r="T122" s="68">
        <v>580</v>
      </c>
      <c r="U122" s="68"/>
      <c r="V122" s="68"/>
      <c r="W122" s="69">
        <v>9.6666666666666661</v>
      </c>
      <c r="X122" s="744"/>
    </row>
    <row r="123" spans="1:24">
      <c r="A123" s="50">
        <v>120</v>
      </c>
      <c r="B123" s="65" t="s">
        <v>234</v>
      </c>
      <c r="C123" s="75"/>
      <c r="D123" s="74" t="s">
        <v>285</v>
      </c>
      <c r="E123" s="68">
        <v>720</v>
      </c>
      <c r="F123" s="68">
        <v>12</v>
      </c>
      <c r="G123" s="68">
        <v>30</v>
      </c>
      <c r="H123" s="68"/>
      <c r="I123" s="68"/>
      <c r="J123" s="68">
        <v>30</v>
      </c>
      <c r="K123" s="68"/>
      <c r="L123" s="68">
        <v>60</v>
      </c>
      <c r="M123" s="68"/>
      <c r="N123" s="68"/>
      <c r="O123" s="68"/>
      <c r="P123" s="68"/>
      <c r="Q123" s="68"/>
      <c r="R123" s="68"/>
      <c r="S123" s="68"/>
      <c r="T123" s="68">
        <v>600</v>
      </c>
      <c r="U123" s="68"/>
      <c r="V123" s="68"/>
      <c r="W123" s="69">
        <v>10</v>
      </c>
      <c r="X123" s="744"/>
    </row>
    <row r="124" spans="1:24">
      <c r="A124" s="50">
        <v>121</v>
      </c>
      <c r="B124" s="65" t="s">
        <v>235</v>
      </c>
      <c r="C124" s="75"/>
      <c r="D124" s="74" t="s">
        <v>285</v>
      </c>
      <c r="E124" s="68">
        <v>720</v>
      </c>
      <c r="F124" s="68">
        <v>12</v>
      </c>
      <c r="G124" s="68">
        <v>30</v>
      </c>
      <c r="H124" s="68"/>
      <c r="I124" s="68"/>
      <c r="J124" s="68">
        <v>60</v>
      </c>
      <c r="K124" s="68"/>
      <c r="L124" s="68">
        <v>60</v>
      </c>
      <c r="M124" s="68"/>
      <c r="N124" s="68"/>
      <c r="O124" s="68"/>
      <c r="P124" s="68">
        <v>50</v>
      </c>
      <c r="Q124" s="68"/>
      <c r="R124" s="68"/>
      <c r="S124" s="68"/>
      <c r="T124" s="68">
        <v>520</v>
      </c>
      <c r="U124" s="68"/>
      <c r="V124" s="68"/>
      <c r="W124" s="69">
        <v>8.6666666666666661</v>
      </c>
      <c r="X124" s="744"/>
    </row>
    <row r="125" spans="1:24">
      <c r="A125" s="9"/>
      <c r="B125" s="10" t="s">
        <v>315</v>
      </c>
      <c r="C125" s="9"/>
      <c r="D125" s="11"/>
      <c r="E125" s="9"/>
      <c r="F125" s="9"/>
      <c r="G125" s="9"/>
      <c r="H125" s="9"/>
      <c r="I125" s="9"/>
      <c r="J125" s="9"/>
      <c r="K125" s="12"/>
      <c r="L125" s="12"/>
      <c r="M125" s="12"/>
      <c r="N125" s="12"/>
      <c r="O125" s="9"/>
      <c r="P125" s="9"/>
      <c r="Q125" s="9"/>
      <c r="R125" s="9"/>
      <c r="S125" s="9"/>
      <c r="T125" s="9"/>
      <c r="U125" s="9"/>
      <c r="V125" s="9"/>
      <c r="W125" s="9"/>
      <c r="X125" s="745"/>
    </row>
    <row r="126" spans="1:24" ht="60">
      <c r="A126" s="4" t="s">
        <v>289</v>
      </c>
      <c r="B126" s="5" t="s">
        <v>290</v>
      </c>
      <c r="C126" s="6"/>
      <c r="D126" s="6" t="s">
        <v>291</v>
      </c>
      <c r="E126" s="6" t="s">
        <v>292</v>
      </c>
      <c r="F126" s="6" t="s">
        <v>293</v>
      </c>
      <c r="G126" s="6" t="s">
        <v>294</v>
      </c>
      <c r="H126" s="6" t="s">
        <v>295</v>
      </c>
      <c r="I126" s="6" t="s">
        <v>296</v>
      </c>
      <c r="J126" s="6" t="s">
        <v>297</v>
      </c>
      <c r="K126" s="6" t="s">
        <v>298</v>
      </c>
      <c r="L126" s="6" t="s">
        <v>299</v>
      </c>
      <c r="M126" s="6" t="s">
        <v>300</v>
      </c>
      <c r="N126" s="6" t="s">
        <v>301</v>
      </c>
      <c r="O126" s="6" t="s">
        <v>302</v>
      </c>
      <c r="P126" s="6" t="s">
        <v>303</v>
      </c>
      <c r="Q126" s="6" t="s">
        <v>304</v>
      </c>
      <c r="R126" s="6" t="s">
        <v>305</v>
      </c>
      <c r="S126" s="6" t="s">
        <v>306</v>
      </c>
      <c r="T126" s="6" t="s">
        <v>307</v>
      </c>
      <c r="U126" s="6" t="s">
        <v>308</v>
      </c>
      <c r="V126" s="6" t="s">
        <v>309</v>
      </c>
      <c r="W126" s="6" t="s">
        <v>310</v>
      </c>
      <c r="X126" s="742" t="s">
        <v>311</v>
      </c>
    </row>
    <row r="127" spans="1:24">
      <c r="A127" s="7"/>
      <c r="B127" s="7"/>
      <c r="C127" s="7"/>
      <c r="D127" s="8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</row>
    <row r="128" spans="1:24">
      <c r="A128" s="50">
        <v>1</v>
      </c>
      <c r="B128" s="51" t="s">
        <v>45</v>
      </c>
      <c r="C128" s="52"/>
      <c r="D128" s="53" t="s">
        <v>285</v>
      </c>
      <c r="E128" s="54">
        <v>720</v>
      </c>
      <c r="F128" s="55">
        <v>12</v>
      </c>
      <c r="G128" s="56">
        <v>40</v>
      </c>
      <c r="H128" s="56">
        <v>26</v>
      </c>
      <c r="I128" s="56"/>
      <c r="J128" s="56"/>
      <c r="K128" s="56"/>
      <c r="L128" s="56">
        <v>120</v>
      </c>
      <c r="M128" s="56"/>
      <c r="N128" s="56"/>
      <c r="O128" s="56">
        <v>17</v>
      </c>
      <c r="P128" s="56"/>
      <c r="Q128" s="56"/>
      <c r="R128" s="56"/>
      <c r="S128" s="56"/>
      <c r="T128" s="55">
        <v>517</v>
      </c>
      <c r="U128" s="55"/>
      <c r="V128" s="55"/>
      <c r="W128" s="57">
        <v>8.6166666666666671</v>
      </c>
      <c r="X128" s="743" t="s">
        <v>1108</v>
      </c>
    </row>
    <row r="129" spans="1:24">
      <c r="A129" s="58">
        <v>2</v>
      </c>
      <c r="B129" s="51" t="s">
        <v>47</v>
      </c>
      <c r="C129" s="59"/>
      <c r="D129" s="53" t="s">
        <v>285</v>
      </c>
      <c r="E129" s="54">
        <v>720</v>
      </c>
      <c r="F129" s="55">
        <v>12</v>
      </c>
      <c r="G129" s="56">
        <v>30</v>
      </c>
      <c r="H129" s="56">
        <v>20</v>
      </c>
      <c r="I129" s="56">
        <v>50</v>
      </c>
      <c r="J129" s="56">
        <v>10</v>
      </c>
      <c r="K129" s="56"/>
      <c r="L129" s="56">
        <v>120</v>
      </c>
      <c r="M129" s="56"/>
      <c r="N129" s="56"/>
      <c r="O129" s="56">
        <v>21</v>
      </c>
      <c r="P129" s="56"/>
      <c r="Q129" s="56"/>
      <c r="R129" s="56"/>
      <c r="S129" s="56"/>
      <c r="T129" s="55">
        <v>469</v>
      </c>
      <c r="U129" s="55"/>
      <c r="V129" s="55"/>
      <c r="W129" s="57">
        <v>7.8166666666666664</v>
      </c>
      <c r="X129" s="743" t="s">
        <v>1109</v>
      </c>
    </row>
    <row r="130" spans="1:24">
      <c r="A130" s="50">
        <v>3</v>
      </c>
      <c r="B130" s="51" t="s">
        <v>49</v>
      </c>
      <c r="C130" s="52"/>
      <c r="D130" s="53" t="s">
        <v>285</v>
      </c>
      <c r="E130" s="54">
        <v>720</v>
      </c>
      <c r="F130" s="55">
        <v>12</v>
      </c>
      <c r="G130" s="56">
        <v>80</v>
      </c>
      <c r="H130" s="56">
        <v>15</v>
      </c>
      <c r="I130" s="56"/>
      <c r="J130" s="56">
        <v>4</v>
      </c>
      <c r="K130" s="56"/>
      <c r="L130" s="56">
        <v>100</v>
      </c>
      <c r="M130" s="56"/>
      <c r="N130" s="56"/>
      <c r="O130" s="56"/>
      <c r="P130" s="56"/>
      <c r="Q130" s="56"/>
      <c r="R130" s="56"/>
      <c r="S130" s="56"/>
      <c r="T130" s="55">
        <v>521</v>
      </c>
      <c r="U130" s="55"/>
      <c r="V130" s="55"/>
      <c r="W130" s="57">
        <v>8.6833333333333336</v>
      </c>
      <c r="X130" s="743"/>
    </row>
    <row r="131" spans="1:24">
      <c r="A131" s="50">
        <v>4</v>
      </c>
      <c r="B131" s="51" t="s">
        <v>51</v>
      </c>
      <c r="C131" s="60"/>
      <c r="D131" s="53" t="s">
        <v>285</v>
      </c>
      <c r="E131" s="54">
        <v>720</v>
      </c>
      <c r="F131" s="55">
        <v>12</v>
      </c>
      <c r="G131" s="56">
        <v>100</v>
      </c>
      <c r="H131" s="56"/>
      <c r="I131" s="56">
        <v>50</v>
      </c>
      <c r="J131" s="56"/>
      <c r="K131" s="56"/>
      <c r="L131" s="56">
        <v>90</v>
      </c>
      <c r="M131" s="56"/>
      <c r="N131" s="56"/>
      <c r="O131" s="56"/>
      <c r="P131" s="56"/>
      <c r="Q131" s="56"/>
      <c r="R131" s="56"/>
      <c r="S131" s="56"/>
      <c r="T131" s="55">
        <v>480</v>
      </c>
      <c r="U131" s="55"/>
      <c r="V131" s="55"/>
      <c r="W131" s="57">
        <v>8</v>
      </c>
      <c r="X131" s="743"/>
    </row>
    <row r="132" spans="1:24">
      <c r="A132" s="58">
        <v>5</v>
      </c>
      <c r="B132" s="51" t="s">
        <v>53</v>
      </c>
      <c r="C132" s="60"/>
      <c r="D132" s="53" t="s">
        <v>285</v>
      </c>
      <c r="E132" s="54">
        <v>720</v>
      </c>
      <c r="F132" s="55">
        <v>12</v>
      </c>
      <c r="G132" s="56"/>
      <c r="H132" s="56"/>
      <c r="I132" s="56"/>
      <c r="J132" s="56"/>
      <c r="K132" s="56"/>
      <c r="L132" s="56"/>
      <c r="M132" s="56"/>
      <c r="N132" s="56"/>
      <c r="O132" s="56">
        <v>720</v>
      </c>
      <c r="P132" s="56"/>
      <c r="Q132" s="56"/>
      <c r="R132" s="56"/>
      <c r="S132" s="56"/>
      <c r="T132" s="55">
        <v>0</v>
      </c>
      <c r="U132" s="55"/>
      <c r="V132" s="55"/>
      <c r="W132" s="57">
        <v>0</v>
      </c>
      <c r="X132" s="743" t="s">
        <v>983</v>
      </c>
    </row>
    <row r="133" spans="1:24">
      <c r="A133" s="50">
        <v>6</v>
      </c>
      <c r="B133" s="51" t="s">
        <v>55</v>
      </c>
      <c r="C133" s="60"/>
      <c r="D133" s="61" t="s">
        <v>285</v>
      </c>
      <c r="E133" s="54">
        <v>720</v>
      </c>
      <c r="F133" s="55">
        <v>12</v>
      </c>
      <c r="G133" s="56">
        <v>70</v>
      </c>
      <c r="H133" s="56"/>
      <c r="I133" s="56">
        <v>22</v>
      </c>
      <c r="J133" s="56"/>
      <c r="K133" s="56"/>
      <c r="L133" s="56">
        <v>90</v>
      </c>
      <c r="M133" s="56"/>
      <c r="N133" s="56"/>
      <c r="O133" s="56"/>
      <c r="P133" s="56"/>
      <c r="Q133" s="56"/>
      <c r="R133" s="56"/>
      <c r="S133" s="56"/>
      <c r="T133" s="55">
        <v>538</v>
      </c>
      <c r="U133" s="55"/>
      <c r="V133" s="55"/>
      <c r="W133" s="57">
        <v>8.9666666666666668</v>
      </c>
      <c r="X133" s="743"/>
    </row>
    <row r="134" spans="1:24">
      <c r="A134" s="50">
        <v>7</v>
      </c>
      <c r="B134" s="51" t="s">
        <v>58</v>
      </c>
      <c r="C134" s="60"/>
      <c r="D134" s="61" t="s">
        <v>285</v>
      </c>
      <c r="E134" s="54">
        <v>720</v>
      </c>
      <c r="F134" s="55">
        <v>12</v>
      </c>
      <c r="G134" s="56">
        <v>70</v>
      </c>
      <c r="H134" s="56"/>
      <c r="I134" s="56">
        <v>20</v>
      </c>
      <c r="J134" s="56"/>
      <c r="K134" s="56"/>
      <c r="L134" s="56">
        <v>110</v>
      </c>
      <c r="M134" s="56"/>
      <c r="N134" s="56"/>
      <c r="O134" s="56">
        <v>170</v>
      </c>
      <c r="P134" s="56"/>
      <c r="Q134" s="56"/>
      <c r="R134" s="56"/>
      <c r="S134" s="56"/>
      <c r="T134" s="55">
        <v>350</v>
      </c>
      <c r="U134" s="55"/>
      <c r="V134" s="55"/>
      <c r="W134" s="57">
        <v>5.833333333333333</v>
      </c>
      <c r="X134" s="743" t="s">
        <v>1110</v>
      </c>
    </row>
    <row r="135" spans="1:24">
      <c r="A135" s="58">
        <v>8</v>
      </c>
      <c r="B135" s="51" t="s">
        <v>62</v>
      </c>
      <c r="C135" s="60"/>
      <c r="D135" s="61" t="s">
        <v>285</v>
      </c>
      <c r="E135" s="54">
        <v>720</v>
      </c>
      <c r="F135" s="55">
        <v>12</v>
      </c>
      <c r="G135" s="56">
        <v>70</v>
      </c>
      <c r="H135" s="56">
        <v>10</v>
      </c>
      <c r="I135" s="56"/>
      <c r="J135" s="56">
        <v>11</v>
      </c>
      <c r="K135" s="56"/>
      <c r="L135" s="56">
        <v>120</v>
      </c>
      <c r="M135" s="56"/>
      <c r="N135" s="56"/>
      <c r="O135" s="56">
        <v>21</v>
      </c>
      <c r="P135" s="56"/>
      <c r="Q135" s="56"/>
      <c r="R135" s="56"/>
      <c r="S135" s="56"/>
      <c r="T135" s="55">
        <v>488</v>
      </c>
      <c r="U135" s="55"/>
      <c r="V135" s="55"/>
      <c r="W135" s="57">
        <v>8.1333333333333329</v>
      </c>
      <c r="X135" s="743" t="s">
        <v>1111</v>
      </c>
    </row>
    <row r="136" spans="1:24">
      <c r="A136" s="50">
        <v>9</v>
      </c>
      <c r="B136" s="51" t="s">
        <v>65</v>
      </c>
      <c r="C136" s="60"/>
      <c r="D136" s="61" t="s">
        <v>285</v>
      </c>
      <c r="E136" s="54">
        <v>720</v>
      </c>
      <c r="F136" s="55">
        <v>12</v>
      </c>
      <c r="G136" s="56">
        <v>40</v>
      </c>
      <c r="H136" s="56">
        <v>30</v>
      </c>
      <c r="I136" s="56"/>
      <c r="J136" s="56"/>
      <c r="K136" s="56"/>
      <c r="L136" s="56">
        <v>100</v>
      </c>
      <c r="M136" s="56"/>
      <c r="N136" s="56"/>
      <c r="O136" s="56"/>
      <c r="P136" s="56">
        <v>150</v>
      </c>
      <c r="Q136" s="56"/>
      <c r="R136" s="56"/>
      <c r="S136" s="56"/>
      <c r="T136" s="55">
        <v>400</v>
      </c>
      <c r="U136" s="55"/>
      <c r="V136" s="55"/>
      <c r="W136" s="57">
        <v>6.666666666666667</v>
      </c>
      <c r="X136" s="743"/>
    </row>
    <row r="137" spans="1:24">
      <c r="A137" s="50">
        <v>10</v>
      </c>
      <c r="B137" s="51" t="s">
        <v>68</v>
      </c>
      <c r="C137" s="60"/>
      <c r="D137" s="61" t="s">
        <v>285</v>
      </c>
      <c r="E137" s="54">
        <v>720</v>
      </c>
      <c r="F137" s="55">
        <v>12</v>
      </c>
      <c r="G137" s="56">
        <v>70</v>
      </c>
      <c r="H137" s="56"/>
      <c r="I137" s="56"/>
      <c r="J137" s="56">
        <v>20</v>
      </c>
      <c r="K137" s="56"/>
      <c r="L137" s="56">
        <v>90</v>
      </c>
      <c r="M137" s="56"/>
      <c r="N137" s="56"/>
      <c r="O137" s="56">
        <v>14</v>
      </c>
      <c r="P137" s="56"/>
      <c r="Q137" s="56"/>
      <c r="R137" s="56"/>
      <c r="S137" s="56"/>
      <c r="T137" s="55">
        <v>526</v>
      </c>
      <c r="U137" s="55"/>
      <c r="V137" s="55"/>
      <c r="W137" s="57">
        <v>8.7666666666666675</v>
      </c>
      <c r="X137" s="743" t="s">
        <v>1112</v>
      </c>
    </row>
    <row r="138" spans="1:24">
      <c r="A138" s="58">
        <v>11</v>
      </c>
      <c r="B138" s="51" t="s">
        <v>71</v>
      </c>
      <c r="C138" s="60"/>
      <c r="D138" s="61" t="s">
        <v>285</v>
      </c>
      <c r="E138" s="54">
        <v>720</v>
      </c>
      <c r="F138" s="55">
        <v>12</v>
      </c>
      <c r="G138" s="56"/>
      <c r="H138" s="56"/>
      <c r="I138" s="56"/>
      <c r="J138" s="56"/>
      <c r="K138" s="56"/>
      <c r="L138" s="56"/>
      <c r="M138" s="56"/>
      <c r="N138" s="56"/>
      <c r="O138" s="56">
        <v>720</v>
      </c>
      <c r="P138" s="56"/>
      <c r="Q138" s="56"/>
      <c r="R138" s="56"/>
      <c r="S138" s="56"/>
      <c r="T138" s="55">
        <v>0</v>
      </c>
      <c r="U138" s="55"/>
      <c r="V138" s="55"/>
      <c r="W138" s="57">
        <v>0</v>
      </c>
      <c r="X138" s="743" t="s">
        <v>981</v>
      </c>
    </row>
    <row r="139" spans="1:24">
      <c r="A139" s="50">
        <v>12</v>
      </c>
      <c r="B139" s="51" t="s">
        <v>73</v>
      </c>
      <c r="C139" s="60"/>
      <c r="D139" s="61" t="s">
        <v>285</v>
      </c>
      <c r="E139" s="54">
        <v>720</v>
      </c>
      <c r="F139" s="55">
        <v>12</v>
      </c>
      <c r="G139" s="56">
        <v>70</v>
      </c>
      <c r="H139" s="56"/>
      <c r="I139" s="56">
        <v>10</v>
      </c>
      <c r="J139" s="56">
        <v>45</v>
      </c>
      <c r="K139" s="56"/>
      <c r="L139" s="56">
        <v>100</v>
      </c>
      <c r="M139" s="56"/>
      <c r="N139" s="56"/>
      <c r="O139" s="56"/>
      <c r="P139" s="56"/>
      <c r="Q139" s="56"/>
      <c r="R139" s="56"/>
      <c r="S139" s="56"/>
      <c r="T139" s="55">
        <v>495</v>
      </c>
      <c r="U139" s="55"/>
      <c r="V139" s="55"/>
      <c r="W139" s="57">
        <v>8.25</v>
      </c>
      <c r="X139" s="743"/>
    </row>
    <row r="140" spans="1:24">
      <c r="A140" s="50">
        <v>13</v>
      </c>
      <c r="B140" s="51" t="s">
        <v>75</v>
      </c>
      <c r="C140" s="60"/>
      <c r="D140" s="61" t="s">
        <v>285</v>
      </c>
      <c r="E140" s="54">
        <v>720</v>
      </c>
      <c r="F140" s="55">
        <v>12</v>
      </c>
      <c r="G140" s="56">
        <v>30</v>
      </c>
      <c r="H140" s="56"/>
      <c r="I140" s="56">
        <v>30</v>
      </c>
      <c r="J140" s="56">
        <v>10</v>
      </c>
      <c r="K140" s="56"/>
      <c r="L140" s="56">
        <v>100</v>
      </c>
      <c r="M140" s="56"/>
      <c r="N140" s="56"/>
      <c r="O140" s="56">
        <v>6</v>
      </c>
      <c r="P140" s="56"/>
      <c r="Q140" s="56"/>
      <c r="R140" s="56"/>
      <c r="S140" s="56"/>
      <c r="T140" s="55">
        <v>544</v>
      </c>
      <c r="U140" s="55"/>
      <c r="V140" s="55"/>
      <c r="W140" s="57">
        <v>9.0666666666666664</v>
      </c>
      <c r="X140" s="743" t="s">
        <v>1113</v>
      </c>
    </row>
    <row r="141" spans="1:24">
      <c r="A141" s="58">
        <v>14</v>
      </c>
      <c r="B141" s="51" t="s">
        <v>77</v>
      </c>
      <c r="C141" s="60"/>
      <c r="D141" s="61" t="s">
        <v>285</v>
      </c>
      <c r="E141" s="54">
        <v>720</v>
      </c>
      <c r="F141" s="55">
        <v>12</v>
      </c>
      <c r="G141" s="56"/>
      <c r="H141" s="56"/>
      <c r="I141" s="56"/>
      <c r="J141" s="56"/>
      <c r="K141" s="56"/>
      <c r="L141" s="56"/>
      <c r="M141" s="56"/>
      <c r="N141" s="56"/>
      <c r="O141" s="56">
        <v>720</v>
      </c>
      <c r="P141" s="56"/>
      <c r="Q141" s="56"/>
      <c r="R141" s="56"/>
      <c r="S141" s="56"/>
      <c r="T141" s="55">
        <v>0</v>
      </c>
      <c r="U141" s="55"/>
      <c r="V141" s="55"/>
      <c r="W141" s="57">
        <v>0</v>
      </c>
      <c r="X141" s="743" t="s">
        <v>979</v>
      </c>
    </row>
    <row r="142" spans="1:24">
      <c r="A142" s="50">
        <v>15</v>
      </c>
      <c r="B142" s="51" t="s">
        <v>79</v>
      </c>
      <c r="C142" s="60"/>
      <c r="D142" s="61" t="s">
        <v>285</v>
      </c>
      <c r="E142" s="54">
        <v>720</v>
      </c>
      <c r="F142" s="55">
        <v>12</v>
      </c>
      <c r="G142" s="56">
        <v>50</v>
      </c>
      <c r="H142" s="56"/>
      <c r="I142" s="56"/>
      <c r="J142" s="56"/>
      <c r="K142" s="56"/>
      <c r="L142" s="56">
        <v>90</v>
      </c>
      <c r="M142" s="56"/>
      <c r="N142" s="56"/>
      <c r="O142" s="56"/>
      <c r="P142" s="56">
        <v>150</v>
      </c>
      <c r="Q142" s="56"/>
      <c r="R142" s="56"/>
      <c r="S142" s="56"/>
      <c r="T142" s="55">
        <v>430</v>
      </c>
      <c r="U142" s="55"/>
      <c r="V142" s="55"/>
      <c r="W142" s="57">
        <v>7.166666666666667</v>
      </c>
      <c r="X142" s="743"/>
    </row>
    <row r="143" spans="1:24">
      <c r="A143" s="50">
        <v>16</v>
      </c>
      <c r="B143" s="51" t="s">
        <v>85</v>
      </c>
      <c r="C143" s="60"/>
      <c r="D143" s="61" t="s">
        <v>285</v>
      </c>
      <c r="E143" s="54">
        <v>720</v>
      </c>
      <c r="F143" s="55">
        <v>12</v>
      </c>
      <c r="G143" s="56"/>
      <c r="H143" s="56"/>
      <c r="I143" s="56"/>
      <c r="J143" s="56"/>
      <c r="K143" s="56"/>
      <c r="L143" s="56"/>
      <c r="M143" s="56"/>
      <c r="N143" s="56"/>
      <c r="O143" s="56">
        <v>720</v>
      </c>
      <c r="P143" s="56"/>
      <c r="Q143" s="56"/>
      <c r="R143" s="56"/>
      <c r="S143" s="56"/>
      <c r="T143" s="55">
        <v>0</v>
      </c>
      <c r="U143" s="55"/>
      <c r="V143" s="55"/>
      <c r="W143" s="57">
        <v>0</v>
      </c>
      <c r="X143" s="743" t="s">
        <v>977</v>
      </c>
    </row>
    <row r="144" spans="1:24">
      <c r="A144" s="58">
        <v>17</v>
      </c>
      <c r="B144" s="51" t="s">
        <v>350</v>
      </c>
      <c r="C144" s="60"/>
      <c r="D144" s="61" t="s">
        <v>285</v>
      </c>
      <c r="E144" s="54">
        <v>720</v>
      </c>
      <c r="F144" s="55">
        <v>12</v>
      </c>
      <c r="G144" s="56">
        <v>30</v>
      </c>
      <c r="H144" s="56"/>
      <c r="I144" s="56"/>
      <c r="J144" s="56"/>
      <c r="K144" s="56"/>
      <c r="L144" s="56">
        <v>60</v>
      </c>
      <c r="M144" s="56"/>
      <c r="N144" s="56"/>
      <c r="O144" s="56"/>
      <c r="P144" s="56">
        <v>510</v>
      </c>
      <c r="Q144" s="56"/>
      <c r="R144" s="56"/>
      <c r="S144" s="56"/>
      <c r="T144" s="55">
        <v>120</v>
      </c>
      <c r="U144" s="55"/>
      <c r="V144" s="55"/>
      <c r="W144" s="57">
        <v>2</v>
      </c>
      <c r="X144" s="743"/>
    </row>
    <row r="145" spans="1:24">
      <c r="A145" s="50">
        <v>18</v>
      </c>
      <c r="B145" s="62" t="s">
        <v>99</v>
      </c>
      <c r="C145" s="56"/>
      <c r="D145" s="63" t="s">
        <v>287</v>
      </c>
      <c r="E145" s="55">
        <v>720</v>
      </c>
      <c r="F145" s="55">
        <v>12</v>
      </c>
      <c r="G145" s="56"/>
      <c r="H145" s="56"/>
      <c r="I145" s="56"/>
      <c r="J145" s="56"/>
      <c r="K145" s="56"/>
      <c r="L145" s="56"/>
      <c r="M145" s="56"/>
      <c r="N145" s="56"/>
      <c r="O145" s="56">
        <v>720</v>
      </c>
      <c r="P145" s="55"/>
      <c r="Q145" s="55"/>
      <c r="R145" s="55"/>
      <c r="S145" s="55"/>
      <c r="T145" s="55">
        <v>0</v>
      </c>
      <c r="U145" s="55"/>
      <c r="V145" s="55"/>
      <c r="W145" s="57">
        <v>0</v>
      </c>
      <c r="X145" s="743" t="s">
        <v>348</v>
      </c>
    </row>
    <row r="146" spans="1:24">
      <c r="A146" s="50">
        <v>19</v>
      </c>
      <c r="B146" s="62" t="s">
        <v>101</v>
      </c>
      <c r="C146" s="56"/>
      <c r="D146" s="63" t="s">
        <v>287</v>
      </c>
      <c r="E146" s="55">
        <v>720</v>
      </c>
      <c r="F146" s="55">
        <v>12</v>
      </c>
      <c r="G146" s="55"/>
      <c r="H146" s="55"/>
      <c r="I146" s="55"/>
      <c r="J146" s="55"/>
      <c r="K146" s="55"/>
      <c r="L146" s="55"/>
      <c r="M146" s="55"/>
      <c r="N146" s="55"/>
      <c r="O146" s="55">
        <v>720</v>
      </c>
      <c r="P146" s="55"/>
      <c r="Q146" s="55"/>
      <c r="R146" s="55"/>
      <c r="S146" s="55"/>
      <c r="T146" s="55">
        <v>0</v>
      </c>
      <c r="U146" s="55"/>
      <c r="V146" s="55"/>
      <c r="W146" s="57">
        <v>0</v>
      </c>
      <c r="X146" s="743" t="s">
        <v>978</v>
      </c>
    </row>
    <row r="147" spans="1:24">
      <c r="A147" s="58">
        <v>20</v>
      </c>
      <c r="B147" s="62" t="s">
        <v>103</v>
      </c>
      <c r="C147" s="56"/>
      <c r="D147" s="63" t="s">
        <v>287</v>
      </c>
      <c r="E147" s="55">
        <v>720</v>
      </c>
      <c r="F147" s="55">
        <v>12</v>
      </c>
      <c r="G147" s="55">
        <v>30</v>
      </c>
      <c r="H147" s="55"/>
      <c r="I147" s="55"/>
      <c r="J147" s="55"/>
      <c r="K147" s="55"/>
      <c r="L147" s="55">
        <v>90</v>
      </c>
      <c r="M147" s="55"/>
      <c r="N147" s="55"/>
      <c r="O147" s="55">
        <v>18</v>
      </c>
      <c r="P147" s="55"/>
      <c r="Q147" s="55"/>
      <c r="R147" s="55"/>
      <c r="S147" s="55"/>
      <c r="T147" s="55">
        <v>582</v>
      </c>
      <c r="U147" s="55"/>
      <c r="V147" s="55"/>
      <c r="W147" s="57">
        <v>9.6999999999999993</v>
      </c>
      <c r="X147" s="743" t="s">
        <v>1114</v>
      </c>
    </row>
    <row r="148" spans="1:24">
      <c r="A148" s="50">
        <v>21</v>
      </c>
      <c r="B148" s="62" t="s">
        <v>105</v>
      </c>
      <c r="C148" s="56"/>
      <c r="D148" s="63" t="s">
        <v>287</v>
      </c>
      <c r="E148" s="55">
        <v>720</v>
      </c>
      <c r="F148" s="55">
        <v>12</v>
      </c>
      <c r="G148" s="56">
        <v>30</v>
      </c>
      <c r="H148" s="56"/>
      <c r="I148" s="56"/>
      <c r="J148" s="56"/>
      <c r="K148" s="56"/>
      <c r="L148" s="56">
        <v>90</v>
      </c>
      <c r="M148" s="56"/>
      <c r="N148" s="56"/>
      <c r="O148" s="56"/>
      <c r="P148" s="55">
        <v>40</v>
      </c>
      <c r="Q148" s="55"/>
      <c r="R148" s="55"/>
      <c r="S148" s="55"/>
      <c r="T148" s="55">
        <v>560</v>
      </c>
      <c r="U148" s="55"/>
      <c r="V148" s="55"/>
      <c r="W148" s="57">
        <v>9.3333333333333339</v>
      </c>
      <c r="X148" s="743"/>
    </row>
    <row r="149" spans="1:24">
      <c r="A149" s="50">
        <v>22</v>
      </c>
      <c r="B149" s="62" t="s">
        <v>107</v>
      </c>
      <c r="C149" s="52"/>
      <c r="D149" s="63" t="s">
        <v>287</v>
      </c>
      <c r="E149" s="55">
        <v>720</v>
      </c>
      <c r="F149" s="55">
        <v>12</v>
      </c>
      <c r="G149" s="55"/>
      <c r="H149" s="55"/>
      <c r="I149" s="55"/>
      <c r="J149" s="55"/>
      <c r="K149" s="55"/>
      <c r="L149" s="55"/>
      <c r="M149" s="55"/>
      <c r="N149" s="55"/>
      <c r="O149" s="55">
        <v>720</v>
      </c>
      <c r="P149" s="55"/>
      <c r="Q149" s="55"/>
      <c r="R149" s="55"/>
      <c r="S149" s="55"/>
      <c r="T149" s="55">
        <v>0</v>
      </c>
      <c r="U149" s="55"/>
      <c r="V149" s="55"/>
      <c r="W149" s="57">
        <v>0</v>
      </c>
      <c r="X149" s="743" t="s">
        <v>312</v>
      </c>
    </row>
    <row r="150" spans="1:24">
      <c r="A150" s="58">
        <v>23</v>
      </c>
      <c r="B150" s="62" t="s">
        <v>109</v>
      </c>
      <c r="C150" s="52"/>
      <c r="D150" s="63" t="s">
        <v>287</v>
      </c>
      <c r="E150" s="55">
        <v>720</v>
      </c>
      <c r="F150" s="55">
        <v>12</v>
      </c>
      <c r="G150" s="55">
        <v>30</v>
      </c>
      <c r="H150" s="55"/>
      <c r="I150" s="55"/>
      <c r="J150" s="55"/>
      <c r="K150" s="55"/>
      <c r="L150" s="55">
        <v>90</v>
      </c>
      <c r="M150" s="55"/>
      <c r="N150" s="55"/>
      <c r="O150" s="55">
        <v>60</v>
      </c>
      <c r="P150" s="55">
        <v>110</v>
      </c>
      <c r="Q150" s="55"/>
      <c r="R150" s="55"/>
      <c r="S150" s="55"/>
      <c r="T150" s="55">
        <v>430</v>
      </c>
      <c r="U150" s="55"/>
      <c r="V150" s="55"/>
      <c r="W150" s="57">
        <v>7.166666666666667</v>
      </c>
      <c r="X150" s="743" t="s">
        <v>1115</v>
      </c>
    </row>
    <row r="151" spans="1:24">
      <c r="A151" s="50">
        <v>24</v>
      </c>
      <c r="B151" s="62" t="s">
        <v>111</v>
      </c>
      <c r="C151" s="52"/>
      <c r="D151" s="63" t="s">
        <v>287</v>
      </c>
      <c r="E151" s="55">
        <v>720</v>
      </c>
      <c r="F151" s="55">
        <v>12</v>
      </c>
      <c r="G151" s="56">
        <v>30</v>
      </c>
      <c r="H151" s="56"/>
      <c r="I151" s="56"/>
      <c r="J151" s="56"/>
      <c r="K151" s="56"/>
      <c r="L151" s="56">
        <v>120</v>
      </c>
      <c r="M151" s="56"/>
      <c r="N151" s="56"/>
      <c r="O151" s="56">
        <v>5</v>
      </c>
      <c r="P151" s="55"/>
      <c r="Q151" s="55"/>
      <c r="R151" s="55"/>
      <c r="S151" s="55"/>
      <c r="T151" s="55">
        <v>565</v>
      </c>
      <c r="U151" s="55"/>
      <c r="V151" s="55"/>
      <c r="W151" s="57">
        <v>9.4166666666666661</v>
      </c>
      <c r="X151" s="743" t="s">
        <v>990</v>
      </c>
    </row>
    <row r="152" spans="1:24">
      <c r="A152" s="50">
        <v>25</v>
      </c>
      <c r="B152" s="62" t="s">
        <v>113</v>
      </c>
      <c r="C152" s="52"/>
      <c r="D152" s="63" t="s">
        <v>287</v>
      </c>
      <c r="E152" s="55">
        <v>720</v>
      </c>
      <c r="F152" s="55">
        <v>12</v>
      </c>
      <c r="G152" s="55">
        <v>60</v>
      </c>
      <c r="H152" s="55"/>
      <c r="I152" s="55"/>
      <c r="J152" s="55"/>
      <c r="K152" s="55"/>
      <c r="L152" s="55">
        <v>90</v>
      </c>
      <c r="M152" s="55"/>
      <c r="N152" s="55"/>
      <c r="O152" s="55">
        <v>5</v>
      </c>
      <c r="P152" s="55"/>
      <c r="Q152" s="55"/>
      <c r="R152" s="55"/>
      <c r="S152" s="55"/>
      <c r="T152" s="55">
        <v>565</v>
      </c>
      <c r="U152" s="55"/>
      <c r="V152" s="55"/>
      <c r="W152" s="57">
        <v>9.4166666666666661</v>
      </c>
      <c r="X152" s="743" t="s">
        <v>1116</v>
      </c>
    </row>
    <row r="153" spans="1:24">
      <c r="A153" s="58">
        <v>26</v>
      </c>
      <c r="B153" s="62" t="s">
        <v>114</v>
      </c>
      <c r="C153" s="52"/>
      <c r="D153" s="63" t="s">
        <v>287</v>
      </c>
      <c r="E153" s="55">
        <v>720</v>
      </c>
      <c r="F153" s="55">
        <v>12</v>
      </c>
      <c r="G153" s="55">
        <v>20</v>
      </c>
      <c r="H153" s="55"/>
      <c r="I153" s="55"/>
      <c r="J153" s="55"/>
      <c r="K153" s="55"/>
      <c r="L153" s="55">
        <v>90</v>
      </c>
      <c r="M153" s="55"/>
      <c r="N153" s="55"/>
      <c r="O153" s="55">
        <v>20</v>
      </c>
      <c r="P153" s="55"/>
      <c r="Q153" s="55"/>
      <c r="R153" s="55"/>
      <c r="S153" s="55"/>
      <c r="T153" s="55">
        <v>590</v>
      </c>
      <c r="U153" s="55"/>
      <c r="V153" s="55"/>
      <c r="W153" s="57">
        <v>9.8333333333333339</v>
      </c>
      <c r="X153" s="743"/>
    </row>
    <row r="154" spans="1:24">
      <c r="A154" s="50">
        <v>27</v>
      </c>
      <c r="B154" s="62" t="s">
        <v>116</v>
      </c>
      <c r="C154" s="52"/>
      <c r="D154" s="63" t="s">
        <v>287</v>
      </c>
      <c r="E154" s="55">
        <v>720</v>
      </c>
      <c r="F154" s="55">
        <v>12</v>
      </c>
      <c r="G154" s="55">
        <v>20</v>
      </c>
      <c r="H154" s="55"/>
      <c r="I154" s="55"/>
      <c r="J154" s="55"/>
      <c r="K154" s="55"/>
      <c r="L154" s="55">
        <v>90</v>
      </c>
      <c r="M154" s="55"/>
      <c r="N154" s="55"/>
      <c r="O154" s="55"/>
      <c r="P154" s="55">
        <v>150</v>
      </c>
      <c r="Q154" s="55"/>
      <c r="R154" s="55"/>
      <c r="S154" s="55"/>
      <c r="T154" s="55">
        <v>460</v>
      </c>
      <c r="U154" s="55"/>
      <c r="V154" s="55"/>
      <c r="W154" s="57">
        <v>7.666666666666667</v>
      </c>
      <c r="X154" s="743"/>
    </row>
    <row r="155" spans="1:24">
      <c r="A155" s="50">
        <v>28</v>
      </c>
      <c r="B155" s="62" t="s">
        <v>117</v>
      </c>
      <c r="C155" s="52"/>
      <c r="D155" s="63" t="s">
        <v>287</v>
      </c>
      <c r="E155" s="55">
        <v>720</v>
      </c>
      <c r="F155" s="55">
        <v>12</v>
      </c>
      <c r="G155" s="55">
        <v>70</v>
      </c>
      <c r="H155" s="55"/>
      <c r="I155" s="55"/>
      <c r="J155" s="55"/>
      <c r="K155" s="55"/>
      <c r="L155" s="55">
        <v>90</v>
      </c>
      <c r="M155" s="55"/>
      <c r="N155" s="55"/>
      <c r="O155" s="55">
        <v>20</v>
      </c>
      <c r="P155" s="55"/>
      <c r="Q155" s="55"/>
      <c r="R155" s="55"/>
      <c r="S155" s="55"/>
      <c r="T155" s="55">
        <v>540</v>
      </c>
      <c r="U155" s="55"/>
      <c r="V155" s="55"/>
      <c r="W155" s="57">
        <v>9</v>
      </c>
      <c r="X155" s="743" t="s">
        <v>1039</v>
      </c>
    </row>
    <row r="156" spans="1:24">
      <c r="A156" s="58">
        <v>29</v>
      </c>
      <c r="B156" s="62" t="s">
        <v>118</v>
      </c>
      <c r="C156" s="64"/>
      <c r="D156" s="63" t="s">
        <v>287</v>
      </c>
      <c r="E156" s="55">
        <v>720</v>
      </c>
      <c r="F156" s="55">
        <v>12</v>
      </c>
      <c r="G156" s="56"/>
      <c r="H156" s="56"/>
      <c r="I156" s="56"/>
      <c r="J156" s="56"/>
      <c r="K156" s="56"/>
      <c r="L156" s="56"/>
      <c r="M156" s="56"/>
      <c r="N156" s="56"/>
      <c r="O156" s="56">
        <v>720</v>
      </c>
      <c r="P156" s="55"/>
      <c r="Q156" s="55"/>
      <c r="R156" s="55"/>
      <c r="S156" s="55"/>
      <c r="T156" s="55">
        <v>0</v>
      </c>
      <c r="U156" s="55"/>
      <c r="V156" s="55"/>
      <c r="W156" s="57">
        <v>0</v>
      </c>
      <c r="X156" s="743" t="s">
        <v>313</v>
      </c>
    </row>
    <row r="157" spans="1:24">
      <c r="A157" s="50">
        <v>30</v>
      </c>
      <c r="B157" s="62" t="s">
        <v>119</v>
      </c>
      <c r="C157" s="64"/>
      <c r="D157" s="63" t="s">
        <v>287</v>
      </c>
      <c r="E157" s="55">
        <v>720</v>
      </c>
      <c r="F157" s="55">
        <v>12</v>
      </c>
      <c r="G157" s="55"/>
      <c r="H157" s="55"/>
      <c r="I157" s="55"/>
      <c r="J157" s="55"/>
      <c r="K157" s="55"/>
      <c r="L157" s="55"/>
      <c r="M157" s="55"/>
      <c r="N157" s="55"/>
      <c r="O157" s="55">
        <v>720</v>
      </c>
      <c r="P157" s="55"/>
      <c r="Q157" s="55"/>
      <c r="R157" s="55"/>
      <c r="S157" s="55"/>
      <c r="T157" s="55">
        <v>0</v>
      </c>
      <c r="U157" s="55"/>
      <c r="V157" s="55"/>
      <c r="W157" s="57">
        <v>0</v>
      </c>
      <c r="X157" s="743" t="s">
        <v>314</v>
      </c>
    </row>
    <row r="158" spans="1:24">
      <c r="A158" s="50">
        <v>31</v>
      </c>
      <c r="B158" s="62" t="s">
        <v>120</v>
      </c>
      <c r="C158" s="64"/>
      <c r="D158" s="63" t="s">
        <v>287</v>
      </c>
      <c r="E158" s="55">
        <v>720</v>
      </c>
      <c r="F158" s="55">
        <v>12</v>
      </c>
      <c r="G158" s="55">
        <v>50</v>
      </c>
      <c r="H158" s="55"/>
      <c r="I158" s="55"/>
      <c r="J158" s="55"/>
      <c r="K158" s="55"/>
      <c r="L158" s="55">
        <v>90</v>
      </c>
      <c r="M158" s="55"/>
      <c r="N158" s="55"/>
      <c r="O158" s="55"/>
      <c r="P158" s="55"/>
      <c r="Q158" s="55"/>
      <c r="R158" s="55"/>
      <c r="S158" s="55"/>
      <c r="T158" s="55">
        <v>580</v>
      </c>
      <c r="U158" s="55"/>
      <c r="V158" s="55"/>
      <c r="W158" s="57">
        <v>9.6666666666666661</v>
      </c>
      <c r="X158" s="743"/>
    </row>
    <row r="159" spans="1:24">
      <c r="A159" s="58">
        <v>32</v>
      </c>
      <c r="B159" s="62" t="s">
        <v>228</v>
      </c>
      <c r="C159" s="64"/>
      <c r="D159" s="61" t="s">
        <v>287</v>
      </c>
      <c r="E159" s="55">
        <v>720</v>
      </c>
      <c r="F159" s="55">
        <v>12</v>
      </c>
      <c r="G159" s="55">
        <v>20</v>
      </c>
      <c r="H159" s="55"/>
      <c r="I159" s="55"/>
      <c r="J159" s="55"/>
      <c r="K159" s="55"/>
      <c r="L159" s="55">
        <v>60</v>
      </c>
      <c r="M159" s="55"/>
      <c r="N159" s="55"/>
      <c r="O159" s="55"/>
      <c r="P159" s="55"/>
      <c r="Q159" s="55"/>
      <c r="R159" s="55"/>
      <c r="S159" s="55">
        <v>240</v>
      </c>
      <c r="T159" s="55">
        <v>400</v>
      </c>
      <c r="U159" s="55"/>
      <c r="V159" s="55"/>
      <c r="W159" s="57">
        <v>6.666666666666667</v>
      </c>
      <c r="X159" s="743"/>
    </row>
    <row r="160" spans="1:24">
      <c r="A160" s="50">
        <v>33</v>
      </c>
      <c r="B160" s="62" t="s">
        <v>230</v>
      </c>
      <c r="C160" s="64"/>
      <c r="D160" s="61" t="s">
        <v>287</v>
      </c>
      <c r="E160" s="55">
        <v>720</v>
      </c>
      <c r="F160" s="55">
        <v>12</v>
      </c>
      <c r="G160" s="56"/>
      <c r="H160" s="56"/>
      <c r="I160" s="56"/>
      <c r="J160" s="56"/>
      <c r="K160" s="56"/>
      <c r="L160" s="56"/>
      <c r="M160" s="56"/>
      <c r="N160" s="56"/>
      <c r="O160" s="56">
        <v>720</v>
      </c>
      <c r="P160" s="55"/>
      <c r="Q160" s="55"/>
      <c r="R160" s="55"/>
      <c r="S160" s="55"/>
      <c r="T160" s="55">
        <v>0</v>
      </c>
      <c r="U160" s="55"/>
      <c r="V160" s="55"/>
      <c r="W160" s="57">
        <v>0</v>
      </c>
      <c r="X160" s="743" t="s">
        <v>312</v>
      </c>
    </row>
    <row r="161" spans="1:24">
      <c r="A161" s="50">
        <v>34</v>
      </c>
      <c r="B161" s="62" t="s">
        <v>231</v>
      </c>
      <c r="C161" s="64"/>
      <c r="D161" s="61" t="s">
        <v>287</v>
      </c>
      <c r="E161" s="55">
        <v>720</v>
      </c>
      <c r="F161" s="55">
        <v>12</v>
      </c>
      <c r="G161" s="56">
        <v>20</v>
      </c>
      <c r="H161" s="56"/>
      <c r="I161" s="56"/>
      <c r="J161" s="56"/>
      <c r="K161" s="56"/>
      <c r="L161" s="56">
        <v>30</v>
      </c>
      <c r="M161" s="56"/>
      <c r="N161" s="55"/>
      <c r="O161" s="55"/>
      <c r="P161" s="55">
        <v>140</v>
      </c>
      <c r="Q161" s="55"/>
      <c r="R161" s="55"/>
      <c r="S161" s="55">
        <v>200</v>
      </c>
      <c r="T161" s="55">
        <v>330</v>
      </c>
      <c r="U161" s="55"/>
      <c r="V161" s="55"/>
      <c r="W161" s="57">
        <v>5.5</v>
      </c>
      <c r="X161" s="743"/>
    </row>
    <row r="162" spans="1:24">
      <c r="A162" s="50">
        <v>35</v>
      </c>
      <c r="B162" s="62" t="s">
        <v>232</v>
      </c>
      <c r="C162" s="64"/>
      <c r="D162" s="61" t="s">
        <v>287</v>
      </c>
      <c r="E162" s="55">
        <v>720</v>
      </c>
      <c r="F162" s="55">
        <v>12</v>
      </c>
      <c r="G162" s="55"/>
      <c r="H162" s="55"/>
      <c r="I162" s="55"/>
      <c r="J162" s="55"/>
      <c r="K162" s="55"/>
      <c r="L162" s="55"/>
      <c r="M162" s="55"/>
      <c r="N162" s="55"/>
      <c r="O162" s="55">
        <v>510</v>
      </c>
      <c r="P162" s="55">
        <v>210</v>
      </c>
      <c r="Q162" s="55"/>
      <c r="R162" s="55"/>
      <c r="S162" s="55"/>
      <c r="T162" s="55">
        <v>0</v>
      </c>
      <c r="U162" s="55"/>
      <c r="V162" s="55"/>
      <c r="W162" s="57">
        <v>0</v>
      </c>
      <c r="X162" s="743" t="s">
        <v>1040</v>
      </c>
    </row>
    <row r="163" spans="1:24">
      <c r="A163" s="50">
        <v>36</v>
      </c>
      <c r="B163" s="62" t="s">
        <v>982</v>
      </c>
      <c r="C163" s="64"/>
      <c r="D163" s="61" t="s">
        <v>287</v>
      </c>
      <c r="E163" s="55">
        <v>720</v>
      </c>
      <c r="F163" s="55">
        <v>12</v>
      </c>
      <c r="G163" s="55"/>
      <c r="H163" s="55"/>
      <c r="I163" s="55"/>
      <c r="J163" s="55"/>
      <c r="K163" s="55"/>
      <c r="L163" s="55"/>
      <c r="M163" s="55"/>
      <c r="N163" s="55"/>
      <c r="O163" s="55">
        <v>537</v>
      </c>
      <c r="P163" s="55">
        <v>183</v>
      </c>
      <c r="Q163" s="55"/>
      <c r="R163" s="55"/>
      <c r="S163" s="55"/>
      <c r="T163" s="55">
        <v>0</v>
      </c>
      <c r="U163" s="55"/>
      <c r="V163" s="55"/>
      <c r="W163" s="57">
        <v>0</v>
      </c>
      <c r="X163" s="743" t="s">
        <v>1117</v>
      </c>
    </row>
    <row r="164" spans="1:24">
      <c r="A164" s="50">
        <v>37</v>
      </c>
      <c r="B164" s="65" t="s">
        <v>124</v>
      </c>
      <c r="C164" s="66"/>
      <c r="D164" s="67" t="s">
        <v>285</v>
      </c>
      <c r="E164" s="68">
        <v>720</v>
      </c>
      <c r="F164" s="68">
        <v>12</v>
      </c>
      <c r="G164" s="68">
        <v>30</v>
      </c>
      <c r="H164" s="68"/>
      <c r="I164" s="68"/>
      <c r="J164" s="68"/>
      <c r="K164" s="68"/>
      <c r="L164" s="68">
        <v>30</v>
      </c>
      <c r="M164" s="68"/>
      <c r="N164" s="68"/>
      <c r="O164" s="68">
        <v>480</v>
      </c>
      <c r="P164" s="68"/>
      <c r="Q164" s="68"/>
      <c r="R164" s="68"/>
      <c r="S164" s="68"/>
      <c r="T164" s="68">
        <v>180</v>
      </c>
      <c r="U164" s="68"/>
      <c r="V164" s="68"/>
      <c r="W164" s="69">
        <v>3</v>
      </c>
      <c r="X164" s="744" t="s">
        <v>1118</v>
      </c>
    </row>
    <row r="165" spans="1:24">
      <c r="A165" s="50">
        <v>38</v>
      </c>
      <c r="B165" s="65" t="s">
        <v>125</v>
      </c>
      <c r="C165" s="66"/>
      <c r="D165" s="67" t="s">
        <v>285</v>
      </c>
      <c r="E165" s="68">
        <v>720</v>
      </c>
      <c r="F165" s="68">
        <v>12</v>
      </c>
      <c r="G165" s="68"/>
      <c r="H165" s="68"/>
      <c r="I165" s="68"/>
      <c r="J165" s="68"/>
      <c r="K165" s="68"/>
      <c r="L165" s="68"/>
      <c r="M165" s="68"/>
      <c r="N165" s="68"/>
      <c r="O165" s="68">
        <v>720</v>
      </c>
      <c r="P165" s="68"/>
      <c r="Q165" s="68"/>
      <c r="R165" s="68"/>
      <c r="S165" s="68"/>
      <c r="T165" s="68">
        <v>0</v>
      </c>
      <c r="U165" s="68"/>
      <c r="V165" s="68"/>
      <c r="W165" s="69">
        <v>0</v>
      </c>
      <c r="X165" s="744" t="s">
        <v>992</v>
      </c>
    </row>
    <row r="166" spans="1:24">
      <c r="A166" s="50">
        <v>39</v>
      </c>
      <c r="B166" s="65" t="s">
        <v>126</v>
      </c>
      <c r="C166" s="66"/>
      <c r="D166" s="67" t="s">
        <v>285</v>
      </c>
      <c r="E166" s="68">
        <v>720</v>
      </c>
      <c r="F166" s="68">
        <v>12</v>
      </c>
      <c r="G166" s="68">
        <v>60</v>
      </c>
      <c r="H166" s="68"/>
      <c r="I166" s="68"/>
      <c r="J166" s="68">
        <v>80</v>
      </c>
      <c r="K166" s="68"/>
      <c r="L166" s="68">
        <v>90</v>
      </c>
      <c r="M166" s="68"/>
      <c r="N166" s="68"/>
      <c r="O166" s="68"/>
      <c r="P166" s="68"/>
      <c r="Q166" s="68"/>
      <c r="R166" s="68"/>
      <c r="S166" s="68"/>
      <c r="T166" s="68">
        <v>490</v>
      </c>
      <c r="U166" s="68"/>
      <c r="V166" s="68"/>
      <c r="W166" s="69">
        <v>8.1666666666666661</v>
      </c>
      <c r="X166" s="744"/>
    </row>
    <row r="167" spans="1:24">
      <c r="A167" s="50">
        <v>40</v>
      </c>
      <c r="B167" s="65" t="s">
        <v>127</v>
      </c>
      <c r="C167" s="66"/>
      <c r="D167" s="67" t="s">
        <v>285</v>
      </c>
      <c r="E167" s="68">
        <v>720</v>
      </c>
      <c r="F167" s="68">
        <v>12</v>
      </c>
      <c r="G167" s="68">
        <v>40</v>
      </c>
      <c r="H167" s="68"/>
      <c r="I167" s="68"/>
      <c r="J167" s="68"/>
      <c r="K167" s="68"/>
      <c r="L167" s="68">
        <v>90</v>
      </c>
      <c r="M167" s="68"/>
      <c r="N167" s="68"/>
      <c r="O167" s="68">
        <v>30</v>
      </c>
      <c r="P167" s="68"/>
      <c r="Q167" s="68"/>
      <c r="R167" s="68"/>
      <c r="S167" s="68"/>
      <c r="T167" s="68">
        <v>560</v>
      </c>
      <c r="U167" s="68"/>
      <c r="V167" s="68"/>
      <c r="W167" s="69">
        <v>9.3333333333333339</v>
      </c>
      <c r="X167" s="744" t="s">
        <v>1119</v>
      </c>
    </row>
    <row r="168" spans="1:24">
      <c r="A168" s="50">
        <v>41</v>
      </c>
      <c r="B168" s="65" t="s">
        <v>128</v>
      </c>
      <c r="C168" s="66"/>
      <c r="D168" s="67" t="s">
        <v>285</v>
      </c>
      <c r="E168" s="68">
        <v>720</v>
      </c>
      <c r="F168" s="68">
        <v>12</v>
      </c>
      <c r="G168" s="68"/>
      <c r="H168" s="68"/>
      <c r="I168" s="68"/>
      <c r="J168" s="68"/>
      <c r="K168" s="68"/>
      <c r="L168" s="68"/>
      <c r="M168" s="68"/>
      <c r="N168" s="68"/>
      <c r="O168" s="68">
        <v>720</v>
      </c>
      <c r="P168" s="68"/>
      <c r="Q168" s="68"/>
      <c r="R168" s="68"/>
      <c r="S168" s="68"/>
      <c r="T168" s="68">
        <v>0</v>
      </c>
      <c r="U168" s="68"/>
      <c r="V168" s="68"/>
      <c r="W168" s="69">
        <v>0</v>
      </c>
      <c r="X168" s="744" t="s">
        <v>1120</v>
      </c>
    </row>
    <row r="169" spans="1:24">
      <c r="A169" s="50">
        <v>42</v>
      </c>
      <c r="B169" s="65" t="s">
        <v>129</v>
      </c>
      <c r="C169" s="66"/>
      <c r="D169" s="67" t="s">
        <v>285</v>
      </c>
      <c r="E169" s="68">
        <v>720</v>
      </c>
      <c r="F169" s="68">
        <v>12</v>
      </c>
      <c r="G169" s="68">
        <v>20</v>
      </c>
      <c r="H169" s="68"/>
      <c r="I169" s="68"/>
      <c r="J169" s="68"/>
      <c r="K169" s="68"/>
      <c r="L169" s="68">
        <v>90</v>
      </c>
      <c r="M169" s="68"/>
      <c r="N169" s="68"/>
      <c r="O169" s="68"/>
      <c r="P169" s="68">
        <v>120</v>
      </c>
      <c r="Q169" s="68"/>
      <c r="R169" s="68"/>
      <c r="S169" s="68"/>
      <c r="T169" s="68">
        <v>490</v>
      </c>
      <c r="U169" s="68"/>
      <c r="V169" s="68"/>
      <c r="W169" s="69">
        <v>8.1666666666666661</v>
      </c>
      <c r="X169" s="744"/>
    </row>
    <row r="170" spans="1:24">
      <c r="A170" s="50">
        <v>43</v>
      </c>
      <c r="B170" s="65" t="s">
        <v>130</v>
      </c>
      <c r="C170" s="66"/>
      <c r="D170" s="67" t="s">
        <v>285</v>
      </c>
      <c r="E170" s="68">
        <v>720</v>
      </c>
      <c r="F170" s="68">
        <v>12</v>
      </c>
      <c r="G170" s="68">
        <v>30</v>
      </c>
      <c r="H170" s="68"/>
      <c r="I170" s="68"/>
      <c r="J170" s="68"/>
      <c r="K170" s="68"/>
      <c r="L170" s="68">
        <v>90</v>
      </c>
      <c r="M170" s="68"/>
      <c r="N170" s="68"/>
      <c r="O170" s="68"/>
      <c r="P170" s="68"/>
      <c r="Q170" s="68"/>
      <c r="R170" s="68"/>
      <c r="S170" s="68"/>
      <c r="T170" s="68">
        <v>600</v>
      </c>
      <c r="U170" s="68"/>
      <c r="V170" s="68"/>
      <c r="W170" s="69">
        <v>10</v>
      </c>
      <c r="X170" s="744"/>
    </row>
    <row r="171" spans="1:24">
      <c r="A171" s="50">
        <v>44</v>
      </c>
      <c r="B171" s="65" t="s">
        <v>131</v>
      </c>
      <c r="C171" s="66"/>
      <c r="D171" s="67" t="s">
        <v>285</v>
      </c>
      <c r="E171" s="68">
        <v>720</v>
      </c>
      <c r="F171" s="68">
        <v>12</v>
      </c>
      <c r="G171" s="68">
        <v>40</v>
      </c>
      <c r="H171" s="68"/>
      <c r="I171" s="68"/>
      <c r="J171" s="68"/>
      <c r="K171" s="68"/>
      <c r="L171" s="68">
        <v>90</v>
      </c>
      <c r="M171" s="68"/>
      <c r="N171" s="68"/>
      <c r="O171" s="68"/>
      <c r="P171" s="68">
        <v>40</v>
      </c>
      <c r="Q171" s="68"/>
      <c r="R171" s="68"/>
      <c r="S171" s="68"/>
      <c r="T171" s="68">
        <v>550</v>
      </c>
      <c r="U171" s="68"/>
      <c r="V171" s="68"/>
      <c r="W171" s="69">
        <v>9.1666666666666661</v>
      </c>
      <c r="X171" s="744"/>
    </row>
    <row r="172" spans="1:24">
      <c r="A172" s="50">
        <v>45</v>
      </c>
      <c r="B172" s="65" t="s">
        <v>132</v>
      </c>
      <c r="C172" s="66"/>
      <c r="D172" s="67" t="s">
        <v>285</v>
      </c>
      <c r="E172" s="68">
        <v>720</v>
      </c>
      <c r="F172" s="68">
        <v>12</v>
      </c>
      <c r="G172" s="68">
        <v>20</v>
      </c>
      <c r="H172" s="68"/>
      <c r="I172" s="68"/>
      <c r="J172" s="68">
        <v>50</v>
      </c>
      <c r="K172" s="68"/>
      <c r="L172" s="68">
        <v>90</v>
      </c>
      <c r="M172" s="68"/>
      <c r="N172" s="68"/>
      <c r="O172" s="68"/>
      <c r="P172" s="68"/>
      <c r="Q172" s="68"/>
      <c r="R172" s="68"/>
      <c r="S172" s="68"/>
      <c r="T172" s="68">
        <v>560</v>
      </c>
      <c r="U172" s="68"/>
      <c r="V172" s="68"/>
      <c r="W172" s="69">
        <v>9.3333333333333339</v>
      </c>
      <c r="X172" s="744"/>
    </row>
    <row r="173" spans="1:24">
      <c r="A173" s="50">
        <v>46</v>
      </c>
      <c r="B173" s="65" t="s">
        <v>133</v>
      </c>
      <c r="C173" s="66"/>
      <c r="D173" s="67" t="s">
        <v>285</v>
      </c>
      <c r="E173" s="68">
        <v>720</v>
      </c>
      <c r="F173" s="68">
        <v>12</v>
      </c>
      <c r="G173" s="68">
        <v>20</v>
      </c>
      <c r="H173" s="68"/>
      <c r="I173" s="68"/>
      <c r="J173" s="68"/>
      <c r="K173" s="68"/>
      <c r="L173" s="68">
        <v>90</v>
      </c>
      <c r="M173" s="68"/>
      <c r="N173" s="68"/>
      <c r="O173" s="68">
        <v>309</v>
      </c>
      <c r="P173" s="68"/>
      <c r="Q173" s="68"/>
      <c r="R173" s="68"/>
      <c r="S173" s="68"/>
      <c r="T173" s="68">
        <v>301</v>
      </c>
      <c r="U173" s="68"/>
      <c r="V173" s="68"/>
      <c r="W173" s="69">
        <v>5.0166666666666666</v>
      </c>
      <c r="X173" s="744"/>
    </row>
    <row r="174" spans="1:24">
      <c r="A174" s="50">
        <v>47</v>
      </c>
      <c r="B174" s="65" t="s">
        <v>134</v>
      </c>
      <c r="C174" s="70"/>
      <c r="D174" s="71" t="s">
        <v>285</v>
      </c>
      <c r="E174" s="68">
        <v>720</v>
      </c>
      <c r="F174" s="68">
        <v>12</v>
      </c>
      <c r="G174" s="68">
        <v>30</v>
      </c>
      <c r="H174" s="68"/>
      <c r="I174" s="68"/>
      <c r="J174" s="68">
        <v>40</v>
      </c>
      <c r="K174" s="68"/>
      <c r="L174" s="68">
        <v>90</v>
      </c>
      <c r="M174" s="68"/>
      <c r="N174" s="68"/>
      <c r="O174" s="68">
        <v>229.99999999999997</v>
      </c>
      <c r="P174" s="68"/>
      <c r="Q174" s="68"/>
      <c r="R174" s="68"/>
      <c r="S174" s="68"/>
      <c r="T174" s="68">
        <v>330</v>
      </c>
      <c r="U174" s="68"/>
      <c r="V174" s="68"/>
      <c r="W174" s="69">
        <v>5.5</v>
      </c>
      <c r="X174" s="744"/>
    </row>
    <row r="175" spans="1:24">
      <c r="A175" s="50">
        <v>48</v>
      </c>
      <c r="B175" s="65" t="s">
        <v>135</v>
      </c>
      <c r="C175" s="66"/>
      <c r="D175" s="71" t="s">
        <v>285</v>
      </c>
      <c r="E175" s="68">
        <v>720</v>
      </c>
      <c r="F175" s="68">
        <v>12</v>
      </c>
      <c r="G175" s="68">
        <v>50</v>
      </c>
      <c r="H175" s="68"/>
      <c r="I175" s="68"/>
      <c r="J175" s="68">
        <v>25</v>
      </c>
      <c r="K175" s="68"/>
      <c r="L175" s="68">
        <v>90</v>
      </c>
      <c r="M175" s="68"/>
      <c r="N175" s="68"/>
      <c r="O175" s="68">
        <v>17</v>
      </c>
      <c r="P175" s="68">
        <v>70</v>
      </c>
      <c r="Q175" s="68"/>
      <c r="R175" s="68"/>
      <c r="S175" s="68"/>
      <c r="T175" s="68">
        <v>468</v>
      </c>
      <c r="U175" s="68"/>
      <c r="V175" s="68"/>
      <c r="W175" s="69">
        <v>7.8</v>
      </c>
      <c r="X175" s="744" t="s">
        <v>1041</v>
      </c>
    </row>
    <row r="176" spans="1:24">
      <c r="A176" s="50">
        <v>49</v>
      </c>
      <c r="B176" s="65" t="s">
        <v>136</v>
      </c>
      <c r="C176" s="70"/>
      <c r="D176" s="71" t="s">
        <v>285</v>
      </c>
      <c r="E176" s="68">
        <v>720</v>
      </c>
      <c r="F176" s="68">
        <v>12</v>
      </c>
      <c r="G176" s="68"/>
      <c r="H176" s="68"/>
      <c r="I176" s="68"/>
      <c r="J176" s="68"/>
      <c r="K176" s="68"/>
      <c r="L176" s="68"/>
      <c r="M176" s="68"/>
      <c r="N176" s="68"/>
      <c r="O176" s="68">
        <v>184</v>
      </c>
      <c r="P176" s="68">
        <v>536</v>
      </c>
      <c r="Q176" s="68"/>
      <c r="R176" s="68"/>
      <c r="S176" s="68"/>
      <c r="T176" s="68">
        <v>0</v>
      </c>
      <c r="U176" s="68"/>
      <c r="V176" s="68"/>
      <c r="W176" s="69">
        <v>0</v>
      </c>
      <c r="X176" s="744" t="s">
        <v>1121</v>
      </c>
    </row>
    <row r="177" spans="1:24">
      <c r="A177" s="50">
        <v>50</v>
      </c>
      <c r="B177" s="65" t="s">
        <v>137</v>
      </c>
      <c r="C177" s="66"/>
      <c r="D177" s="71" t="s">
        <v>285</v>
      </c>
      <c r="E177" s="68">
        <v>720</v>
      </c>
      <c r="F177" s="68">
        <v>12</v>
      </c>
      <c r="G177" s="68">
        <v>10</v>
      </c>
      <c r="H177" s="68"/>
      <c r="I177" s="68"/>
      <c r="J177" s="68">
        <v>80</v>
      </c>
      <c r="K177" s="68"/>
      <c r="L177" s="68">
        <v>90</v>
      </c>
      <c r="M177" s="68"/>
      <c r="N177" s="68"/>
      <c r="O177" s="68">
        <v>10</v>
      </c>
      <c r="P177" s="68"/>
      <c r="Q177" s="68"/>
      <c r="R177" s="68"/>
      <c r="S177" s="68"/>
      <c r="T177" s="68">
        <v>530</v>
      </c>
      <c r="U177" s="68"/>
      <c r="V177" s="68"/>
      <c r="W177" s="69">
        <v>8.8333333333333339</v>
      </c>
      <c r="X177" s="744" t="s">
        <v>1122</v>
      </c>
    </row>
    <row r="178" spans="1:24">
      <c r="A178" s="50">
        <v>51</v>
      </c>
      <c r="B178" s="65" t="s">
        <v>138</v>
      </c>
      <c r="C178" s="68"/>
      <c r="D178" s="71" t="s">
        <v>285</v>
      </c>
      <c r="E178" s="68">
        <v>720</v>
      </c>
      <c r="F178" s="68">
        <v>40</v>
      </c>
      <c r="G178" s="68">
        <v>40</v>
      </c>
      <c r="H178" s="68"/>
      <c r="I178" s="68"/>
      <c r="J178" s="68">
        <v>80</v>
      </c>
      <c r="K178" s="68"/>
      <c r="L178" s="68">
        <v>90</v>
      </c>
      <c r="M178" s="68"/>
      <c r="N178" s="68"/>
      <c r="O178" s="68"/>
      <c r="P178" s="68"/>
      <c r="Q178" s="68"/>
      <c r="R178" s="68"/>
      <c r="S178" s="68"/>
      <c r="T178" s="68">
        <v>510</v>
      </c>
      <c r="U178" s="68"/>
      <c r="V178" s="68"/>
      <c r="W178" s="69">
        <v>8.5</v>
      </c>
      <c r="X178" s="744"/>
    </row>
    <row r="179" spans="1:24">
      <c r="A179" s="50">
        <v>52</v>
      </c>
      <c r="B179" s="65" t="s">
        <v>139</v>
      </c>
      <c r="C179" s="68"/>
      <c r="D179" s="71" t="s">
        <v>285</v>
      </c>
      <c r="E179" s="68">
        <v>720</v>
      </c>
      <c r="F179" s="68">
        <v>12</v>
      </c>
      <c r="G179" s="68">
        <v>10</v>
      </c>
      <c r="H179" s="68"/>
      <c r="I179" s="68"/>
      <c r="J179" s="68">
        <v>50</v>
      </c>
      <c r="K179" s="68"/>
      <c r="L179" s="68">
        <v>90</v>
      </c>
      <c r="M179" s="68"/>
      <c r="N179" s="68"/>
      <c r="O179" s="68"/>
      <c r="P179" s="68">
        <v>100</v>
      </c>
      <c r="Q179" s="68"/>
      <c r="R179" s="68"/>
      <c r="S179" s="68"/>
      <c r="T179" s="68">
        <v>470</v>
      </c>
      <c r="U179" s="68"/>
      <c r="V179" s="68"/>
      <c r="W179" s="69">
        <v>7.833333333333333</v>
      </c>
      <c r="X179" s="744"/>
    </row>
    <row r="180" spans="1:24">
      <c r="A180" s="50">
        <v>53</v>
      </c>
      <c r="B180" s="65" t="s">
        <v>140</v>
      </c>
      <c r="C180" s="68"/>
      <c r="D180" s="71" t="s">
        <v>285</v>
      </c>
      <c r="E180" s="68">
        <v>720</v>
      </c>
      <c r="F180" s="68">
        <v>12</v>
      </c>
      <c r="G180" s="68">
        <v>20</v>
      </c>
      <c r="H180" s="68"/>
      <c r="I180" s="68"/>
      <c r="J180" s="68"/>
      <c r="K180" s="68"/>
      <c r="L180" s="68">
        <v>120</v>
      </c>
      <c r="M180" s="68"/>
      <c r="N180" s="68"/>
      <c r="O180" s="68">
        <v>64</v>
      </c>
      <c r="P180" s="68">
        <v>70</v>
      </c>
      <c r="Q180" s="68"/>
      <c r="R180" s="68"/>
      <c r="S180" s="68"/>
      <c r="T180" s="68">
        <v>446</v>
      </c>
      <c r="U180" s="68"/>
      <c r="V180" s="68"/>
      <c r="W180" s="69">
        <v>7.4333333333333336</v>
      </c>
      <c r="X180" s="744" t="s">
        <v>990</v>
      </c>
    </row>
    <row r="181" spans="1:24">
      <c r="A181" s="50">
        <v>54</v>
      </c>
      <c r="B181" s="65" t="s">
        <v>141</v>
      </c>
      <c r="C181" s="68"/>
      <c r="D181" s="71" t="s">
        <v>285</v>
      </c>
      <c r="E181" s="68">
        <v>720</v>
      </c>
      <c r="F181" s="68">
        <v>12</v>
      </c>
      <c r="G181" s="68"/>
      <c r="H181" s="68"/>
      <c r="I181" s="68"/>
      <c r="J181" s="68"/>
      <c r="K181" s="68"/>
      <c r="L181" s="68"/>
      <c r="M181" s="68"/>
      <c r="N181" s="68"/>
      <c r="O181" s="68">
        <v>436</v>
      </c>
      <c r="P181" s="68">
        <v>284</v>
      </c>
      <c r="Q181" s="68"/>
      <c r="R181" s="68"/>
      <c r="S181" s="68"/>
      <c r="T181" s="68">
        <v>0</v>
      </c>
      <c r="U181" s="68"/>
      <c r="V181" s="68"/>
      <c r="W181" s="69">
        <v>0</v>
      </c>
      <c r="X181" s="744" t="s">
        <v>1108</v>
      </c>
    </row>
    <row r="182" spans="1:24">
      <c r="A182" s="50">
        <v>55</v>
      </c>
      <c r="B182" s="65" t="s">
        <v>142</v>
      </c>
      <c r="C182" s="68"/>
      <c r="D182" s="71" t="s">
        <v>285</v>
      </c>
      <c r="E182" s="68">
        <v>720</v>
      </c>
      <c r="F182" s="68">
        <v>12</v>
      </c>
      <c r="G182" s="68">
        <v>40</v>
      </c>
      <c r="H182" s="68"/>
      <c r="I182" s="68"/>
      <c r="J182" s="68">
        <v>50</v>
      </c>
      <c r="K182" s="68"/>
      <c r="L182" s="68">
        <v>90</v>
      </c>
      <c r="M182" s="68"/>
      <c r="N182" s="68"/>
      <c r="O182" s="68">
        <v>30</v>
      </c>
      <c r="P182" s="68">
        <v>60</v>
      </c>
      <c r="Q182" s="68"/>
      <c r="R182" s="68"/>
      <c r="S182" s="68"/>
      <c r="T182" s="68">
        <v>450</v>
      </c>
      <c r="U182" s="68"/>
      <c r="V182" s="68"/>
      <c r="W182" s="69">
        <v>7.5</v>
      </c>
      <c r="X182" s="744" t="s">
        <v>1123</v>
      </c>
    </row>
    <row r="183" spans="1:24">
      <c r="A183" s="50">
        <v>56</v>
      </c>
      <c r="B183" s="65" t="s">
        <v>143</v>
      </c>
      <c r="C183" s="68"/>
      <c r="D183" s="71" t="s">
        <v>285</v>
      </c>
      <c r="E183" s="68">
        <v>720</v>
      </c>
      <c r="F183" s="68">
        <v>12</v>
      </c>
      <c r="G183" s="68">
        <v>20</v>
      </c>
      <c r="H183" s="68"/>
      <c r="I183" s="68"/>
      <c r="J183" s="68"/>
      <c r="K183" s="68"/>
      <c r="L183" s="68">
        <v>90</v>
      </c>
      <c r="M183" s="68"/>
      <c r="N183" s="68"/>
      <c r="O183" s="68"/>
      <c r="P183" s="68">
        <v>70</v>
      </c>
      <c r="Q183" s="68"/>
      <c r="R183" s="68"/>
      <c r="S183" s="68"/>
      <c r="T183" s="68">
        <v>540</v>
      </c>
      <c r="U183" s="68"/>
      <c r="V183" s="68"/>
      <c r="W183" s="69">
        <v>9</v>
      </c>
      <c r="X183" s="744"/>
    </row>
    <row r="184" spans="1:24">
      <c r="A184" s="50">
        <v>57</v>
      </c>
      <c r="B184" s="65" t="s">
        <v>144</v>
      </c>
      <c r="C184" s="68"/>
      <c r="D184" s="72" t="s">
        <v>285</v>
      </c>
      <c r="E184" s="68">
        <v>720</v>
      </c>
      <c r="F184" s="68">
        <v>12</v>
      </c>
      <c r="G184" s="68">
        <v>50</v>
      </c>
      <c r="H184" s="68"/>
      <c r="I184" s="68"/>
      <c r="J184" s="68"/>
      <c r="K184" s="68"/>
      <c r="L184" s="68">
        <v>90</v>
      </c>
      <c r="M184" s="68">
        <v>30</v>
      </c>
      <c r="N184" s="68"/>
      <c r="O184" s="68">
        <v>40</v>
      </c>
      <c r="P184" s="68">
        <v>120</v>
      </c>
      <c r="Q184" s="68"/>
      <c r="R184" s="68"/>
      <c r="S184" s="68"/>
      <c r="T184" s="68">
        <v>390</v>
      </c>
      <c r="U184" s="68"/>
      <c r="V184" s="68"/>
      <c r="W184" s="69">
        <v>6.5</v>
      </c>
      <c r="X184" s="744" t="s">
        <v>1124</v>
      </c>
    </row>
    <row r="185" spans="1:24">
      <c r="A185" s="50">
        <v>58</v>
      </c>
      <c r="B185" s="65" t="s">
        <v>145</v>
      </c>
      <c r="C185" s="68"/>
      <c r="D185" s="72" t="s">
        <v>285</v>
      </c>
      <c r="E185" s="68">
        <v>720</v>
      </c>
      <c r="F185" s="68">
        <v>12</v>
      </c>
      <c r="G185" s="68"/>
      <c r="H185" s="68"/>
      <c r="I185" s="68"/>
      <c r="J185" s="68"/>
      <c r="K185" s="68"/>
      <c r="L185" s="68"/>
      <c r="M185" s="68"/>
      <c r="N185" s="68"/>
      <c r="O185" s="68">
        <v>507</v>
      </c>
      <c r="P185" s="68">
        <v>213</v>
      </c>
      <c r="Q185" s="68"/>
      <c r="R185" s="68"/>
      <c r="S185" s="68"/>
      <c r="T185" s="68">
        <v>0</v>
      </c>
      <c r="U185" s="68"/>
      <c r="V185" s="68"/>
      <c r="W185" s="69">
        <v>0</v>
      </c>
      <c r="X185" s="744"/>
    </row>
    <row r="186" spans="1:24">
      <c r="A186" s="50">
        <v>59</v>
      </c>
      <c r="B186" s="65" t="s">
        <v>146</v>
      </c>
      <c r="C186" s="68"/>
      <c r="D186" s="72" t="s">
        <v>285</v>
      </c>
      <c r="E186" s="68">
        <v>720</v>
      </c>
      <c r="F186" s="68">
        <v>12</v>
      </c>
      <c r="G186" s="68">
        <v>10</v>
      </c>
      <c r="H186" s="68"/>
      <c r="I186" s="68"/>
      <c r="J186" s="68"/>
      <c r="K186" s="68"/>
      <c r="L186" s="68">
        <v>60</v>
      </c>
      <c r="M186" s="68"/>
      <c r="N186" s="68"/>
      <c r="O186" s="68">
        <v>25</v>
      </c>
      <c r="P186" s="68">
        <v>420</v>
      </c>
      <c r="Q186" s="68"/>
      <c r="R186" s="68"/>
      <c r="S186" s="68"/>
      <c r="T186" s="68">
        <v>205</v>
      </c>
      <c r="U186" s="68"/>
      <c r="V186" s="68"/>
      <c r="W186" s="69">
        <v>3.4166666666666665</v>
      </c>
      <c r="X186" s="744"/>
    </row>
    <row r="187" spans="1:24">
      <c r="A187" s="50">
        <v>60</v>
      </c>
      <c r="B187" s="65" t="s">
        <v>147</v>
      </c>
      <c r="C187" s="68"/>
      <c r="D187" s="72" t="s">
        <v>285</v>
      </c>
      <c r="E187" s="68">
        <v>720</v>
      </c>
      <c r="F187" s="68">
        <v>12</v>
      </c>
      <c r="G187" s="68">
        <v>20</v>
      </c>
      <c r="H187" s="68"/>
      <c r="I187" s="68"/>
      <c r="J187" s="68"/>
      <c r="K187" s="68"/>
      <c r="L187" s="68">
        <v>90</v>
      </c>
      <c r="M187" s="68"/>
      <c r="N187" s="68"/>
      <c r="O187" s="68"/>
      <c r="P187" s="68">
        <v>70</v>
      </c>
      <c r="Q187" s="68"/>
      <c r="R187" s="68"/>
      <c r="S187" s="68"/>
      <c r="T187" s="68">
        <v>540</v>
      </c>
      <c r="U187" s="68"/>
      <c r="V187" s="68"/>
      <c r="W187" s="69">
        <v>9</v>
      </c>
      <c r="X187" s="744"/>
    </row>
    <row r="188" spans="1:24">
      <c r="A188" s="50">
        <v>61</v>
      </c>
      <c r="B188" s="65" t="s">
        <v>149</v>
      </c>
      <c r="C188" s="68"/>
      <c r="D188" s="72" t="s">
        <v>285</v>
      </c>
      <c r="E188" s="68">
        <v>720</v>
      </c>
      <c r="F188" s="68">
        <v>12</v>
      </c>
      <c r="G188" s="68">
        <v>35</v>
      </c>
      <c r="H188" s="68"/>
      <c r="I188" s="68"/>
      <c r="J188" s="68"/>
      <c r="K188" s="68"/>
      <c r="L188" s="68">
        <v>120</v>
      </c>
      <c r="M188" s="68"/>
      <c r="N188" s="68"/>
      <c r="O188" s="68">
        <v>95</v>
      </c>
      <c r="P188" s="68"/>
      <c r="Q188" s="68"/>
      <c r="R188" s="68"/>
      <c r="S188" s="68"/>
      <c r="T188" s="68">
        <v>470</v>
      </c>
      <c r="U188" s="68"/>
      <c r="V188" s="68"/>
      <c r="W188" s="69">
        <v>7.833333333333333</v>
      </c>
      <c r="X188" s="744" t="s">
        <v>1125</v>
      </c>
    </row>
    <row r="189" spans="1:24">
      <c r="A189" s="50">
        <v>62</v>
      </c>
      <c r="B189" s="65" t="s">
        <v>150</v>
      </c>
      <c r="C189" s="73"/>
      <c r="D189" s="72" t="s">
        <v>285</v>
      </c>
      <c r="E189" s="68">
        <v>720</v>
      </c>
      <c r="F189" s="68">
        <v>12</v>
      </c>
      <c r="G189" s="68"/>
      <c r="H189" s="68"/>
      <c r="I189" s="68"/>
      <c r="J189" s="68"/>
      <c r="K189" s="68"/>
      <c r="L189" s="68"/>
      <c r="M189" s="68"/>
      <c r="N189" s="68"/>
      <c r="O189" s="68">
        <v>720</v>
      </c>
      <c r="P189" s="68"/>
      <c r="Q189" s="68"/>
      <c r="R189" s="68"/>
      <c r="S189" s="68"/>
      <c r="T189" s="68">
        <v>0</v>
      </c>
      <c r="U189" s="68"/>
      <c r="V189" s="68"/>
      <c r="W189" s="69">
        <v>0</v>
      </c>
      <c r="X189" s="744" t="s">
        <v>1126</v>
      </c>
    </row>
    <row r="190" spans="1:24">
      <c r="A190" s="50">
        <v>63</v>
      </c>
      <c r="B190" s="65" t="s">
        <v>151</v>
      </c>
      <c r="C190" s="73"/>
      <c r="D190" s="72" t="s">
        <v>285</v>
      </c>
      <c r="E190" s="68">
        <v>720</v>
      </c>
      <c r="F190" s="68">
        <v>12</v>
      </c>
      <c r="G190" s="68"/>
      <c r="H190" s="68"/>
      <c r="I190" s="68"/>
      <c r="J190" s="68"/>
      <c r="K190" s="68"/>
      <c r="L190" s="68"/>
      <c r="M190" s="68"/>
      <c r="N190" s="68"/>
      <c r="O190" s="68">
        <v>720</v>
      </c>
      <c r="P190" s="68"/>
      <c r="Q190" s="68"/>
      <c r="R190" s="68"/>
      <c r="S190" s="68"/>
      <c r="T190" s="68">
        <v>0</v>
      </c>
      <c r="U190" s="68"/>
      <c r="V190" s="68"/>
      <c r="W190" s="69">
        <v>0</v>
      </c>
      <c r="X190" s="744" t="s">
        <v>1004</v>
      </c>
    </row>
    <row r="191" spans="1:24">
      <c r="A191" s="50">
        <v>64</v>
      </c>
      <c r="B191" s="65" t="s">
        <v>152</v>
      </c>
      <c r="C191" s="73"/>
      <c r="D191" s="72" t="s">
        <v>285</v>
      </c>
      <c r="E191" s="68">
        <v>720</v>
      </c>
      <c r="F191" s="68">
        <v>12</v>
      </c>
      <c r="G191" s="68"/>
      <c r="H191" s="68"/>
      <c r="I191" s="68"/>
      <c r="J191" s="68"/>
      <c r="K191" s="68"/>
      <c r="L191" s="68"/>
      <c r="M191" s="68"/>
      <c r="N191" s="68"/>
      <c r="O191" s="68">
        <v>720</v>
      </c>
      <c r="P191" s="68"/>
      <c r="Q191" s="68"/>
      <c r="R191" s="68"/>
      <c r="S191" s="68"/>
      <c r="T191" s="68">
        <v>0</v>
      </c>
      <c r="U191" s="68"/>
      <c r="V191" s="68"/>
      <c r="W191" s="69">
        <v>0</v>
      </c>
      <c r="X191" s="744"/>
    </row>
    <row r="192" spans="1:24">
      <c r="A192" s="50">
        <v>65</v>
      </c>
      <c r="B192" s="65" t="s">
        <v>153</v>
      </c>
      <c r="C192" s="73"/>
      <c r="D192" s="72" t="s">
        <v>285</v>
      </c>
      <c r="E192" s="68">
        <v>720</v>
      </c>
      <c r="F192" s="68">
        <v>12</v>
      </c>
      <c r="G192" s="68">
        <v>20</v>
      </c>
      <c r="H192" s="68"/>
      <c r="I192" s="68"/>
      <c r="J192" s="68"/>
      <c r="K192" s="68"/>
      <c r="L192" s="68">
        <v>30</v>
      </c>
      <c r="M192" s="68"/>
      <c r="N192" s="68"/>
      <c r="O192" s="68"/>
      <c r="P192" s="68"/>
      <c r="Q192" s="68"/>
      <c r="R192" s="68"/>
      <c r="S192" s="68"/>
      <c r="T192" s="68">
        <v>670</v>
      </c>
      <c r="U192" s="68"/>
      <c r="V192" s="68"/>
      <c r="W192" s="69">
        <v>11.166666666666666</v>
      </c>
      <c r="X192" s="744"/>
    </row>
    <row r="193" spans="1:24">
      <c r="A193" s="50">
        <v>66</v>
      </c>
      <c r="B193" s="65" t="s">
        <v>154</v>
      </c>
      <c r="C193" s="73"/>
      <c r="D193" s="74" t="s">
        <v>285</v>
      </c>
      <c r="E193" s="68">
        <v>720</v>
      </c>
      <c r="F193" s="68">
        <v>12</v>
      </c>
      <c r="G193" s="68"/>
      <c r="H193" s="68"/>
      <c r="I193" s="68"/>
      <c r="J193" s="68"/>
      <c r="K193" s="68"/>
      <c r="L193" s="68"/>
      <c r="M193" s="68"/>
      <c r="N193" s="68"/>
      <c r="O193" s="68">
        <v>720</v>
      </c>
      <c r="P193" s="68"/>
      <c r="Q193" s="68"/>
      <c r="R193" s="68"/>
      <c r="S193" s="68"/>
      <c r="T193" s="68">
        <v>0</v>
      </c>
      <c r="U193" s="68"/>
      <c r="V193" s="68"/>
      <c r="W193" s="69">
        <v>0</v>
      </c>
      <c r="X193" s="744" t="s">
        <v>1127</v>
      </c>
    </row>
    <row r="194" spans="1:24">
      <c r="A194" s="50">
        <v>67</v>
      </c>
      <c r="B194" s="65" t="s">
        <v>155</v>
      </c>
      <c r="C194" s="73"/>
      <c r="D194" s="74" t="s">
        <v>285</v>
      </c>
      <c r="E194" s="68">
        <v>720</v>
      </c>
      <c r="F194" s="68">
        <v>12</v>
      </c>
      <c r="G194" s="68">
        <v>10</v>
      </c>
      <c r="H194" s="68"/>
      <c r="I194" s="68"/>
      <c r="J194" s="68">
        <v>20</v>
      </c>
      <c r="K194" s="68"/>
      <c r="L194" s="68">
        <v>90</v>
      </c>
      <c r="M194" s="68"/>
      <c r="N194" s="68"/>
      <c r="O194" s="68"/>
      <c r="P194" s="68"/>
      <c r="Q194" s="68"/>
      <c r="R194" s="68"/>
      <c r="S194" s="68"/>
      <c r="T194" s="68">
        <v>600</v>
      </c>
      <c r="U194" s="68"/>
      <c r="V194" s="68"/>
      <c r="W194" s="69">
        <v>10</v>
      </c>
      <c r="X194" s="744"/>
    </row>
    <row r="195" spans="1:24">
      <c r="A195" s="50">
        <v>68</v>
      </c>
      <c r="B195" s="65" t="s">
        <v>156</v>
      </c>
      <c r="C195" s="73"/>
      <c r="D195" s="74" t="s">
        <v>285</v>
      </c>
      <c r="E195" s="68">
        <v>720</v>
      </c>
      <c r="F195" s="68">
        <v>12</v>
      </c>
      <c r="G195" s="68">
        <v>20</v>
      </c>
      <c r="H195" s="68"/>
      <c r="I195" s="68"/>
      <c r="J195" s="68">
        <v>30</v>
      </c>
      <c r="K195" s="68"/>
      <c r="L195" s="68">
        <v>90</v>
      </c>
      <c r="M195" s="68"/>
      <c r="N195" s="68"/>
      <c r="O195" s="68">
        <v>21</v>
      </c>
      <c r="P195" s="68"/>
      <c r="Q195" s="68"/>
      <c r="R195" s="68"/>
      <c r="S195" s="68"/>
      <c r="T195" s="68">
        <v>559</v>
      </c>
      <c r="U195" s="68"/>
      <c r="V195" s="68"/>
      <c r="W195" s="69">
        <v>9.3166666666666664</v>
      </c>
      <c r="X195" s="744" t="s">
        <v>1128</v>
      </c>
    </row>
    <row r="196" spans="1:24">
      <c r="A196" s="50">
        <v>69</v>
      </c>
      <c r="B196" s="65" t="s">
        <v>157</v>
      </c>
      <c r="C196" s="73"/>
      <c r="D196" s="74" t="s">
        <v>285</v>
      </c>
      <c r="E196" s="68">
        <v>720</v>
      </c>
      <c r="F196" s="68">
        <v>12</v>
      </c>
      <c r="G196" s="68">
        <v>20</v>
      </c>
      <c r="H196" s="68"/>
      <c r="I196" s="68"/>
      <c r="J196" s="68">
        <v>30</v>
      </c>
      <c r="K196" s="68"/>
      <c r="L196" s="68">
        <v>90</v>
      </c>
      <c r="M196" s="68"/>
      <c r="N196" s="68"/>
      <c r="O196" s="68">
        <v>20</v>
      </c>
      <c r="P196" s="68"/>
      <c r="Q196" s="68"/>
      <c r="R196" s="68"/>
      <c r="S196" s="68"/>
      <c r="T196" s="68">
        <v>560</v>
      </c>
      <c r="U196" s="68"/>
      <c r="V196" s="68"/>
      <c r="W196" s="69">
        <v>9.3333333333333339</v>
      </c>
      <c r="X196" s="744" t="s">
        <v>1129</v>
      </c>
    </row>
    <row r="197" spans="1:24">
      <c r="A197" s="50">
        <v>70</v>
      </c>
      <c r="B197" s="65" t="s">
        <v>158</v>
      </c>
      <c r="C197" s="73"/>
      <c r="D197" s="74" t="s">
        <v>285</v>
      </c>
      <c r="E197" s="68">
        <v>720</v>
      </c>
      <c r="F197" s="68">
        <v>12</v>
      </c>
      <c r="G197" s="68"/>
      <c r="H197" s="68"/>
      <c r="I197" s="68"/>
      <c r="J197" s="68"/>
      <c r="K197" s="68"/>
      <c r="L197" s="68"/>
      <c r="M197" s="68"/>
      <c r="N197" s="68"/>
      <c r="O197" s="68">
        <v>720</v>
      </c>
      <c r="P197" s="68"/>
      <c r="Q197" s="68"/>
      <c r="R197" s="68"/>
      <c r="S197" s="68"/>
      <c r="T197" s="68">
        <v>0</v>
      </c>
      <c r="U197" s="68"/>
      <c r="V197" s="68"/>
      <c r="W197" s="69">
        <v>0</v>
      </c>
      <c r="X197" s="744" t="s">
        <v>995</v>
      </c>
    </row>
    <row r="198" spans="1:24">
      <c r="A198" s="50">
        <v>71</v>
      </c>
      <c r="B198" s="65" t="s">
        <v>159</v>
      </c>
      <c r="C198" s="73"/>
      <c r="D198" s="74" t="s">
        <v>285</v>
      </c>
      <c r="E198" s="68">
        <v>720</v>
      </c>
      <c r="F198" s="68">
        <v>12</v>
      </c>
      <c r="G198" s="68">
        <v>30</v>
      </c>
      <c r="H198" s="68"/>
      <c r="I198" s="68"/>
      <c r="J198" s="68"/>
      <c r="K198" s="68"/>
      <c r="L198" s="68">
        <v>90</v>
      </c>
      <c r="M198" s="68"/>
      <c r="N198" s="68"/>
      <c r="O198" s="68">
        <v>10</v>
      </c>
      <c r="P198" s="68">
        <v>50</v>
      </c>
      <c r="Q198" s="68"/>
      <c r="R198" s="68"/>
      <c r="S198" s="68"/>
      <c r="T198" s="68">
        <v>540</v>
      </c>
      <c r="U198" s="68"/>
      <c r="V198" s="68"/>
      <c r="W198" s="69">
        <v>9</v>
      </c>
      <c r="X198" s="744" t="s">
        <v>1115</v>
      </c>
    </row>
    <row r="199" spans="1:24">
      <c r="A199" s="50">
        <v>72</v>
      </c>
      <c r="B199" s="65" t="s">
        <v>160</v>
      </c>
      <c r="C199" s="73"/>
      <c r="D199" s="74" t="s">
        <v>285</v>
      </c>
      <c r="E199" s="68">
        <v>720</v>
      </c>
      <c r="F199" s="68">
        <v>12</v>
      </c>
      <c r="G199" s="68">
        <v>30</v>
      </c>
      <c r="H199" s="68"/>
      <c r="I199" s="68"/>
      <c r="J199" s="68"/>
      <c r="K199" s="68"/>
      <c r="L199" s="68">
        <v>90</v>
      </c>
      <c r="M199" s="68"/>
      <c r="N199" s="68"/>
      <c r="O199" s="68"/>
      <c r="P199" s="68"/>
      <c r="Q199" s="68"/>
      <c r="R199" s="68"/>
      <c r="S199" s="68"/>
      <c r="T199" s="68">
        <v>600</v>
      </c>
      <c r="U199" s="68"/>
      <c r="V199" s="68"/>
      <c r="W199" s="69">
        <v>10</v>
      </c>
      <c r="X199" s="744"/>
    </row>
    <row r="200" spans="1:24">
      <c r="A200" s="50">
        <v>73</v>
      </c>
      <c r="B200" s="65" t="s">
        <v>161</v>
      </c>
      <c r="C200" s="73"/>
      <c r="D200" s="74" t="s">
        <v>285</v>
      </c>
      <c r="E200" s="68">
        <v>720</v>
      </c>
      <c r="F200" s="68">
        <v>12</v>
      </c>
      <c r="G200" s="68">
        <v>20</v>
      </c>
      <c r="H200" s="68"/>
      <c r="I200" s="68"/>
      <c r="J200" s="68"/>
      <c r="K200" s="68"/>
      <c r="L200" s="68">
        <v>90</v>
      </c>
      <c r="M200" s="68"/>
      <c r="N200" s="68"/>
      <c r="O200" s="68">
        <v>29.000000000000057</v>
      </c>
      <c r="P200" s="68"/>
      <c r="Q200" s="68"/>
      <c r="R200" s="68"/>
      <c r="S200" s="68"/>
      <c r="T200" s="68">
        <v>581</v>
      </c>
      <c r="U200" s="68"/>
      <c r="V200" s="68"/>
      <c r="W200" s="69">
        <v>9.6833333333333336</v>
      </c>
      <c r="X200" s="744"/>
    </row>
    <row r="201" spans="1:24">
      <c r="A201" s="50">
        <v>74</v>
      </c>
      <c r="B201" s="65" t="s">
        <v>162</v>
      </c>
      <c r="C201" s="73"/>
      <c r="D201" s="74" t="s">
        <v>285</v>
      </c>
      <c r="E201" s="68">
        <v>720</v>
      </c>
      <c r="F201" s="68">
        <v>12</v>
      </c>
      <c r="G201" s="68">
        <v>50</v>
      </c>
      <c r="H201" s="68"/>
      <c r="I201" s="68"/>
      <c r="J201" s="68"/>
      <c r="K201" s="68"/>
      <c r="L201" s="68">
        <v>90</v>
      </c>
      <c r="M201" s="68"/>
      <c r="N201" s="68"/>
      <c r="O201" s="68">
        <v>20</v>
      </c>
      <c r="P201" s="68"/>
      <c r="Q201" s="68"/>
      <c r="R201" s="68"/>
      <c r="S201" s="68"/>
      <c r="T201" s="68">
        <v>560</v>
      </c>
      <c r="U201" s="68"/>
      <c r="V201" s="68"/>
      <c r="W201" s="69">
        <v>9.3333333333333339</v>
      </c>
      <c r="X201" s="744"/>
    </row>
    <row r="202" spans="1:24">
      <c r="A202" s="50">
        <v>75</v>
      </c>
      <c r="B202" s="65" t="s">
        <v>163</v>
      </c>
      <c r="C202" s="73"/>
      <c r="D202" s="74" t="s">
        <v>285</v>
      </c>
      <c r="E202" s="68">
        <v>720</v>
      </c>
      <c r="F202" s="68">
        <v>12</v>
      </c>
      <c r="G202" s="68">
        <v>60</v>
      </c>
      <c r="H202" s="68"/>
      <c r="I202" s="68"/>
      <c r="J202" s="68"/>
      <c r="K202" s="68"/>
      <c r="L202" s="68">
        <v>90</v>
      </c>
      <c r="M202" s="68"/>
      <c r="N202" s="68"/>
      <c r="O202" s="68">
        <v>10</v>
      </c>
      <c r="P202" s="68">
        <v>70</v>
      </c>
      <c r="Q202" s="68"/>
      <c r="R202" s="68"/>
      <c r="S202" s="68"/>
      <c r="T202" s="68">
        <v>490</v>
      </c>
      <c r="U202" s="68"/>
      <c r="V202" s="68"/>
      <c r="W202" s="69">
        <v>8.1666666666666661</v>
      </c>
      <c r="X202" s="744" t="s">
        <v>1130</v>
      </c>
    </row>
    <row r="203" spans="1:24">
      <c r="A203" s="50">
        <v>76</v>
      </c>
      <c r="B203" s="65" t="s">
        <v>164</v>
      </c>
      <c r="C203" s="73"/>
      <c r="D203" s="74" t="s">
        <v>285</v>
      </c>
      <c r="E203" s="68">
        <v>720</v>
      </c>
      <c r="F203" s="68">
        <v>12</v>
      </c>
      <c r="G203" s="68">
        <v>20</v>
      </c>
      <c r="H203" s="68"/>
      <c r="I203" s="68"/>
      <c r="J203" s="68"/>
      <c r="K203" s="68"/>
      <c r="L203" s="68">
        <v>90</v>
      </c>
      <c r="M203" s="68"/>
      <c r="N203" s="68"/>
      <c r="O203" s="68"/>
      <c r="P203" s="68">
        <v>70</v>
      </c>
      <c r="Q203" s="68"/>
      <c r="R203" s="68"/>
      <c r="S203" s="68"/>
      <c r="T203" s="68">
        <v>540</v>
      </c>
      <c r="U203" s="68"/>
      <c r="V203" s="68"/>
      <c r="W203" s="69">
        <v>9</v>
      </c>
      <c r="X203" s="744"/>
    </row>
    <row r="204" spans="1:24">
      <c r="A204" s="50">
        <v>77</v>
      </c>
      <c r="B204" s="65" t="s">
        <v>165</v>
      </c>
      <c r="C204" s="73"/>
      <c r="D204" s="74" t="s">
        <v>285</v>
      </c>
      <c r="E204" s="68">
        <v>720</v>
      </c>
      <c r="F204" s="68">
        <v>12</v>
      </c>
      <c r="G204" s="68">
        <v>70</v>
      </c>
      <c r="H204" s="68"/>
      <c r="I204" s="68"/>
      <c r="J204" s="68"/>
      <c r="K204" s="68"/>
      <c r="L204" s="68">
        <v>90</v>
      </c>
      <c r="M204" s="68"/>
      <c r="N204" s="68"/>
      <c r="O204" s="68">
        <v>31</v>
      </c>
      <c r="P204" s="68"/>
      <c r="Q204" s="68"/>
      <c r="R204" s="68"/>
      <c r="S204" s="68"/>
      <c r="T204" s="68">
        <v>529</v>
      </c>
      <c r="U204" s="68"/>
      <c r="V204" s="68"/>
      <c r="W204" s="69">
        <v>8.8166666666666664</v>
      </c>
      <c r="X204" s="744" t="s">
        <v>1131</v>
      </c>
    </row>
    <row r="205" spans="1:24">
      <c r="A205" s="50">
        <v>78</v>
      </c>
      <c r="B205" s="65" t="s">
        <v>166</v>
      </c>
      <c r="C205" s="73"/>
      <c r="D205" s="74" t="s">
        <v>285</v>
      </c>
      <c r="E205" s="68">
        <v>720</v>
      </c>
      <c r="F205" s="68">
        <v>12</v>
      </c>
      <c r="G205" s="68">
        <v>30</v>
      </c>
      <c r="H205" s="68"/>
      <c r="I205" s="68"/>
      <c r="J205" s="68"/>
      <c r="K205" s="68"/>
      <c r="L205" s="68">
        <v>90</v>
      </c>
      <c r="M205" s="68"/>
      <c r="N205" s="68"/>
      <c r="O205" s="68"/>
      <c r="P205" s="68">
        <v>40</v>
      </c>
      <c r="Q205" s="68"/>
      <c r="R205" s="68"/>
      <c r="S205" s="68"/>
      <c r="T205" s="68">
        <v>560</v>
      </c>
      <c r="U205" s="68"/>
      <c r="V205" s="68"/>
      <c r="W205" s="69">
        <v>9.3333333333333339</v>
      </c>
      <c r="X205" s="744"/>
    </row>
    <row r="206" spans="1:24">
      <c r="A206" s="50">
        <v>79</v>
      </c>
      <c r="B206" s="65" t="s">
        <v>167</v>
      </c>
      <c r="C206" s="70"/>
      <c r="D206" s="74" t="s">
        <v>285</v>
      </c>
      <c r="E206" s="68">
        <v>720</v>
      </c>
      <c r="F206" s="68">
        <v>12</v>
      </c>
      <c r="G206" s="68"/>
      <c r="H206" s="68"/>
      <c r="I206" s="68"/>
      <c r="J206" s="68"/>
      <c r="K206" s="68"/>
      <c r="L206" s="68"/>
      <c r="M206" s="68"/>
      <c r="N206" s="68"/>
      <c r="O206" s="68">
        <v>720</v>
      </c>
      <c r="P206" s="68"/>
      <c r="Q206" s="68"/>
      <c r="R206" s="68"/>
      <c r="S206" s="68"/>
      <c r="T206" s="68">
        <v>0</v>
      </c>
      <c r="U206" s="68"/>
      <c r="V206" s="68"/>
      <c r="W206" s="69">
        <v>0</v>
      </c>
      <c r="X206" s="744" t="s">
        <v>994</v>
      </c>
    </row>
    <row r="207" spans="1:24">
      <c r="A207" s="50">
        <v>80</v>
      </c>
      <c r="B207" s="65" t="s">
        <v>168</v>
      </c>
      <c r="C207" s="70"/>
      <c r="D207" s="74" t="s">
        <v>285</v>
      </c>
      <c r="E207" s="68">
        <v>720</v>
      </c>
      <c r="F207" s="68">
        <v>12</v>
      </c>
      <c r="G207" s="68">
        <v>10</v>
      </c>
      <c r="H207" s="68"/>
      <c r="I207" s="68"/>
      <c r="J207" s="68"/>
      <c r="K207" s="68"/>
      <c r="L207" s="68">
        <v>80</v>
      </c>
      <c r="M207" s="68"/>
      <c r="N207" s="68"/>
      <c r="O207" s="68">
        <v>20</v>
      </c>
      <c r="P207" s="68">
        <v>120</v>
      </c>
      <c r="Q207" s="68"/>
      <c r="R207" s="68"/>
      <c r="S207" s="68"/>
      <c r="T207" s="68">
        <v>490</v>
      </c>
      <c r="U207" s="68"/>
      <c r="V207" s="68"/>
      <c r="W207" s="69">
        <v>8.1666666666666661</v>
      </c>
      <c r="X207" s="744"/>
    </row>
    <row r="208" spans="1:24">
      <c r="A208" s="50">
        <v>81</v>
      </c>
      <c r="B208" s="65" t="s">
        <v>169</v>
      </c>
      <c r="C208" s="66"/>
      <c r="D208" s="74" t="s">
        <v>285</v>
      </c>
      <c r="E208" s="68">
        <v>720</v>
      </c>
      <c r="F208" s="68">
        <v>12</v>
      </c>
      <c r="G208" s="68">
        <v>20</v>
      </c>
      <c r="H208" s="68"/>
      <c r="I208" s="68"/>
      <c r="J208" s="68"/>
      <c r="K208" s="68"/>
      <c r="L208" s="68">
        <v>90</v>
      </c>
      <c r="M208" s="68"/>
      <c r="N208" s="68"/>
      <c r="O208" s="68">
        <v>46.000000000000007</v>
      </c>
      <c r="P208" s="68">
        <v>70</v>
      </c>
      <c r="Q208" s="68"/>
      <c r="R208" s="68"/>
      <c r="S208" s="68"/>
      <c r="T208" s="68">
        <v>494</v>
      </c>
      <c r="U208" s="68"/>
      <c r="V208" s="68"/>
      <c r="W208" s="69">
        <v>8.2333333333333325</v>
      </c>
      <c r="X208" s="744" t="s">
        <v>1132</v>
      </c>
    </row>
    <row r="209" spans="1:24">
      <c r="A209" s="50">
        <v>82</v>
      </c>
      <c r="B209" s="65" t="s">
        <v>170</v>
      </c>
      <c r="C209" s="70"/>
      <c r="D209" s="74" t="s">
        <v>285</v>
      </c>
      <c r="E209" s="68">
        <v>720</v>
      </c>
      <c r="F209" s="68">
        <v>12</v>
      </c>
      <c r="G209" s="68"/>
      <c r="H209" s="68"/>
      <c r="I209" s="68"/>
      <c r="J209" s="68"/>
      <c r="K209" s="68"/>
      <c r="L209" s="68"/>
      <c r="M209" s="68"/>
      <c r="N209" s="68"/>
      <c r="O209" s="68"/>
      <c r="P209" s="68">
        <v>720</v>
      </c>
      <c r="Q209" s="68"/>
      <c r="R209" s="68"/>
      <c r="S209" s="68"/>
      <c r="T209" s="68">
        <v>0</v>
      </c>
      <c r="U209" s="68"/>
      <c r="V209" s="68"/>
      <c r="W209" s="69">
        <v>0</v>
      </c>
      <c r="X209" s="744"/>
    </row>
    <row r="210" spans="1:24">
      <c r="A210" s="50">
        <v>83</v>
      </c>
      <c r="B210" s="65" t="s">
        <v>171</v>
      </c>
      <c r="C210" s="70"/>
      <c r="D210" s="74" t="s">
        <v>285</v>
      </c>
      <c r="E210" s="68">
        <v>720</v>
      </c>
      <c r="F210" s="68">
        <v>12</v>
      </c>
      <c r="G210" s="68"/>
      <c r="H210" s="68"/>
      <c r="I210" s="68"/>
      <c r="J210" s="68"/>
      <c r="K210" s="68"/>
      <c r="L210" s="68"/>
      <c r="M210" s="68"/>
      <c r="N210" s="68"/>
      <c r="O210" s="68">
        <v>720</v>
      </c>
      <c r="P210" s="68"/>
      <c r="Q210" s="68"/>
      <c r="R210" s="68"/>
      <c r="S210" s="68"/>
      <c r="T210" s="68">
        <v>0</v>
      </c>
      <c r="U210" s="68"/>
      <c r="V210" s="68"/>
      <c r="W210" s="69">
        <v>0</v>
      </c>
      <c r="X210" s="744" t="s">
        <v>1016</v>
      </c>
    </row>
    <row r="211" spans="1:24">
      <c r="A211" s="50">
        <v>84</v>
      </c>
      <c r="B211" s="65" t="s">
        <v>172</v>
      </c>
      <c r="C211" s="70"/>
      <c r="D211" s="74" t="s">
        <v>285</v>
      </c>
      <c r="E211" s="68">
        <v>720</v>
      </c>
      <c r="F211" s="68">
        <v>12</v>
      </c>
      <c r="G211" s="68">
        <v>50</v>
      </c>
      <c r="H211" s="68"/>
      <c r="I211" s="68"/>
      <c r="J211" s="68"/>
      <c r="K211" s="68"/>
      <c r="L211" s="68">
        <v>90</v>
      </c>
      <c r="M211" s="68"/>
      <c r="N211" s="68"/>
      <c r="O211" s="68">
        <v>20</v>
      </c>
      <c r="P211" s="68"/>
      <c r="Q211" s="68"/>
      <c r="R211" s="68"/>
      <c r="S211" s="68"/>
      <c r="T211" s="68">
        <v>560</v>
      </c>
      <c r="U211" s="68"/>
      <c r="V211" s="68"/>
      <c r="W211" s="69">
        <v>9.3333333333333339</v>
      </c>
      <c r="X211" s="744" t="s">
        <v>1133</v>
      </c>
    </row>
    <row r="212" spans="1:24">
      <c r="A212" s="50">
        <v>85</v>
      </c>
      <c r="B212" s="65" t="s">
        <v>173</v>
      </c>
      <c r="C212" s="70"/>
      <c r="D212" s="74" t="s">
        <v>285</v>
      </c>
      <c r="E212" s="68">
        <v>720</v>
      </c>
      <c r="F212" s="68">
        <v>12</v>
      </c>
      <c r="G212" s="68">
        <v>60</v>
      </c>
      <c r="H212" s="68"/>
      <c r="I212" s="68"/>
      <c r="J212" s="68">
        <v>20</v>
      </c>
      <c r="K212" s="68"/>
      <c r="L212" s="68">
        <v>90</v>
      </c>
      <c r="M212" s="68"/>
      <c r="N212" s="68"/>
      <c r="O212" s="68"/>
      <c r="P212" s="68">
        <v>50</v>
      </c>
      <c r="Q212" s="68"/>
      <c r="R212" s="68"/>
      <c r="S212" s="68"/>
      <c r="T212" s="68">
        <v>500</v>
      </c>
      <c r="U212" s="68"/>
      <c r="V212" s="68"/>
      <c r="W212" s="69">
        <v>8.3333333333333339</v>
      </c>
      <c r="X212" s="744"/>
    </row>
    <row r="213" spans="1:24">
      <c r="A213" s="50">
        <v>86</v>
      </c>
      <c r="B213" s="65" t="s">
        <v>174</v>
      </c>
      <c r="C213" s="70"/>
      <c r="D213" s="74" t="s">
        <v>285</v>
      </c>
      <c r="E213" s="68">
        <v>720</v>
      </c>
      <c r="F213" s="68">
        <v>12</v>
      </c>
      <c r="G213" s="68"/>
      <c r="H213" s="68"/>
      <c r="I213" s="68"/>
      <c r="J213" s="68"/>
      <c r="K213" s="68"/>
      <c r="L213" s="68"/>
      <c r="M213" s="68"/>
      <c r="N213" s="68"/>
      <c r="O213" s="68">
        <v>720</v>
      </c>
      <c r="P213" s="68"/>
      <c r="Q213" s="68"/>
      <c r="R213" s="68"/>
      <c r="S213" s="68"/>
      <c r="T213" s="68">
        <v>0</v>
      </c>
      <c r="U213" s="68"/>
      <c r="V213" s="68"/>
      <c r="W213" s="69">
        <v>0</v>
      </c>
      <c r="X213" s="744" t="s">
        <v>996</v>
      </c>
    </row>
    <row r="214" spans="1:24">
      <c r="A214" s="50">
        <v>87</v>
      </c>
      <c r="B214" s="65" t="s">
        <v>175</v>
      </c>
      <c r="C214" s="70"/>
      <c r="D214" s="74" t="s">
        <v>285</v>
      </c>
      <c r="E214" s="68">
        <v>720</v>
      </c>
      <c r="F214" s="68">
        <v>12</v>
      </c>
      <c r="G214" s="68">
        <v>20</v>
      </c>
      <c r="H214" s="68"/>
      <c r="I214" s="68"/>
      <c r="J214" s="68"/>
      <c r="K214" s="68"/>
      <c r="L214" s="68">
        <v>90</v>
      </c>
      <c r="M214" s="68"/>
      <c r="N214" s="68"/>
      <c r="O214" s="68"/>
      <c r="P214" s="68">
        <v>30</v>
      </c>
      <c r="Q214" s="68"/>
      <c r="R214" s="68"/>
      <c r="S214" s="68"/>
      <c r="T214" s="68">
        <v>580</v>
      </c>
      <c r="U214" s="68"/>
      <c r="V214" s="68"/>
      <c r="W214" s="69">
        <v>9.6666666666666661</v>
      </c>
      <c r="X214" s="744"/>
    </row>
    <row r="215" spans="1:24">
      <c r="A215" s="50">
        <v>88</v>
      </c>
      <c r="B215" s="65" t="s">
        <v>176</v>
      </c>
      <c r="C215" s="70"/>
      <c r="D215" s="74" t="s">
        <v>285</v>
      </c>
      <c r="E215" s="68">
        <v>720</v>
      </c>
      <c r="F215" s="68">
        <v>12</v>
      </c>
      <c r="G215" s="68"/>
      <c r="H215" s="68"/>
      <c r="I215" s="68"/>
      <c r="J215" s="68"/>
      <c r="K215" s="68"/>
      <c r="L215" s="68"/>
      <c r="M215" s="68"/>
      <c r="N215" s="68"/>
      <c r="O215" s="68">
        <v>720</v>
      </c>
      <c r="P215" s="68"/>
      <c r="Q215" s="68"/>
      <c r="R215" s="68"/>
      <c r="S215" s="68"/>
      <c r="T215" s="68">
        <v>0</v>
      </c>
      <c r="U215" s="68"/>
      <c r="V215" s="68"/>
      <c r="W215" s="69">
        <v>0</v>
      </c>
      <c r="X215" s="744" t="s">
        <v>1005</v>
      </c>
    </row>
    <row r="216" spans="1:24">
      <c r="A216" s="50">
        <v>89</v>
      </c>
      <c r="B216" s="65" t="s">
        <v>177</v>
      </c>
      <c r="C216" s="70"/>
      <c r="D216" s="74" t="s">
        <v>285</v>
      </c>
      <c r="E216" s="68">
        <v>720</v>
      </c>
      <c r="F216" s="68">
        <v>12</v>
      </c>
      <c r="G216" s="68"/>
      <c r="H216" s="68"/>
      <c r="I216" s="68"/>
      <c r="J216" s="68"/>
      <c r="K216" s="68"/>
      <c r="L216" s="68"/>
      <c r="M216" s="68"/>
      <c r="N216" s="68"/>
      <c r="O216" s="68">
        <v>720</v>
      </c>
      <c r="P216" s="68"/>
      <c r="Q216" s="68"/>
      <c r="R216" s="68"/>
      <c r="S216" s="68"/>
      <c r="T216" s="68">
        <v>0</v>
      </c>
      <c r="U216" s="68"/>
      <c r="V216" s="68"/>
      <c r="W216" s="69">
        <v>0</v>
      </c>
      <c r="X216" s="744" t="s">
        <v>1134</v>
      </c>
    </row>
    <row r="217" spans="1:24">
      <c r="A217" s="50">
        <v>90</v>
      </c>
      <c r="B217" s="65" t="s">
        <v>178</v>
      </c>
      <c r="C217" s="70"/>
      <c r="D217" s="74" t="s">
        <v>285</v>
      </c>
      <c r="E217" s="68">
        <v>720</v>
      </c>
      <c r="F217" s="68">
        <v>12</v>
      </c>
      <c r="G217" s="68">
        <v>30</v>
      </c>
      <c r="H217" s="68"/>
      <c r="I217" s="68"/>
      <c r="J217" s="68">
        <v>150</v>
      </c>
      <c r="K217" s="68"/>
      <c r="L217" s="68">
        <v>90</v>
      </c>
      <c r="M217" s="68"/>
      <c r="N217" s="68"/>
      <c r="O217" s="68">
        <v>50</v>
      </c>
      <c r="P217" s="68"/>
      <c r="Q217" s="68"/>
      <c r="R217" s="68"/>
      <c r="S217" s="68"/>
      <c r="T217" s="68">
        <v>400</v>
      </c>
      <c r="U217" s="68"/>
      <c r="V217" s="68"/>
      <c r="W217" s="69">
        <v>6.666666666666667</v>
      </c>
      <c r="X217" s="744"/>
    </row>
    <row r="218" spans="1:24">
      <c r="A218" s="50">
        <v>91</v>
      </c>
      <c r="B218" s="65" t="s">
        <v>179</v>
      </c>
      <c r="C218" s="70"/>
      <c r="D218" s="74" t="s">
        <v>285</v>
      </c>
      <c r="E218" s="68">
        <v>720</v>
      </c>
      <c r="F218" s="68">
        <v>12</v>
      </c>
      <c r="G218" s="68">
        <v>30</v>
      </c>
      <c r="H218" s="68"/>
      <c r="I218" s="68"/>
      <c r="J218" s="68"/>
      <c r="K218" s="68"/>
      <c r="L218" s="68">
        <v>100</v>
      </c>
      <c r="M218" s="68"/>
      <c r="N218" s="68"/>
      <c r="O218" s="68"/>
      <c r="P218" s="68">
        <v>240</v>
      </c>
      <c r="Q218" s="68"/>
      <c r="R218" s="68"/>
      <c r="S218" s="68"/>
      <c r="T218" s="68">
        <v>350</v>
      </c>
      <c r="U218" s="68"/>
      <c r="V218" s="68"/>
      <c r="W218" s="69">
        <v>5.833333333333333</v>
      </c>
      <c r="X218" s="744"/>
    </row>
    <row r="219" spans="1:24">
      <c r="A219" s="50">
        <v>92</v>
      </c>
      <c r="B219" s="65" t="s">
        <v>180</v>
      </c>
      <c r="C219" s="70"/>
      <c r="D219" s="74" t="s">
        <v>285</v>
      </c>
      <c r="E219" s="68">
        <v>720</v>
      </c>
      <c r="F219" s="68">
        <v>12</v>
      </c>
      <c r="G219" s="68">
        <v>20</v>
      </c>
      <c r="H219" s="68"/>
      <c r="I219" s="68"/>
      <c r="J219" s="68"/>
      <c r="K219" s="68"/>
      <c r="L219" s="68">
        <v>120</v>
      </c>
      <c r="M219" s="68">
        <v>10</v>
      </c>
      <c r="N219" s="68"/>
      <c r="O219" s="68"/>
      <c r="P219" s="68">
        <v>50</v>
      </c>
      <c r="Q219" s="68"/>
      <c r="R219" s="68"/>
      <c r="S219" s="68"/>
      <c r="T219" s="68">
        <v>520</v>
      </c>
      <c r="U219" s="68"/>
      <c r="V219" s="68"/>
      <c r="W219" s="69">
        <v>8.6666666666666661</v>
      </c>
      <c r="X219" s="744"/>
    </row>
    <row r="220" spans="1:24">
      <c r="A220" s="50">
        <v>93</v>
      </c>
      <c r="B220" s="65" t="s">
        <v>181</v>
      </c>
      <c r="C220" s="70"/>
      <c r="D220" s="74" t="s">
        <v>285</v>
      </c>
      <c r="E220" s="68">
        <v>720</v>
      </c>
      <c r="F220" s="68">
        <v>12</v>
      </c>
      <c r="G220" s="68">
        <v>50</v>
      </c>
      <c r="H220" s="68"/>
      <c r="I220" s="68"/>
      <c r="J220" s="68">
        <v>40</v>
      </c>
      <c r="K220" s="68"/>
      <c r="L220" s="68">
        <v>90</v>
      </c>
      <c r="M220" s="68"/>
      <c r="N220" s="68"/>
      <c r="O220" s="68">
        <v>83</v>
      </c>
      <c r="P220" s="68"/>
      <c r="Q220" s="68"/>
      <c r="R220" s="68"/>
      <c r="S220" s="68"/>
      <c r="T220" s="68">
        <v>457</v>
      </c>
      <c r="U220" s="68"/>
      <c r="V220" s="68"/>
      <c r="W220" s="69">
        <v>7.6166666666666663</v>
      </c>
      <c r="X220" s="744" t="s">
        <v>1135</v>
      </c>
    </row>
    <row r="221" spans="1:24">
      <c r="A221" s="50">
        <v>94</v>
      </c>
      <c r="B221" s="65" t="s">
        <v>182</v>
      </c>
      <c r="C221" s="66"/>
      <c r="D221" s="74" t="s">
        <v>285</v>
      </c>
      <c r="E221" s="68">
        <v>720</v>
      </c>
      <c r="F221" s="68">
        <v>12</v>
      </c>
      <c r="G221" s="68">
        <v>20</v>
      </c>
      <c r="H221" s="68"/>
      <c r="I221" s="68"/>
      <c r="J221" s="68">
        <v>50</v>
      </c>
      <c r="K221" s="68"/>
      <c r="L221" s="68">
        <v>90</v>
      </c>
      <c r="M221" s="68"/>
      <c r="N221" s="68"/>
      <c r="O221" s="68"/>
      <c r="P221" s="68"/>
      <c r="Q221" s="68"/>
      <c r="R221" s="68"/>
      <c r="S221" s="68"/>
      <c r="T221" s="68">
        <v>560</v>
      </c>
      <c r="U221" s="68"/>
      <c r="V221" s="68"/>
      <c r="W221" s="69">
        <v>9.3333333333333339</v>
      </c>
      <c r="X221" s="744"/>
    </row>
    <row r="222" spans="1:24">
      <c r="A222" s="50">
        <v>95</v>
      </c>
      <c r="B222" s="65" t="s">
        <v>183</v>
      </c>
      <c r="C222" s="66"/>
      <c r="D222" s="74" t="s">
        <v>285</v>
      </c>
      <c r="E222" s="68">
        <v>720</v>
      </c>
      <c r="F222" s="68">
        <v>12</v>
      </c>
      <c r="G222" s="68">
        <v>30</v>
      </c>
      <c r="H222" s="68"/>
      <c r="I222" s="68"/>
      <c r="J222" s="68">
        <v>40</v>
      </c>
      <c r="K222" s="68"/>
      <c r="L222" s="68">
        <v>90</v>
      </c>
      <c r="M222" s="68"/>
      <c r="N222" s="68"/>
      <c r="O222" s="68"/>
      <c r="P222" s="68">
        <v>20</v>
      </c>
      <c r="Q222" s="68"/>
      <c r="R222" s="68"/>
      <c r="S222" s="68"/>
      <c r="T222" s="68">
        <v>540</v>
      </c>
      <c r="U222" s="68"/>
      <c r="V222" s="68"/>
      <c r="W222" s="69">
        <v>9</v>
      </c>
      <c r="X222" s="744"/>
    </row>
    <row r="223" spans="1:24">
      <c r="A223" s="50">
        <v>96</v>
      </c>
      <c r="B223" s="65" t="s">
        <v>184</v>
      </c>
      <c r="C223" s="66"/>
      <c r="D223" s="74" t="s">
        <v>285</v>
      </c>
      <c r="E223" s="68">
        <v>720</v>
      </c>
      <c r="F223" s="68">
        <v>12</v>
      </c>
      <c r="G223" s="68">
        <v>20</v>
      </c>
      <c r="H223" s="68"/>
      <c r="I223" s="68"/>
      <c r="J223" s="68">
        <v>30</v>
      </c>
      <c r="K223" s="68"/>
      <c r="L223" s="68">
        <v>90</v>
      </c>
      <c r="M223" s="68"/>
      <c r="N223" s="68"/>
      <c r="O223" s="68">
        <v>30</v>
      </c>
      <c r="P223" s="68"/>
      <c r="Q223" s="68"/>
      <c r="R223" s="68"/>
      <c r="S223" s="68"/>
      <c r="T223" s="68">
        <v>550</v>
      </c>
      <c r="U223" s="68"/>
      <c r="V223" s="68"/>
      <c r="W223" s="69">
        <v>9.1666666666666661</v>
      </c>
      <c r="X223" s="744" t="s">
        <v>1115</v>
      </c>
    </row>
    <row r="224" spans="1:24">
      <c r="A224" s="50">
        <v>97</v>
      </c>
      <c r="B224" s="65" t="s">
        <v>185</v>
      </c>
      <c r="C224" s="66"/>
      <c r="D224" s="74" t="s">
        <v>285</v>
      </c>
      <c r="E224" s="68">
        <v>720</v>
      </c>
      <c r="F224" s="68">
        <v>12</v>
      </c>
      <c r="G224" s="68">
        <v>20</v>
      </c>
      <c r="H224" s="68"/>
      <c r="I224" s="68"/>
      <c r="J224" s="68"/>
      <c r="K224" s="68"/>
      <c r="L224" s="68">
        <v>90</v>
      </c>
      <c r="M224" s="68"/>
      <c r="N224" s="68"/>
      <c r="O224" s="68">
        <v>23</v>
      </c>
      <c r="P224" s="68"/>
      <c r="Q224" s="68"/>
      <c r="R224" s="68"/>
      <c r="S224" s="68"/>
      <c r="T224" s="68">
        <v>587</v>
      </c>
      <c r="U224" s="68"/>
      <c r="V224" s="68"/>
      <c r="W224" s="69">
        <v>9.7833333333333332</v>
      </c>
      <c r="X224" s="744" t="s">
        <v>990</v>
      </c>
    </row>
    <row r="225" spans="1:24">
      <c r="A225" s="50">
        <v>98</v>
      </c>
      <c r="B225" s="65" t="s">
        <v>186</v>
      </c>
      <c r="C225" s="66"/>
      <c r="D225" s="74" t="s">
        <v>285</v>
      </c>
      <c r="E225" s="68">
        <v>720</v>
      </c>
      <c r="F225" s="68">
        <v>12</v>
      </c>
      <c r="G225" s="68">
        <v>20</v>
      </c>
      <c r="H225" s="68"/>
      <c r="I225" s="68"/>
      <c r="J225" s="68"/>
      <c r="K225" s="68"/>
      <c r="L225" s="68">
        <v>90</v>
      </c>
      <c r="M225" s="68">
        <v>20</v>
      </c>
      <c r="N225" s="68"/>
      <c r="O225" s="68"/>
      <c r="P225" s="68"/>
      <c r="Q225" s="68"/>
      <c r="R225" s="68"/>
      <c r="S225" s="68"/>
      <c r="T225" s="68">
        <v>590</v>
      </c>
      <c r="U225" s="68"/>
      <c r="V225" s="68"/>
      <c r="W225" s="69">
        <v>9.8333333333333339</v>
      </c>
      <c r="X225" s="744"/>
    </row>
    <row r="226" spans="1:24">
      <c r="A226" s="50">
        <v>99</v>
      </c>
      <c r="B226" s="65" t="s">
        <v>187</v>
      </c>
      <c r="C226" s="66"/>
      <c r="D226" s="74" t="s">
        <v>285</v>
      </c>
      <c r="E226" s="68">
        <v>720</v>
      </c>
      <c r="F226" s="68">
        <v>12</v>
      </c>
      <c r="G226" s="68">
        <v>40</v>
      </c>
      <c r="H226" s="68"/>
      <c r="I226" s="68"/>
      <c r="J226" s="68"/>
      <c r="K226" s="68"/>
      <c r="L226" s="68">
        <v>90</v>
      </c>
      <c r="M226" s="68">
        <v>10</v>
      </c>
      <c r="N226" s="68"/>
      <c r="O226" s="68"/>
      <c r="P226" s="68">
        <v>40</v>
      </c>
      <c r="Q226" s="68"/>
      <c r="R226" s="68"/>
      <c r="S226" s="68"/>
      <c r="T226" s="68">
        <v>540</v>
      </c>
      <c r="U226" s="68"/>
      <c r="V226" s="68"/>
      <c r="W226" s="69">
        <v>9</v>
      </c>
      <c r="X226" s="744"/>
    </row>
    <row r="227" spans="1:24">
      <c r="A227" s="50">
        <v>100</v>
      </c>
      <c r="B227" s="65" t="s">
        <v>188</v>
      </c>
      <c r="C227" s="66"/>
      <c r="D227" s="74" t="s">
        <v>285</v>
      </c>
      <c r="E227" s="68">
        <v>720</v>
      </c>
      <c r="F227" s="68">
        <v>12</v>
      </c>
      <c r="G227" s="68">
        <v>10</v>
      </c>
      <c r="H227" s="68"/>
      <c r="I227" s="68"/>
      <c r="J227" s="68"/>
      <c r="K227" s="68"/>
      <c r="L227" s="68">
        <v>120</v>
      </c>
      <c r="M227" s="68"/>
      <c r="N227" s="68"/>
      <c r="O227" s="68"/>
      <c r="P227" s="68"/>
      <c r="Q227" s="68"/>
      <c r="R227" s="68"/>
      <c r="S227" s="68"/>
      <c r="T227" s="68">
        <v>590</v>
      </c>
      <c r="U227" s="68"/>
      <c r="V227" s="68"/>
      <c r="W227" s="69">
        <v>9.8333333333333339</v>
      </c>
      <c r="X227" s="744"/>
    </row>
    <row r="228" spans="1:24">
      <c r="A228" s="50">
        <v>101</v>
      </c>
      <c r="B228" s="65" t="s">
        <v>189</v>
      </c>
      <c r="C228" s="66"/>
      <c r="D228" s="74" t="s">
        <v>285</v>
      </c>
      <c r="E228" s="68">
        <v>720</v>
      </c>
      <c r="F228" s="68">
        <v>12</v>
      </c>
      <c r="G228" s="68">
        <v>30</v>
      </c>
      <c r="H228" s="68"/>
      <c r="I228" s="68"/>
      <c r="J228" s="68">
        <v>20</v>
      </c>
      <c r="K228" s="68"/>
      <c r="L228" s="68">
        <v>90</v>
      </c>
      <c r="M228" s="68"/>
      <c r="N228" s="68"/>
      <c r="O228" s="68">
        <v>134</v>
      </c>
      <c r="P228" s="68">
        <v>36</v>
      </c>
      <c r="Q228" s="68"/>
      <c r="R228" s="68"/>
      <c r="S228" s="68"/>
      <c r="T228" s="68">
        <v>410</v>
      </c>
      <c r="U228" s="68"/>
      <c r="V228" s="68"/>
      <c r="W228" s="69">
        <v>6.833333333333333</v>
      </c>
      <c r="X228" s="744" t="s">
        <v>1136</v>
      </c>
    </row>
    <row r="229" spans="1:24">
      <c r="A229" s="50">
        <v>102</v>
      </c>
      <c r="B229" s="65" t="s">
        <v>190</v>
      </c>
      <c r="C229" s="66"/>
      <c r="D229" s="74" t="s">
        <v>285</v>
      </c>
      <c r="E229" s="68">
        <v>720</v>
      </c>
      <c r="F229" s="68">
        <v>12</v>
      </c>
      <c r="G229" s="68">
        <v>20</v>
      </c>
      <c r="H229" s="68"/>
      <c r="I229" s="68"/>
      <c r="J229" s="68"/>
      <c r="K229" s="68"/>
      <c r="L229" s="68">
        <v>90</v>
      </c>
      <c r="M229" s="68"/>
      <c r="N229" s="68"/>
      <c r="O229" s="68"/>
      <c r="P229" s="68">
        <v>30</v>
      </c>
      <c r="Q229" s="68"/>
      <c r="R229" s="68"/>
      <c r="S229" s="68"/>
      <c r="T229" s="68">
        <v>580</v>
      </c>
      <c r="U229" s="68"/>
      <c r="V229" s="68"/>
      <c r="W229" s="69">
        <v>9.6666666666666661</v>
      </c>
      <c r="X229" s="744"/>
    </row>
    <row r="230" spans="1:24">
      <c r="A230" s="50">
        <v>103</v>
      </c>
      <c r="B230" s="65" t="s">
        <v>191</v>
      </c>
      <c r="C230" s="66"/>
      <c r="D230" s="74" t="s">
        <v>285</v>
      </c>
      <c r="E230" s="68">
        <v>720</v>
      </c>
      <c r="F230" s="68">
        <v>12</v>
      </c>
      <c r="G230" s="68">
        <v>20</v>
      </c>
      <c r="H230" s="68"/>
      <c r="I230" s="68"/>
      <c r="J230" s="68">
        <v>20</v>
      </c>
      <c r="K230" s="68"/>
      <c r="L230" s="68">
        <v>90</v>
      </c>
      <c r="M230" s="68"/>
      <c r="N230" s="68"/>
      <c r="O230" s="68"/>
      <c r="P230" s="68"/>
      <c r="Q230" s="68"/>
      <c r="R230" s="68"/>
      <c r="S230" s="68"/>
      <c r="T230" s="68">
        <v>590</v>
      </c>
      <c r="U230" s="68"/>
      <c r="V230" s="68"/>
      <c r="W230" s="69">
        <v>9.8333333333333339</v>
      </c>
      <c r="X230" s="744"/>
    </row>
    <row r="231" spans="1:24">
      <c r="A231" s="50">
        <v>104</v>
      </c>
      <c r="B231" s="65" t="s">
        <v>192</v>
      </c>
      <c r="C231" s="66"/>
      <c r="D231" s="74" t="s">
        <v>285</v>
      </c>
      <c r="E231" s="68">
        <v>720</v>
      </c>
      <c r="F231" s="68">
        <v>12</v>
      </c>
      <c r="G231" s="68">
        <v>30</v>
      </c>
      <c r="H231" s="68"/>
      <c r="I231" s="68"/>
      <c r="J231" s="68"/>
      <c r="K231" s="68"/>
      <c r="L231" s="68">
        <v>90</v>
      </c>
      <c r="M231" s="68"/>
      <c r="N231" s="68"/>
      <c r="O231" s="68"/>
      <c r="P231" s="68"/>
      <c r="Q231" s="68"/>
      <c r="R231" s="68"/>
      <c r="S231" s="68"/>
      <c r="T231" s="68">
        <v>600</v>
      </c>
      <c r="U231" s="68"/>
      <c r="V231" s="68"/>
      <c r="W231" s="69">
        <v>10</v>
      </c>
      <c r="X231" s="744"/>
    </row>
    <row r="232" spans="1:24">
      <c r="A232" s="50">
        <v>105</v>
      </c>
      <c r="B232" s="65" t="s">
        <v>193</v>
      </c>
      <c r="C232" s="66"/>
      <c r="D232" s="74" t="s">
        <v>285</v>
      </c>
      <c r="E232" s="68">
        <v>720</v>
      </c>
      <c r="F232" s="68">
        <v>12</v>
      </c>
      <c r="G232" s="68">
        <v>20</v>
      </c>
      <c r="H232" s="68"/>
      <c r="I232" s="68"/>
      <c r="J232" s="68">
        <v>20</v>
      </c>
      <c r="K232" s="68"/>
      <c r="L232" s="68">
        <v>90</v>
      </c>
      <c r="M232" s="68"/>
      <c r="N232" s="68"/>
      <c r="O232" s="68"/>
      <c r="P232" s="68"/>
      <c r="Q232" s="68"/>
      <c r="R232" s="68"/>
      <c r="S232" s="68"/>
      <c r="T232" s="68">
        <v>590</v>
      </c>
      <c r="U232" s="68"/>
      <c r="V232" s="68"/>
      <c r="W232" s="69">
        <v>9.8333333333333339</v>
      </c>
      <c r="X232" s="744"/>
    </row>
    <row r="233" spans="1:24">
      <c r="A233" s="50">
        <v>106</v>
      </c>
      <c r="B233" s="65" t="s">
        <v>194</v>
      </c>
      <c r="C233" s="66"/>
      <c r="D233" s="74" t="s">
        <v>285</v>
      </c>
      <c r="E233" s="68">
        <v>720</v>
      </c>
      <c r="F233" s="68">
        <v>12</v>
      </c>
      <c r="G233" s="68">
        <v>40</v>
      </c>
      <c r="H233" s="68"/>
      <c r="I233" s="68"/>
      <c r="J233" s="68"/>
      <c r="K233" s="68"/>
      <c r="L233" s="68">
        <v>90</v>
      </c>
      <c r="M233" s="68"/>
      <c r="N233" s="68"/>
      <c r="O233" s="68"/>
      <c r="P233" s="68"/>
      <c r="Q233" s="68"/>
      <c r="R233" s="68"/>
      <c r="S233" s="68"/>
      <c r="T233" s="68">
        <v>590</v>
      </c>
      <c r="U233" s="68"/>
      <c r="V233" s="68"/>
      <c r="W233" s="69">
        <v>9.8333333333333339</v>
      </c>
      <c r="X233" s="744"/>
    </row>
    <row r="234" spans="1:24">
      <c r="A234" s="50">
        <v>107</v>
      </c>
      <c r="B234" s="65" t="s">
        <v>195</v>
      </c>
      <c r="C234" s="66"/>
      <c r="D234" s="74" t="s">
        <v>285</v>
      </c>
      <c r="E234" s="68">
        <v>720</v>
      </c>
      <c r="F234" s="68">
        <v>12</v>
      </c>
      <c r="G234" s="68">
        <v>20</v>
      </c>
      <c r="H234" s="68"/>
      <c r="I234" s="68"/>
      <c r="J234" s="68"/>
      <c r="K234" s="68"/>
      <c r="L234" s="68">
        <v>90</v>
      </c>
      <c r="M234" s="68"/>
      <c r="N234" s="68"/>
      <c r="O234" s="68">
        <v>24</v>
      </c>
      <c r="P234" s="68"/>
      <c r="Q234" s="68"/>
      <c r="R234" s="68"/>
      <c r="S234" s="68"/>
      <c r="T234" s="68">
        <v>586</v>
      </c>
      <c r="U234" s="68"/>
      <c r="V234" s="68"/>
      <c r="W234" s="69">
        <v>9.7666666666666675</v>
      </c>
      <c r="X234" s="744" t="s">
        <v>1041</v>
      </c>
    </row>
    <row r="235" spans="1:24">
      <c r="A235" s="50">
        <v>108</v>
      </c>
      <c r="B235" s="65" t="s">
        <v>196</v>
      </c>
      <c r="C235" s="66"/>
      <c r="D235" s="74" t="s">
        <v>285</v>
      </c>
      <c r="E235" s="68">
        <v>720</v>
      </c>
      <c r="F235" s="68">
        <v>12</v>
      </c>
      <c r="G235" s="68">
        <v>30</v>
      </c>
      <c r="H235" s="68"/>
      <c r="I235" s="68"/>
      <c r="J235" s="68"/>
      <c r="K235" s="68"/>
      <c r="L235" s="68">
        <v>90</v>
      </c>
      <c r="M235" s="68"/>
      <c r="N235" s="68"/>
      <c r="O235" s="68"/>
      <c r="P235" s="68"/>
      <c r="Q235" s="68"/>
      <c r="R235" s="68"/>
      <c r="S235" s="68"/>
      <c r="T235" s="68">
        <v>600</v>
      </c>
      <c r="U235" s="68"/>
      <c r="V235" s="68"/>
      <c r="W235" s="69">
        <v>10</v>
      </c>
      <c r="X235" s="744"/>
    </row>
    <row r="236" spans="1:24">
      <c r="A236" s="50">
        <v>109</v>
      </c>
      <c r="B236" s="65" t="s">
        <v>197</v>
      </c>
      <c r="C236" s="66"/>
      <c r="D236" s="74" t="s">
        <v>285</v>
      </c>
      <c r="E236" s="68">
        <v>720</v>
      </c>
      <c r="F236" s="68">
        <v>12</v>
      </c>
      <c r="G236" s="68">
        <v>20</v>
      </c>
      <c r="H236" s="68"/>
      <c r="I236" s="68"/>
      <c r="J236" s="68"/>
      <c r="K236" s="68"/>
      <c r="L236" s="68">
        <v>90</v>
      </c>
      <c r="M236" s="68"/>
      <c r="N236" s="68"/>
      <c r="O236" s="68"/>
      <c r="P236" s="68">
        <v>30</v>
      </c>
      <c r="Q236" s="68"/>
      <c r="R236" s="68"/>
      <c r="S236" s="68"/>
      <c r="T236" s="68">
        <v>580</v>
      </c>
      <c r="U236" s="68"/>
      <c r="V236" s="68"/>
      <c r="W236" s="69">
        <v>9.6666666666666661</v>
      </c>
      <c r="X236" s="744"/>
    </row>
    <row r="237" spans="1:24">
      <c r="A237" s="50">
        <v>110</v>
      </c>
      <c r="B237" s="65" t="s">
        <v>198</v>
      </c>
      <c r="C237" s="66"/>
      <c r="D237" s="74" t="s">
        <v>285</v>
      </c>
      <c r="E237" s="68">
        <v>720</v>
      </c>
      <c r="F237" s="68">
        <v>12</v>
      </c>
      <c r="G237" s="68">
        <v>20</v>
      </c>
      <c r="H237" s="68"/>
      <c r="I237" s="68"/>
      <c r="J237" s="68"/>
      <c r="K237" s="68"/>
      <c r="L237" s="68">
        <v>90</v>
      </c>
      <c r="M237" s="68"/>
      <c r="N237" s="68"/>
      <c r="O237" s="68">
        <v>26</v>
      </c>
      <c r="P237" s="68"/>
      <c r="Q237" s="68"/>
      <c r="R237" s="68"/>
      <c r="S237" s="68"/>
      <c r="T237" s="68">
        <v>584</v>
      </c>
      <c r="U237" s="68"/>
      <c r="V237" s="68"/>
      <c r="W237" s="69">
        <v>9.7333333333333325</v>
      </c>
      <c r="X237" s="744" t="s">
        <v>1132</v>
      </c>
    </row>
    <row r="238" spans="1:24">
      <c r="A238" s="50">
        <v>111</v>
      </c>
      <c r="B238" s="65" t="s">
        <v>199</v>
      </c>
      <c r="C238" s="66"/>
      <c r="D238" s="74" t="s">
        <v>285</v>
      </c>
      <c r="E238" s="68">
        <v>720</v>
      </c>
      <c r="F238" s="68">
        <v>12</v>
      </c>
      <c r="G238" s="68">
        <v>30</v>
      </c>
      <c r="H238" s="68"/>
      <c r="I238" s="68"/>
      <c r="J238" s="68"/>
      <c r="K238" s="68"/>
      <c r="L238" s="68">
        <v>90</v>
      </c>
      <c r="M238" s="68"/>
      <c r="N238" s="68"/>
      <c r="O238" s="68"/>
      <c r="P238" s="68"/>
      <c r="Q238" s="68"/>
      <c r="R238" s="68"/>
      <c r="S238" s="68"/>
      <c r="T238" s="68">
        <v>600</v>
      </c>
      <c r="U238" s="68"/>
      <c r="V238" s="68"/>
      <c r="W238" s="69">
        <v>10</v>
      </c>
      <c r="X238" s="744"/>
    </row>
    <row r="239" spans="1:24">
      <c r="A239" s="50">
        <v>112</v>
      </c>
      <c r="B239" s="65" t="s">
        <v>200</v>
      </c>
      <c r="C239" s="75"/>
      <c r="D239" s="74" t="s">
        <v>285</v>
      </c>
      <c r="E239" s="68">
        <v>720</v>
      </c>
      <c r="F239" s="68">
        <v>12</v>
      </c>
      <c r="G239" s="68">
        <v>30</v>
      </c>
      <c r="H239" s="68"/>
      <c r="I239" s="68"/>
      <c r="J239" s="68"/>
      <c r="K239" s="68"/>
      <c r="L239" s="68">
        <v>90</v>
      </c>
      <c r="M239" s="68"/>
      <c r="N239" s="68"/>
      <c r="O239" s="68"/>
      <c r="P239" s="68"/>
      <c r="Q239" s="68"/>
      <c r="R239" s="68"/>
      <c r="S239" s="68"/>
      <c r="T239" s="68">
        <v>600</v>
      </c>
      <c r="U239" s="68"/>
      <c r="V239" s="68"/>
      <c r="W239" s="69">
        <v>10</v>
      </c>
      <c r="X239" s="744"/>
    </row>
    <row r="240" spans="1:24">
      <c r="A240" s="50">
        <v>113</v>
      </c>
      <c r="B240" s="65" t="s">
        <v>201</v>
      </c>
      <c r="C240" s="75"/>
      <c r="D240" s="74" t="s">
        <v>285</v>
      </c>
      <c r="E240" s="68">
        <v>720</v>
      </c>
      <c r="F240" s="68">
        <v>12</v>
      </c>
      <c r="G240" s="68"/>
      <c r="H240" s="68"/>
      <c r="I240" s="68"/>
      <c r="J240" s="68"/>
      <c r="K240" s="68"/>
      <c r="L240" s="68"/>
      <c r="M240" s="68"/>
      <c r="N240" s="68">
        <v>600</v>
      </c>
      <c r="O240" s="68">
        <v>120</v>
      </c>
      <c r="P240" s="68"/>
      <c r="Q240" s="68"/>
      <c r="R240" s="68"/>
      <c r="S240" s="68"/>
      <c r="T240" s="68">
        <v>0</v>
      </c>
      <c r="U240" s="68"/>
      <c r="V240" s="68"/>
      <c r="W240" s="69">
        <v>0</v>
      </c>
      <c r="X240" s="744" t="s">
        <v>1137</v>
      </c>
    </row>
    <row r="241" spans="1:24">
      <c r="A241" s="50">
        <v>114</v>
      </c>
      <c r="B241" s="65" t="s">
        <v>202</v>
      </c>
      <c r="C241" s="75"/>
      <c r="D241" s="74" t="s">
        <v>285</v>
      </c>
      <c r="E241" s="68">
        <v>720</v>
      </c>
      <c r="F241" s="68">
        <v>12</v>
      </c>
      <c r="G241" s="68">
        <v>20</v>
      </c>
      <c r="H241" s="68"/>
      <c r="I241" s="68"/>
      <c r="J241" s="68"/>
      <c r="K241" s="68"/>
      <c r="L241" s="68">
        <v>90</v>
      </c>
      <c r="M241" s="68"/>
      <c r="N241" s="68"/>
      <c r="O241" s="68"/>
      <c r="P241" s="68">
        <v>50</v>
      </c>
      <c r="Q241" s="68"/>
      <c r="R241" s="68"/>
      <c r="S241" s="68"/>
      <c r="T241" s="68">
        <v>560</v>
      </c>
      <c r="U241" s="68"/>
      <c r="V241" s="68"/>
      <c r="W241" s="69">
        <v>9.3333333333333339</v>
      </c>
      <c r="X241" s="744"/>
    </row>
    <row r="242" spans="1:24">
      <c r="A242" s="50">
        <v>115</v>
      </c>
      <c r="B242" s="65" t="s">
        <v>203</v>
      </c>
      <c r="C242" s="75"/>
      <c r="D242" s="74" t="s">
        <v>285</v>
      </c>
      <c r="E242" s="68">
        <v>720</v>
      </c>
      <c r="F242" s="68">
        <v>12</v>
      </c>
      <c r="G242" s="68">
        <v>20</v>
      </c>
      <c r="H242" s="68"/>
      <c r="I242" s="68"/>
      <c r="J242" s="68"/>
      <c r="K242" s="68"/>
      <c r="L242" s="68">
        <v>90</v>
      </c>
      <c r="M242" s="68">
        <v>20</v>
      </c>
      <c r="N242" s="68"/>
      <c r="O242" s="68"/>
      <c r="P242" s="68">
        <v>50</v>
      </c>
      <c r="Q242" s="68"/>
      <c r="R242" s="68"/>
      <c r="S242" s="68"/>
      <c r="T242" s="68">
        <v>540</v>
      </c>
      <c r="U242" s="68"/>
      <c r="V242" s="68"/>
      <c r="W242" s="69">
        <v>9</v>
      </c>
      <c r="X242" s="744"/>
    </row>
    <row r="243" spans="1:24">
      <c r="A243" s="50">
        <v>116</v>
      </c>
      <c r="B243" s="65" t="s">
        <v>226</v>
      </c>
      <c r="C243" s="75"/>
      <c r="D243" s="74" t="s">
        <v>285</v>
      </c>
      <c r="E243" s="68">
        <v>720</v>
      </c>
      <c r="F243" s="68">
        <v>12</v>
      </c>
      <c r="G243" s="68">
        <v>30</v>
      </c>
      <c r="H243" s="68"/>
      <c r="I243" s="68"/>
      <c r="J243" s="68">
        <v>30</v>
      </c>
      <c r="K243" s="68"/>
      <c r="L243" s="68">
        <v>90</v>
      </c>
      <c r="M243" s="68"/>
      <c r="N243" s="68"/>
      <c r="O243" s="68"/>
      <c r="P243" s="68">
        <v>30</v>
      </c>
      <c r="Q243" s="68"/>
      <c r="R243" s="68"/>
      <c r="S243" s="68"/>
      <c r="T243" s="68">
        <v>540</v>
      </c>
      <c r="U243" s="68"/>
      <c r="V243" s="68"/>
      <c r="W243" s="69">
        <v>9</v>
      </c>
      <c r="X243" s="744"/>
    </row>
    <row r="244" spans="1:24">
      <c r="A244" s="50">
        <v>117</v>
      </c>
      <c r="B244" s="65" t="s">
        <v>227</v>
      </c>
      <c r="C244" s="75"/>
      <c r="D244" s="74" t="s">
        <v>285</v>
      </c>
      <c r="E244" s="68">
        <v>720</v>
      </c>
      <c r="F244" s="68">
        <v>12</v>
      </c>
      <c r="G244" s="68">
        <v>30</v>
      </c>
      <c r="H244" s="68"/>
      <c r="I244" s="68"/>
      <c r="J244" s="68">
        <v>80</v>
      </c>
      <c r="K244" s="68"/>
      <c r="L244" s="68">
        <v>90</v>
      </c>
      <c r="M244" s="68">
        <v>10</v>
      </c>
      <c r="N244" s="68"/>
      <c r="O244" s="68"/>
      <c r="P244" s="68"/>
      <c r="Q244" s="68"/>
      <c r="R244" s="68"/>
      <c r="S244" s="68"/>
      <c r="T244" s="68">
        <v>510</v>
      </c>
      <c r="U244" s="68"/>
      <c r="V244" s="68"/>
      <c r="W244" s="69">
        <v>8.5</v>
      </c>
      <c r="X244" s="744"/>
    </row>
    <row r="245" spans="1:24">
      <c r="A245" s="50">
        <v>118</v>
      </c>
      <c r="B245" s="65" t="s">
        <v>229</v>
      </c>
      <c r="C245" s="75"/>
      <c r="D245" s="74" t="s">
        <v>285</v>
      </c>
      <c r="E245" s="68">
        <v>720</v>
      </c>
      <c r="F245" s="68">
        <v>12</v>
      </c>
      <c r="G245" s="68">
        <v>60</v>
      </c>
      <c r="H245" s="68"/>
      <c r="I245" s="68"/>
      <c r="J245" s="68"/>
      <c r="K245" s="68"/>
      <c r="L245" s="68">
        <v>90</v>
      </c>
      <c r="M245" s="68"/>
      <c r="N245" s="68"/>
      <c r="O245" s="68"/>
      <c r="P245" s="68">
        <v>90</v>
      </c>
      <c r="Q245" s="68"/>
      <c r="R245" s="68"/>
      <c r="S245" s="68"/>
      <c r="T245" s="68">
        <v>480</v>
      </c>
      <c r="U245" s="68"/>
      <c r="V245" s="68"/>
      <c r="W245" s="69">
        <v>8</v>
      </c>
      <c r="X245" s="744"/>
    </row>
    <row r="246" spans="1:24">
      <c r="A246" s="50">
        <v>119</v>
      </c>
      <c r="B246" s="65" t="s">
        <v>233</v>
      </c>
      <c r="C246" s="75"/>
      <c r="D246" s="74" t="s">
        <v>285</v>
      </c>
      <c r="E246" s="68">
        <v>720</v>
      </c>
      <c r="F246" s="68">
        <v>12</v>
      </c>
      <c r="G246" s="68">
        <v>20</v>
      </c>
      <c r="H246" s="68"/>
      <c r="I246" s="68"/>
      <c r="J246" s="68">
        <v>80</v>
      </c>
      <c r="K246" s="68"/>
      <c r="L246" s="68">
        <v>90</v>
      </c>
      <c r="M246" s="68"/>
      <c r="N246" s="68"/>
      <c r="O246" s="68"/>
      <c r="P246" s="68"/>
      <c r="Q246" s="68"/>
      <c r="R246" s="68"/>
      <c r="S246" s="68"/>
      <c r="T246" s="68">
        <v>530</v>
      </c>
      <c r="U246" s="68"/>
      <c r="V246" s="68"/>
      <c r="W246" s="69">
        <v>8.8333333333333339</v>
      </c>
      <c r="X246" s="744"/>
    </row>
    <row r="247" spans="1:24">
      <c r="A247" s="50">
        <v>120</v>
      </c>
      <c r="B247" s="65" t="s">
        <v>234</v>
      </c>
      <c r="C247" s="75"/>
      <c r="D247" s="74" t="s">
        <v>285</v>
      </c>
      <c r="E247" s="68">
        <v>720</v>
      </c>
      <c r="F247" s="68">
        <v>12</v>
      </c>
      <c r="G247" s="68">
        <v>10</v>
      </c>
      <c r="H247" s="68"/>
      <c r="I247" s="68"/>
      <c r="J247" s="68">
        <v>40</v>
      </c>
      <c r="K247" s="68"/>
      <c r="L247" s="68">
        <v>90</v>
      </c>
      <c r="M247" s="68"/>
      <c r="N247" s="68"/>
      <c r="O247" s="68"/>
      <c r="P247" s="68"/>
      <c r="Q247" s="68"/>
      <c r="R247" s="68"/>
      <c r="S247" s="68"/>
      <c r="T247" s="68">
        <v>580</v>
      </c>
      <c r="U247" s="68"/>
      <c r="V247" s="68"/>
      <c r="W247" s="69">
        <v>9.6666666666666661</v>
      </c>
      <c r="X247" s="744"/>
    </row>
    <row r="248" spans="1:24">
      <c r="A248" s="50">
        <v>121</v>
      </c>
      <c r="B248" s="65" t="s">
        <v>235</v>
      </c>
      <c r="C248" s="75"/>
      <c r="D248" s="74" t="s">
        <v>285</v>
      </c>
      <c r="E248" s="68">
        <v>720</v>
      </c>
      <c r="F248" s="68">
        <v>12</v>
      </c>
      <c r="G248" s="68">
        <v>40</v>
      </c>
      <c r="H248" s="68"/>
      <c r="I248" s="68"/>
      <c r="J248" s="68">
        <v>20</v>
      </c>
      <c r="K248" s="68"/>
      <c r="L248" s="68">
        <v>90</v>
      </c>
      <c r="M248" s="68"/>
      <c r="N248" s="68"/>
      <c r="O248" s="68"/>
      <c r="P248" s="68">
        <v>30</v>
      </c>
      <c r="Q248" s="68"/>
      <c r="R248" s="68"/>
      <c r="S248" s="68"/>
      <c r="T248" s="68">
        <v>540</v>
      </c>
      <c r="U248" s="68"/>
      <c r="V248" s="68"/>
      <c r="W248" s="69">
        <v>9</v>
      </c>
      <c r="X248" s="744"/>
    </row>
  </sheetData>
  <phoneticPr fontId="23" type="noConversion"/>
  <pageMargins left="0.25" right="0.2" top="0.28000000000000003" bottom="0.28999999999999998" header="0.3" footer="0.3"/>
  <pageSetup paperSize="9" scale="1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0000"/>
    <pageSetUpPr autoPageBreaks="0"/>
  </sheetPr>
  <dimension ref="A1:GA192"/>
  <sheetViews>
    <sheetView zoomScale="36" zoomScaleNormal="55" zoomScaleSheetLayoutView="10" workbookViewId="0">
      <pane xSplit="11" ySplit="7" topLeftCell="L30" activePane="bottomRight" state="frozen"/>
      <selection pane="topRight"/>
      <selection pane="bottomLeft"/>
      <selection pane="bottomRight" sqref="A1:GA192"/>
    </sheetView>
  </sheetViews>
  <sheetFormatPr defaultColWidth="9.58203125" defaultRowHeight="17.399999999999999"/>
  <cols>
    <col min="1" max="1" width="54.83203125" customWidth="1"/>
    <col min="2" max="2" width="22.75" customWidth="1"/>
    <col min="3" max="3" width="18.1640625" hidden="1" customWidth="1"/>
    <col min="4" max="4" width="16.1640625" hidden="1" customWidth="1"/>
    <col min="5" max="6" width="15.83203125" customWidth="1"/>
    <col min="7" max="7" width="17" customWidth="1"/>
    <col min="8" max="8" width="16.25" customWidth="1"/>
    <col min="9" max="9" width="15.6640625" customWidth="1"/>
    <col min="10" max="10" width="12.08203125" customWidth="1"/>
    <col min="11" max="11" width="10.83203125" customWidth="1"/>
    <col min="12" max="18" width="12.5" customWidth="1"/>
    <col min="19" max="20" width="9.83203125" customWidth="1"/>
    <col min="21" max="21" width="9.6640625" customWidth="1"/>
    <col min="22" max="22" width="11.33203125" customWidth="1"/>
    <col min="23" max="24" width="11" customWidth="1"/>
    <col min="25" max="25" width="9.83203125" customWidth="1"/>
    <col min="26" max="26" width="11.33203125" customWidth="1"/>
    <col min="27" max="27" width="12" customWidth="1"/>
    <col min="28" max="28" width="10.08203125" customWidth="1"/>
    <col min="29" max="29" width="12.25" customWidth="1"/>
    <col min="30" max="35" width="10.08203125" customWidth="1"/>
    <col min="36" max="36" width="12" customWidth="1"/>
    <col min="37" max="37" width="12.75" customWidth="1"/>
    <col min="38" max="39" width="10.08203125" customWidth="1"/>
    <col min="40" max="46" width="0" hidden="1" customWidth="1"/>
    <col min="47" max="48" width="10.58203125" customWidth="1"/>
    <col min="49" max="49" width="12.4140625" customWidth="1"/>
    <col min="50" max="50" width="13.5" customWidth="1"/>
    <col min="51" max="51" width="12.75" customWidth="1"/>
    <col min="52" max="55" width="10.58203125" customWidth="1"/>
    <col min="56" max="56" width="11.9140625" customWidth="1"/>
    <col min="57" max="57" width="12.75" customWidth="1"/>
    <col min="58" max="58" width="11.33203125" customWidth="1"/>
    <col min="59" max="59" width="10" customWidth="1"/>
    <col min="60" max="63" width="10.58203125" customWidth="1"/>
    <col min="64" max="64" width="11.9140625" customWidth="1"/>
    <col min="65" max="65" width="10.4140625" customWidth="1"/>
    <col min="66" max="67" width="10.58203125" customWidth="1"/>
    <col min="68" max="68" width="12.5" customWidth="1"/>
    <col min="69" max="70" width="10.58203125" customWidth="1"/>
    <col min="71" max="71" width="12" customWidth="1"/>
    <col min="72" max="73" width="10.58203125" customWidth="1"/>
    <col min="74" max="74" width="10.25" customWidth="1"/>
    <col min="75" max="77" width="10.58203125" customWidth="1"/>
    <col min="78" max="78" width="12" customWidth="1"/>
    <col min="79" max="79" width="13.25" customWidth="1"/>
    <col min="80" max="81" width="10.58203125" customWidth="1"/>
    <col min="82" max="88" width="0" hidden="1" customWidth="1"/>
    <col min="89" max="91" width="10.58203125" customWidth="1"/>
    <col min="92" max="92" width="13" customWidth="1"/>
    <col min="93" max="93" width="12.5" customWidth="1"/>
    <col min="94" max="97" width="10.58203125" customWidth="1"/>
    <col min="98" max="98" width="16.5" customWidth="1"/>
    <col min="99" max="99" width="15.4140625" customWidth="1"/>
    <col min="100" max="100" width="14.1640625" customWidth="1"/>
    <col min="101" max="101" width="10.58203125" customWidth="1"/>
    <col min="102" max="102" width="12.75" customWidth="1"/>
    <col min="103" max="123" width="0" hidden="1" customWidth="1"/>
    <col min="124" max="124" width="13.75" hidden="1" customWidth="1"/>
    <col min="125" max="130" width="10" hidden="1" customWidth="1"/>
    <col min="131" max="165" width="0" hidden="1" customWidth="1"/>
    <col min="166" max="166" width="17.1640625" customWidth="1"/>
    <col min="167" max="167" width="17.58203125" customWidth="1"/>
    <col min="168" max="174" width="9" customWidth="1"/>
    <col min="175" max="175" width="17.9140625" customWidth="1"/>
    <col min="176" max="176" width="14.33203125" customWidth="1"/>
    <col min="177" max="177" width="19.08203125" customWidth="1"/>
    <col min="178" max="181" width="14.33203125" customWidth="1"/>
    <col min="182" max="183" width="17" customWidth="1"/>
  </cols>
  <sheetData>
    <row r="1" spans="1:183" ht="50.25" customHeight="1">
      <c r="A1" s="830" t="s">
        <v>866</v>
      </c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281"/>
      <c r="M1" s="280"/>
      <c r="N1" s="282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3"/>
      <c r="AO1" s="281"/>
      <c r="AP1" s="281"/>
      <c r="AQ1" s="284"/>
      <c r="AR1" s="281"/>
      <c r="AS1" s="281"/>
      <c r="AT1" s="281"/>
      <c r="AU1" s="285"/>
      <c r="AV1" s="285"/>
      <c r="AW1" s="285"/>
      <c r="AX1" s="285"/>
      <c r="AY1" s="285"/>
      <c r="AZ1" s="285"/>
      <c r="BA1" s="285"/>
      <c r="BB1" s="285"/>
      <c r="BC1" s="281"/>
      <c r="BD1" s="281"/>
      <c r="BE1" s="286"/>
      <c r="BF1" s="286"/>
      <c r="BG1" s="286"/>
      <c r="BH1" s="286"/>
      <c r="BI1" s="285"/>
      <c r="BJ1" s="287"/>
      <c r="BK1" s="286"/>
      <c r="BL1" s="286"/>
      <c r="BM1" s="286"/>
      <c r="BN1" s="286"/>
      <c r="BO1" s="281"/>
      <c r="BP1" s="288"/>
      <c r="BQ1" s="281"/>
      <c r="BR1" s="281"/>
      <c r="BS1" s="281"/>
      <c r="BT1" s="281"/>
      <c r="BU1" s="281"/>
      <c r="BV1" s="281"/>
      <c r="BW1" s="281"/>
      <c r="BX1" s="831"/>
      <c r="BY1" s="831"/>
      <c r="BZ1" s="831"/>
      <c r="CA1" s="831"/>
      <c r="CB1" s="281"/>
      <c r="CC1" s="289"/>
      <c r="CD1" s="289"/>
      <c r="CE1" s="289"/>
      <c r="CF1" s="289"/>
      <c r="CG1" s="289"/>
      <c r="CH1" s="289"/>
      <c r="CI1" s="289"/>
      <c r="CJ1" s="289"/>
      <c r="CK1" s="831"/>
      <c r="CL1" s="831"/>
      <c r="CM1" s="831"/>
      <c r="CN1" s="831"/>
      <c r="CO1" s="281"/>
      <c r="CP1" s="281"/>
      <c r="CQ1" s="281"/>
      <c r="CR1" s="286"/>
      <c r="CS1" s="286"/>
      <c r="CT1" s="831"/>
      <c r="CU1" s="831"/>
      <c r="CV1" s="831"/>
      <c r="CW1" s="831"/>
      <c r="CX1" s="281"/>
      <c r="CY1" s="281"/>
      <c r="CZ1" s="831"/>
      <c r="DA1" s="831"/>
      <c r="DB1" s="831"/>
      <c r="DC1" s="831"/>
      <c r="DD1" s="281"/>
      <c r="DE1" s="281"/>
      <c r="DF1" s="281"/>
      <c r="DG1" s="832"/>
      <c r="DH1" s="832"/>
      <c r="DI1" s="832"/>
      <c r="DJ1" s="832"/>
      <c r="DK1" s="281"/>
      <c r="DL1" s="281"/>
      <c r="DM1" s="281"/>
      <c r="DN1" s="833"/>
      <c r="DO1" s="833"/>
      <c r="DP1" s="833"/>
      <c r="DQ1" s="833"/>
      <c r="DR1" s="833"/>
      <c r="DS1" s="833"/>
      <c r="DT1" s="281"/>
      <c r="DU1" s="281"/>
      <c r="DV1" s="281"/>
      <c r="DW1" s="281"/>
      <c r="DX1" s="281"/>
      <c r="DY1" s="281"/>
      <c r="DZ1" s="281"/>
      <c r="EA1" s="281"/>
      <c r="EB1" s="281"/>
      <c r="EC1" s="281"/>
      <c r="ED1" s="281"/>
      <c r="EE1" s="281"/>
      <c r="EF1" s="281"/>
      <c r="EG1" s="281"/>
      <c r="EH1" s="831"/>
      <c r="EI1" s="831"/>
      <c r="EJ1" s="831"/>
      <c r="EK1" s="285"/>
      <c r="EL1" s="281"/>
      <c r="EM1" s="281"/>
      <c r="EN1" s="281"/>
      <c r="EO1" s="281"/>
      <c r="EP1" s="281"/>
      <c r="EQ1" s="281"/>
      <c r="ER1" s="281"/>
      <c r="ES1" s="281"/>
      <c r="ET1" s="281"/>
      <c r="EU1" s="281"/>
      <c r="EV1" s="831"/>
      <c r="EW1" s="831"/>
      <c r="EX1" s="831"/>
      <c r="EY1" s="285"/>
      <c r="EZ1" s="281"/>
      <c r="FA1" s="281"/>
      <c r="FB1" s="289"/>
      <c r="FC1" s="831"/>
      <c r="FD1" s="831"/>
      <c r="FE1" s="831"/>
      <c r="FF1" s="831"/>
      <c r="FG1" s="281"/>
      <c r="FH1" s="281"/>
      <c r="FI1" s="291"/>
      <c r="FJ1" s="281"/>
      <c r="FK1" s="281"/>
      <c r="FL1" s="281"/>
      <c r="FM1" s="281"/>
      <c r="FN1" s="281"/>
      <c r="FO1" s="281" t="s">
        <v>867</v>
      </c>
      <c r="FP1" s="281">
        <v>3.2</v>
      </c>
      <c r="FQ1" s="281">
        <v>3.3</v>
      </c>
      <c r="FR1" s="281">
        <v>3.4</v>
      </c>
      <c r="FS1" s="281"/>
      <c r="FT1" s="281"/>
      <c r="FU1" s="281"/>
      <c r="FV1" s="281"/>
      <c r="FW1" s="281"/>
      <c r="FX1" s="281"/>
      <c r="FY1" s="281"/>
      <c r="FZ1" s="281"/>
      <c r="GA1" s="281"/>
    </row>
    <row r="2" spans="1:183" ht="24" customHeight="1">
      <c r="A2" s="828" t="s">
        <v>1042</v>
      </c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93"/>
      <c r="AH2" s="282"/>
      <c r="AI2" s="282"/>
      <c r="AJ2" s="282"/>
      <c r="AK2" s="282"/>
      <c r="AL2" s="282"/>
      <c r="AM2" s="282"/>
      <c r="AN2" s="283"/>
      <c r="AO2" s="283"/>
      <c r="AP2" s="283"/>
      <c r="AQ2" s="282"/>
      <c r="AR2" s="282"/>
      <c r="AS2" s="282"/>
      <c r="AT2" s="282"/>
      <c r="AU2" s="294"/>
      <c r="AV2" s="282"/>
      <c r="AW2" s="282"/>
      <c r="AX2" s="295"/>
      <c r="AY2" s="282"/>
      <c r="AZ2" s="282"/>
      <c r="BA2" s="282"/>
      <c r="BB2" s="282"/>
      <c r="BC2" s="296"/>
      <c r="BD2" s="296"/>
      <c r="BE2" s="295"/>
      <c r="BF2" s="282"/>
      <c r="BG2" s="282"/>
      <c r="BH2" s="282"/>
      <c r="BI2" s="290"/>
      <c r="BJ2" s="297"/>
      <c r="BK2" s="282"/>
      <c r="BL2" s="295"/>
      <c r="BM2" s="282"/>
      <c r="BN2" s="282"/>
      <c r="BO2" s="282"/>
      <c r="BP2" s="298"/>
      <c r="BQ2" s="282"/>
      <c r="BR2" s="282"/>
      <c r="BS2" s="295"/>
      <c r="BT2" s="295"/>
      <c r="BU2" s="282"/>
      <c r="BV2" s="282"/>
      <c r="BW2" s="299"/>
      <c r="BX2" s="282"/>
      <c r="BY2" s="282"/>
      <c r="BZ2" s="300"/>
      <c r="CA2" s="282"/>
      <c r="CB2" s="282"/>
      <c r="CC2" s="300"/>
      <c r="CD2" s="299"/>
      <c r="CE2" s="300"/>
      <c r="CF2" s="300"/>
      <c r="CG2" s="300"/>
      <c r="CH2" s="300"/>
      <c r="CI2" s="300"/>
      <c r="CJ2" s="300"/>
      <c r="CK2" s="301"/>
      <c r="CL2" s="301"/>
      <c r="CM2" s="301"/>
      <c r="CN2" s="301"/>
      <c r="CO2" s="301"/>
      <c r="CP2" s="301"/>
      <c r="CQ2" s="301"/>
      <c r="CR2" s="302"/>
      <c r="CS2" s="303"/>
      <c r="CT2" s="301"/>
      <c r="CU2" s="301"/>
      <c r="CV2" s="301"/>
      <c r="CW2" s="301"/>
      <c r="CX2" s="301"/>
      <c r="CY2" s="304"/>
      <c r="CZ2" s="304"/>
      <c r="DA2" s="304"/>
      <c r="DB2" s="301"/>
      <c r="DC2" s="301"/>
      <c r="DD2" s="301"/>
      <c r="DE2" s="301"/>
      <c r="DF2" s="301"/>
      <c r="DG2" s="301"/>
      <c r="DH2" s="301"/>
      <c r="DI2" s="301"/>
      <c r="DJ2" s="301"/>
      <c r="DK2" s="301"/>
      <c r="DL2" s="301"/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1"/>
      <c r="DX2" s="301"/>
      <c r="DY2" s="301"/>
      <c r="DZ2" s="301"/>
      <c r="EA2" s="301"/>
      <c r="EB2" s="301"/>
      <c r="EC2" s="301"/>
      <c r="ED2" s="301"/>
      <c r="EE2" s="301"/>
      <c r="EF2" s="301"/>
      <c r="EG2" s="301"/>
      <c r="EH2" s="305"/>
      <c r="EI2" s="282"/>
      <c r="EJ2" s="282"/>
      <c r="EK2" s="304"/>
      <c r="EL2" s="290"/>
      <c r="EM2" s="282"/>
      <c r="EN2" s="301"/>
      <c r="EO2" s="306"/>
      <c r="EP2" s="301"/>
      <c r="EQ2" s="301"/>
      <c r="ER2" s="301"/>
      <c r="ES2" s="301"/>
      <c r="ET2" s="301"/>
      <c r="EU2" s="307"/>
      <c r="EV2" s="305"/>
      <c r="EW2" s="282"/>
      <c r="EX2" s="282"/>
      <c r="EY2" s="304"/>
      <c r="EZ2" s="290"/>
      <c r="FA2" s="282"/>
      <c r="FB2" s="307"/>
      <c r="FC2" s="305"/>
      <c r="FD2" s="282"/>
      <c r="FE2" s="282"/>
      <c r="FF2" s="304"/>
      <c r="FG2" s="290"/>
      <c r="FH2" s="282"/>
      <c r="FI2" s="308"/>
      <c r="FJ2" s="282"/>
      <c r="FK2" s="282"/>
      <c r="FL2" s="282"/>
      <c r="FM2" s="282"/>
      <c r="FN2" s="282"/>
      <c r="FO2" s="282">
        <v>1640</v>
      </c>
      <c r="FP2" s="282">
        <v>1575</v>
      </c>
      <c r="FQ2" s="282">
        <v>1545</v>
      </c>
      <c r="FR2" s="282">
        <v>1565</v>
      </c>
      <c r="FS2" s="282"/>
      <c r="FT2" s="282"/>
      <c r="FU2" s="282"/>
      <c r="FV2" s="282"/>
      <c r="FW2" s="282"/>
      <c r="FX2" s="282"/>
      <c r="FY2" s="282"/>
      <c r="FZ2" s="282"/>
      <c r="GA2" s="282"/>
    </row>
    <row r="3" spans="1:183" ht="26.25" customHeight="1">
      <c r="A3" s="828"/>
      <c r="B3" s="828"/>
      <c r="C3" s="828"/>
      <c r="D3" s="828"/>
      <c r="E3" s="828"/>
      <c r="F3" s="828"/>
      <c r="G3" s="828"/>
      <c r="H3" s="828"/>
      <c r="I3" s="828"/>
      <c r="J3" s="828"/>
      <c r="K3" s="828"/>
      <c r="L3" s="309"/>
      <c r="M3" s="309"/>
      <c r="N3" s="309"/>
      <c r="O3" s="310"/>
      <c r="P3" s="309"/>
      <c r="Q3" s="309"/>
      <c r="R3" s="309"/>
      <c r="S3" s="309"/>
      <c r="T3" s="299"/>
      <c r="U3" s="309"/>
      <c r="V3" s="310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299"/>
      <c r="AH3" s="309"/>
      <c r="AI3" s="309"/>
      <c r="AJ3" s="311"/>
      <c r="AK3" s="311"/>
      <c r="AL3" s="309"/>
      <c r="AM3" s="309"/>
      <c r="AN3" s="299"/>
      <c r="AO3" s="309"/>
      <c r="AP3" s="309"/>
      <c r="AQ3" s="311"/>
      <c r="AR3" s="311"/>
      <c r="AS3" s="309"/>
      <c r="AT3" s="309"/>
      <c r="AU3" s="299" t="s">
        <v>1043</v>
      </c>
      <c r="AV3" s="309"/>
      <c r="AW3" s="309"/>
      <c r="AX3" s="313"/>
      <c r="AY3" s="326"/>
      <c r="AZ3" s="309"/>
      <c r="BA3" s="309"/>
      <c r="BB3" s="294"/>
      <c r="BC3" s="309"/>
      <c r="BD3" s="309"/>
      <c r="BE3" s="312"/>
      <c r="BF3" s="309"/>
      <c r="BG3" s="309"/>
      <c r="BH3" s="309"/>
      <c r="BI3" s="309"/>
      <c r="BJ3" s="299"/>
      <c r="BK3" s="309"/>
      <c r="BL3" s="313"/>
      <c r="BM3" s="299"/>
      <c r="BN3" s="314"/>
      <c r="BO3" s="309"/>
      <c r="BP3" s="315" t="s">
        <v>1044</v>
      </c>
      <c r="BQ3" s="284"/>
      <c r="BR3" s="316"/>
      <c r="BS3" s="314"/>
      <c r="BT3" s="316"/>
      <c r="BU3" s="316"/>
      <c r="BV3" s="316"/>
      <c r="BW3" s="299" t="s">
        <v>1045</v>
      </c>
      <c r="BX3" s="314"/>
      <c r="BY3" s="309"/>
      <c r="BZ3" s="311"/>
      <c r="CA3" s="317"/>
      <c r="CB3" s="318"/>
      <c r="CC3" s="318"/>
      <c r="CD3" s="299"/>
      <c r="CE3" s="314"/>
      <c r="CF3" s="309"/>
      <c r="CG3" s="311"/>
      <c r="CH3" s="321"/>
      <c r="CI3" s="322"/>
      <c r="CJ3" s="309"/>
      <c r="CK3" s="299" t="s">
        <v>1046</v>
      </c>
      <c r="CL3" s="319"/>
      <c r="CM3" s="319"/>
      <c r="CN3" s="312"/>
      <c r="CO3" s="312"/>
      <c r="CP3" s="319"/>
      <c r="CQ3" s="323"/>
      <c r="CR3" s="299" t="s">
        <v>1047</v>
      </c>
      <c r="CS3" s="309"/>
      <c r="CT3" s="319"/>
      <c r="CU3" s="324" t="s">
        <v>1048</v>
      </c>
      <c r="CV3" s="899" t="s">
        <v>1049</v>
      </c>
      <c r="CW3" s="319"/>
      <c r="CX3" s="319"/>
      <c r="CY3" s="294"/>
      <c r="CZ3" s="319"/>
      <c r="DA3" s="319"/>
      <c r="DB3" s="319"/>
      <c r="DC3" s="319"/>
      <c r="DD3" s="319"/>
      <c r="DE3" s="319"/>
      <c r="DF3" s="299"/>
      <c r="DG3" s="319"/>
      <c r="DH3" s="319"/>
      <c r="DI3" s="319"/>
      <c r="DJ3" s="319"/>
      <c r="DK3" s="319"/>
      <c r="DL3" s="319"/>
      <c r="DM3" s="299"/>
      <c r="DN3" s="325"/>
      <c r="DO3" s="325"/>
      <c r="DP3" s="318"/>
      <c r="DQ3" s="318"/>
      <c r="DR3" s="318"/>
      <c r="DS3" s="318"/>
      <c r="DT3" s="319"/>
      <c r="DU3" s="319"/>
      <c r="DV3" s="319"/>
      <c r="DW3" s="319"/>
      <c r="DX3" s="319"/>
      <c r="DY3" s="319"/>
      <c r="DZ3" s="319"/>
      <c r="EA3" s="299"/>
      <c r="EB3" s="319"/>
      <c r="EC3" s="319"/>
      <c r="ED3" s="313"/>
      <c r="EE3" s="326"/>
      <c r="EF3" s="319"/>
      <c r="EG3" s="319"/>
      <c r="EH3" s="327"/>
      <c r="EI3" s="319"/>
      <c r="EJ3" s="319"/>
      <c r="EK3" s="311"/>
      <c r="EL3" s="311"/>
      <c r="EM3" s="313"/>
      <c r="EN3" s="319"/>
      <c r="EO3" s="303"/>
      <c r="EP3" s="280"/>
      <c r="EQ3" s="280"/>
      <c r="ER3" s="280"/>
      <c r="ES3" s="328"/>
      <c r="ET3" s="280"/>
      <c r="EU3" s="280"/>
      <c r="EV3" s="282"/>
      <c r="EW3" s="282"/>
      <c r="EX3" s="329"/>
      <c r="EY3" s="304"/>
      <c r="EZ3" s="829"/>
      <c r="FA3" s="829"/>
      <c r="FB3" s="280"/>
      <c r="FC3" s="290"/>
      <c r="FD3" s="282"/>
      <c r="FE3" s="282"/>
      <c r="FF3" s="328"/>
      <c r="FG3" s="282"/>
      <c r="FH3" s="330"/>
      <c r="FI3" s="331"/>
      <c r="FJ3" s="282"/>
      <c r="FK3" s="282"/>
      <c r="FL3" s="282"/>
      <c r="FM3" s="282"/>
      <c r="FN3" s="282"/>
      <c r="FO3" s="282"/>
      <c r="FP3" s="282"/>
      <c r="FQ3" s="282">
        <v>1555</v>
      </c>
      <c r="FR3" s="282">
        <v>1575</v>
      </c>
      <c r="FS3" s="282"/>
      <c r="FT3" s="282"/>
      <c r="FU3" s="282"/>
      <c r="FV3" s="282"/>
      <c r="FW3" s="282"/>
      <c r="FX3" s="282"/>
      <c r="FY3" s="282"/>
      <c r="FZ3" s="282"/>
      <c r="GA3" s="282"/>
    </row>
    <row r="4" spans="1:183" ht="63.75" customHeight="1" thickBot="1">
      <c r="A4" s="292"/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4">
        <v>1463</v>
      </c>
      <c r="M4" s="327"/>
      <c r="N4" s="312"/>
      <c r="O4" s="312"/>
      <c r="P4" s="332"/>
      <c r="Q4" s="312"/>
      <c r="R4" s="322"/>
      <c r="S4" s="309">
        <v>1494</v>
      </c>
      <c r="T4" s="333"/>
      <c r="U4" s="334"/>
      <c r="V4" s="310"/>
      <c r="W4" s="309"/>
      <c r="X4" s="312"/>
      <c r="Y4" s="310"/>
      <c r="Z4" s="309">
        <v>1518</v>
      </c>
      <c r="AA4" s="335"/>
      <c r="AB4" s="327"/>
      <c r="AC4" s="332"/>
      <c r="AD4" s="332"/>
      <c r="AE4" s="284"/>
      <c r="AF4" s="322"/>
      <c r="AG4" s="299">
        <v>1510</v>
      </c>
      <c r="AH4" s="314"/>
      <c r="AI4" s="309"/>
      <c r="AJ4" s="771"/>
      <c r="AK4" s="326"/>
      <c r="AL4" s="739"/>
      <c r="AM4" s="310"/>
      <c r="AN4" s="299"/>
      <c r="AO4" s="314"/>
      <c r="AP4" s="314"/>
      <c r="AQ4" s="326"/>
      <c r="AR4" s="326"/>
      <c r="AS4" s="316"/>
      <c r="AT4" s="310"/>
      <c r="AU4" s="299">
        <v>1451</v>
      </c>
      <c r="AV4" s="309"/>
      <c r="AW4" s="312"/>
      <c r="AX4" s="313" t="s">
        <v>1024</v>
      </c>
      <c r="AY4" s="326"/>
      <c r="AZ4" s="312"/>
      <c r="BA4" s="322"/>
      <c r="BB4" s="294">
        <v>1399</v>
      </c>
      <c r="BC4" s="309"/>
      <c r="BD4" s="314"/>
      <c r="BE4" s="312"/>
      <c r="BF4" s="336"/>
      <c r="BG4" s="310"/>
      <c r="BH4" s="310"/>
      <c r="BI4" s="309">
        <v>1487</v>
      </c>
      <c r="BJ4" s="316"/>
      <c r="BK4" s="316"/>
      <c r="BL4" s="310"/>
      <c r="BM4" s="312"/>
      <c r="BN4" s="312"/>
      <c r="BO4" s="310"/>
      <c r="BP4" s="315" t="s">
        <v>1050</v>
      </c>
      <c r="BQ4" s="337"/>
      <c r="BR4" s="338"/>
      <c r="BS4" s="311">
        <v>57.1</v>
      </c>
      <c r="BT4" s="324"/>
      <c r="BU4" s="855"/>
      <c r="BV4" s="855"/>
      <c r="BW4" s="299">
        <v>1518</v>
      </c>
      <c r="BX4" s="314"/>
      <c r="BY4" s="309"/>
      <c r="BZ4" s="326"/>
      <c r="CA4" s="326" t="s">
        <v>1051</v>
      </c>
      <c r="CB4" s="360"/>
      <c r="CC4" s="360"/>
      <c r="CD4" s="299"/>
      <c r="CE4" s="314"/>
      <c r="CF4" s="309"/>
      <c r="CG4" s="326"/>
      <c r="CH4" s="317"/>
      <c r="CI4" s="323"/>
      <c r="CJ4" s="310"/>
      <c r="CK4" s="315" t="s">
        <v>1052</v>
      </c>
      <c r="CL4" s="315"/>
      <c r="CM4" s="313"/>
      <c r="CN4" s="326" t="s">
        <v>1053</v>
      </c>
      <c r="CO4" s="326"/>
      <c r="CP4" s="317"/>
      <c r="CQ4" s="323"/>
      <c r="CR4" s="299" t="s">
        <v>1054</v>
      </c>
      <c r="CS4" s="309"/>
      <c r="CT4" s="309"/>
      <c r="CU4" s="311" t="s">
        <v>1011</v>
      </c>
      <c r="CV4" s="311"/>
      <c r="CW4" s="312"/>
      <c r="CX4" s="312"/>
      <c r="CY4" s="335"/>
      <c r="CZ4" s="333"/>
      <c r="DA4" s="313"/>
      <c r="DB4" s="313"/>
      <c r="DC4" s="316"/>
      <c r="DD4" s="312"/>
      <c r="DE4" s="360" t="s">
        <v>1026</v>
      </c>
      <c r="DF4" s="299">
        <v>1447</v>
      </c>
      <c r="DG4" s="309"/>
      <c r="DH4" s="309"/>
      <c r="DI4" s="326"/>
      <c r="DJ4" s="317"/>
      <c r="DK4" s="854"/>
      <c r="DL4" s="854"/>
      <c r="DM4" s="299"/>
      <c r="DN4" s="339"/>
      <c r="DO4" s="318"/>
      <c r="DP4" s="316"/>
      <c r="DQ4" s="318"/>
      <c r="DR4" s="854"/>
      <c r="DS4" s="854"/>
      <c r="DT4" s="333"/>
      <c r="DU4" s="333"/>
      <c r="DV4" s="333"/>
      <c r="DW4" s="333"/>
      <c r="DX4" s="333"/>
      <c r="DY4" s="333"/>
      <c r="DZ4" s="333"/>
      <c r="EA4" s="315"/>
      <c r="EB4" s="315"/>
      <c r="EC4" s="313"/>
      <c r="ED4" s="326"/>
      <c r="EE4" s="317"/>
      <c r="EF4" s="317"/>
      <c r="EG4" s="310"/>
      <c r="EH4" s="284"/>
      <c r="EI4" s="333"/>
      <c r="EJ4" s="313"/>
      <c r="EK4" s="341"/>
      <c r="EL4" s="340"/>
      <c r="EM4" s="342"/>
      <c r="EN4" s="342"/>
      <c r="EO4" s="321"/>
      <c r="EP4" s="343"/>
      <c r="EQ4" s="328"/>
      <c r="ER4" s="326"/>
      <c r="ES4" s="284"/>
      <c r="ET4" s="328"/>
      <c r="EU4" s="326"/>
      <c r="EV4" s="321"/>
      <c r="EW4" s="343"/>
      <c r="EX4" s="328"/>
      <c r="EY4" s="316"/>
      <c r="EZ4" s="849"/>
      <c r="FA4" s="849"/>
      <c r="FB4" s="849"/>
      <c r="FC4" s="299"/>
      <c r="FD4" s="309"/>
      <c r="FE4" s="345"/>
      <c r="FF4" s="344"/>
      <c r="FG4" s="346"/>
      <c r="FH4" s="312"/>
      <c r="FI4" s="347"/>
      <c r="FJ4" s="282"/>
      <c r="FK4" s="283"/>
      <c r="FL4" s="282"/>
      <c r="FM4" s="282"/>
      <c r="FN4" s="282"/>
      <c r="FO4" s="282"/>
      <c r="FP4" s="282"/>
      <c r="FQ4" s="282"/>
      <c r="FR4" s="282"/>
      <c r="FS4" s="282"/>
      <c r="FT4" s="282"/>
      <c r="FU4" s="282"/>
      <c r="FV4" s="282"/>
      <c r="FW4" s="282"/>
      <c r="FX4" s="282"/>
      <c r="FY4" s="282"/>
      <c r="FZ4" s="282"/>
      <c r="GA4" s="282"/>
    </row>
    <row r="5" spans="1:183" ht="27.75" customHeight="1" thickBot="1">
      <c r="A5" s="348"/>
      <c r="B5" s="349" t="s">
        <v>868</v>
      </c>
      <c r="C5" s="349"/>
      <c r="D5" s="349"/>
      <c r="E5" s="350"/>
      <c r="F5" s="350"/>
      <c r="G5" s="349"/>
      <c r="H5" s="349" t="s">
        <v>869</v>
      </c>
      <c r="I5" s="349"/>
      <c r="J5" s="292"/>
      <c r="K5" s="292"/>
      <c r="L5" s="309" t="s">
        <v>870</v>
      </c>
      <c r="M5" s="309"/>
      <c r="N5" s="309"/>
      <c r="O5" s="847"/>
      <c r="P5" s="847"/>
      <c r="Q5" s="322"/>
      <c r="R5" s="322"/>
      <c r="S5" s="309" t="s">
        <v>870</v>
      </c>
      <c r="T5" s="309"/>
      <c r="U5" s="309"/>
      <c r="V5" s="848"/>
      <c r="W5" s="848"/>
      <c r="X5" s="309"/>
      <c r="Y5" s="322"/>
      <c r="Z5" s="309" t="s">
        <v>871</v>
      </c>
      <c r="AA5" s="309"/>
      <c r="AB5" s="309"/>
      <c r="AC5" s="322"/>
      <c r="AD5" s="309"/>
      <c r="AE5" s="309"/>
      <c r="AF5" s="322"/>
      <c r="AG5" s="353" t="s">
        <v>867</v>
      </c>
      <c r="AH5" s="353"/>
      <c r="AI5" s="354"/>
      <c r="AJ5" s="359"/>
      <c r="AK5" s="326"/>
      <c r="AL5" s="309"/>
      <c r="AM5" s="355"/>
      <c r="AN5" s="309" t="s">
        <v>867</v>
      </c>
      <c r="AO5" s="309"/>
      <c r="AP5" s="354"/>
      <c r="AQ5" s="326"/>
      <c r="AR5" s="326"/>
      <c r="AS5" s="309"/>
      <c r="AT5" s="352"/>
      <c r="AU5" s="309" t="s">
        <v>871</v>
      </c>
      <c r="AV5" s="309"/>
      <c r="AW5" s="354"/>
      <c r="AX5" s="326" t="s">
        <v>1025</v>
      </c>
      <c r="AY5" s="326"/>
      <c r="AZ5" s="309"/>
      <c r="BA5" s="356"/>
      <c r="BB5" s="309" t="s">
        <v>871</v>
      </c>
      <c r="BC5" s="309"/>
      <c r="BD5" s="309"/>
      <c r="BE5" s="354"/>
      <c r="BF5" s="354"/>
      <c r="BG5" s="322"/>
      <c r="BH5" s="356"/>
      <c r="BI5" s="309" t="s">
        <v>871</v>
      </c>
      <c r="BJ5" s="309"/>
      <c r="BK5" s="354"/>
      <c r="BL5" s="865"/>
      <c r="BM5" s="865"/>
      <c r="BN5" s="322"/>
      <c r="BO5" s="322"/>
      <c r="BP5" s="309" t="s">
        <v>870</v>
      </c>
      <c r="BQ5" s="309"/>
      <c r="BR5" s="309"/>
      <c r="BS5" s="351" t="s">
        <v>1055</v>
      </c>
      <c r="BT5" s="357"/>
      <c r="BU5" s="357"/>
      <c r="BV5" s="772"/>
      <c r="BW5" s="309" t="s">
        <v>870</v>
      </c>
      <c r="BX5" s="309"/>
      <c r="BY5" s="309"/>
      <c r="BZ5" s="359"/>
      <c r="CA5" s="359">
        <v>9</v>
      </c>
      <c r="CB5" s="772"/>
      <c r="CC5" s="772"/>
      <c r="CD5" s="309" t="s">
        <v>870</v>
      </c>
      <c r="CE5" s="309"/>
      <c r="CF5" s="309"/>
      <c r="CG5" s="359"/>
      <c r="CH5" s="326"/>
      <c r="CI5" s="354"/>
      <c r="CJ5" s="354"/>
      <c r="CK5" s="309" t="s">
        <v>870</v>
      </c>
      <c r="CL5" s="309"/>
      <c r="CM5" s="309"/>
      <c r="CN5" s="359" t="s">
        <v>1020</v>
      </c>
      <c r="CO5" s="359"/>
      <c r="CP5" s="309"/>
      <c r="CQ5" s="322"/>
      <c r="CR5" s="309" t="s">
        <v>870</v>
      </c>
      <c r="CS5" s="309"/>
      <c r="CT5" s="309"/>
      <c r="CU5" s="351">
        <v>9</v>
      </c>
      <c r="CV5" s="351"/>
      <c r="CW5" s="299"/>
      <c r="CX5" s="309"/>
      <c r="CY5" s="309"/>
      <c r="CZ5" s="309"/>
      <c r="DA5" s="309"/>
      <c r="DB5" s="351"/>
      <c r="DC5" s="351"/>
      <c r="DD5" s="353"/>
      <c r="DE5" s="772" t="s">
        <v>323</v>
      </c>
      <c r="DF5" s="309" t="s">
        <v>871</v>
      </c>
      <c r="DG5" s="309"/>
      <c r="DH5" s="309"/>
      <c r="DI5" s="359"/>
      <c r="DJ5" s="351"/>
      <c r="DK5" s="322"/>
      <c r="DL5" s="772"/>
      <c r="DM5" s="309"/>
      <c r="DN5" s="309"/>
      <c r="DO5" s="309"/>
      <c r="DP5" s="351"/>
      <c r="DQ5" s="354"/>
      <c r="DR5" s="322"/>
      <c r="DS5" s="772"/>
      <c r="DT5" s="309"/>
      <c r="DU5" s="309"/>
      <c r="DV5" s="309"/>
      <c r="DW5" s="309"/>
      <c r="DX5" s="309"/>
      <c r="DY5" s="309"/>
      <c r="DZ5" s="309"/>
      <c r="EA5" s="309"/>
      <c r="EB5" s="309"/>
      <c r="EC5" s="309"/>
      <c r="ED5" s="359"/>
      <c r="EE5" s="359"/>
      <c r="EF5" s="309"/>
      <c r="EG5" s="322"/>
      <c r="EH5" s="309"/>
      <c r="EI5" s="309"/>
      <c r="EJ5" s="309"/>
      <c r="EK5" s="351"/>
      <c r="EL5" s="351"/>
      <c r="EM5" s="309"/>
      <c r="EN5" s="322"/>
      <c r="EO5" s="309"/>
      <c r="EP5" s="282"/>
      <c r="EQ5" s="282"/>
      <c r="ER5" s="739"/>
      <c r="ES5" s="282"/>
      <c r="ET5" s="282"/>
      <c r="EU5" s="322"/>
      <c r="EV5" s="309"/>
      <c r="EW5" s="282"/>
      <c r="EX5" s="282"/>
      <c r="EY5" s="351"/>
      <c r="EZ5" s="282"/>
      <c r="FA5" s="284"/>
      <c r="FB5" s="297"/>
      <c r="FC5" s="282"/>
      <c r="FD5" s="282"/>
      <c r="FE5" s="290"/>
      <c r="FF5" s="863"/>
      <c r="FG5" s="863"/>
      <c r="FH5" s="330"/>
      <c r="FI5" s="361"/>
      <c r="FJ5" s="282"/>
      <c r="FK5" s="282"/>
      <c r="FL5" s="282"/>
      <c r="FM5" s="282"/>
      <c r="FN5" s="282"/>
      <c r="FO5" s="282"/>
      <c r="FP5" s="282"/>
      <c r="FQ5" s="282"/>
      <c r="FR5" s="282"/>
      <c r="FS5" s="282"/>
      <c r="FT5" s="282"/>
      <c r="FU5" s="282"/>
      <c r="FV5" s="282"/>
      <c r="FW5" s="282"/>
      <c r="FX5" s="282"/>
      <c r="FY5" s="282"/>
      <c r="FZ5" s="282"/>
      <c r="GA5" s="282"/>
    </row>
    <row r="6" spans="1:183" ht="84.75" customHeight="1">
      <c r="A6" s="834" t="s">
        <v>872</v>
      </c>
      <c r="B6" s="836" t="s">
        <v>873</v>
      </c>
      <c r="C6" s="838" t="s">
        <v>874</v>
      </c>
      <c r="D6" s="838" t="s">
        <v>875</v>
      </c>
      <c r="E6" s="840" t="s">
        <v>876</v>
      </c>
      <c r="F6" s="840"/>
      <c r="G6" s="840"/>
      <c r="H6" s="841" t="s">
        <v>877</v>
      </c>
      <c r="I6" s="841"/>
      <c r="J6" s="841"/>
      <c r="K6" s="842" t="s">
        <v>316</v>
      </c>
      <c r="L6" s="844" t="s">
        <v>45</v>
      </c>
      <c r="M6" s="845"/>
      <c r="N6" s="845"/>
      <c r="O6" s="845"/>
      <c r="P6" s="845"/>
      <c r="Q6" s="845"/>
      <c r="R6" s="846"/>
      <c r="S6" s="844" t="s">
        <v>47</v>
      </c>
      <c r="T6" s="845"/>
      <c r="U6" s="845"/>
      <c r="V6" s="845"/>
      <c r="W6" s="845"/>
      <c r="X6" s="845"/>
      <c r="Y6" s="846"/>
      <c r="Z6" s="844" t="s">
        <v>49</v>
      </c>
      <c r="AA6" s="845"/>
      <c r="AB6" s="845"/>
      <c r="AC6" s="845"/>
      <c r="AD6" s="845"/>
      <c r="AE6" s="845"/>
      <c r="AF6" s="846"/>
      <c r="AG6" s="850" t="s">
        <v>51</v>
      </c>
      <c r="AH6" s="845"/>
      <c r="AI6" s="845"/>
      <c r="AJ6" s="845"/>
      <c r="AK6" s="845"/>
      <c r="AL6" s="845"/>
      <c r="AM6" s="846"/>
      <c r="AN6" s="850" t="s">
        <v>53</v>
      </c>
      <c r="AO6" s="845"/>
      <c r="AP6" s="845"/>
      <c r="AQ6" s="845"/>
      <c r="AR6" s="845"/>
      <c r="AS6" s="845"/>
      <c r="AT6" s="846"/>
      <c r="AU6" s="850" t="s">
        <v>55</v>
      </c>
      <c r="AV6" s="845"/>
      <c r="AW6" s="845"/>
      <c r="AX6" s="845"/>
      <c r="AY6" s="845"/>
      <c r="AZ6" s="845"/>
      <c r="BA6" s="846"/>
      <c r="BB6" s="844" t="s">
        <v>58</v>
      </c>
      <c r="BC6" s="845"/>
      <c r="BD6" s="845"/>
      <c r="BE6" s="845"/>
      <c r="BF6" s="845"/>
      <c r="BG6" s="845"/>
      <c r="BH6" s="846"/>
      <c r="BI6" s="844" t="s">
        <v>62</v>
      </c>
      <c r="BJ6" s="845"/>
      <c r="BK6" s="845"/>
      <c r="BL6" s="845"/>
      <c r="BM6" s="845"/>
      <c r="BN6" s="845"/>
      <c r="BO6" s="846"/>
      <c r="BP6" s="864" t="s">
        <v>65</v>
      </c>
      <c r="BQ6" s="864"/>
      <c r="BR6" s="864"/>
      <c r="BS6" s="864"/>
      <c r="BT6" s="864"/>
      <c r="BU6" s="864"/>
      <c r="BV6" s="864"/>
      <c r="BW6" s="864" t="s">
        <v>68</v>
      </c>
      <c r="BX6" s="864"/>
      <c r="BY6" s="864"/>
      <c r="BZ6" s="864"/>
      <c r="CA6" s="864"/>
      <c r="CB6" s="864"/>
      <c r="CC6" s="864"/>
      <c r="CD6" s="864" t="s">
        <v>71</v>
      </c>
      <c r="CE6" s="864"/>
      <c r="CF6" s="864"/>
      <c r="CG6" s="864"/>
      <c r="CH6" s="864"/>
      <c r="CI6" s="864"/>
      <c r="CJ6" s="864"/>
      <c r="CK6" s="850" t="s">
        <v>73</v>
      </c>
      <c r="CL6" s="845"/>
      <c r="CM6" s="845"/>
      <c r="CN6" s="845"/>
      <c r="CO6" s="845"/>
      <c r="CP6" s="845"/>
      <c r="CQ6" s="846"/>
      <c r="CR6" s="850" t="s">
        <v>75</v>
      </c>
      <c r="CS6" s="845"/>
      <c r="CT6" s="845"/>
      <c r="CU6" s="845"/>
      <c r="CV6" s="845"/>
      <c r="CW6" s="845"/>
      <c r="CX6" s="846"/>
      <c r="CY6" s="844" t="s">
        <v>1021</v>
      </c>
      <c r="CZ6" s="845"/>
      <c r="DA6" s="845"/>
      <c r="DB6" s="845"/>
      <c r="DC6" s="845"/>
      <c r="DD6" s="845"/>
      <c r="DE6" s="846"/>
      <c r="DF6" s="851" t="s">
        <v>1009</v>
      </c>
      <c r="DG6" s="852"/>
      <c r="DH6" s="852"/>
      <c r="DI6" s="852"/>
      <c r="DJ6" s="852"/>
      <c r="DK6" s="852"/>
      <c r="DL6" s="853"/>
      <c r="DM6" s="851">
        <v>106</v>
      </c>
      <c r="DN6" s="852"/>
      <c r="DO6" s="852"/>
      <c r="DP6" s="852"/>
      <c r="DQ6" s="852"/>
      <c r="DR6" s="852"/>
      <c r="DS6" s="853"/>
      <c r="DT6" s="851"/>
      <c r="DU6" s="852"/>
      <c r="DV6" s="852"/>
      <c r="DW6" s="852"/>
      <c r="DX6" s="852"/>
      <c r="DY6" s="852"/>
      <c r="DZ6" s="853"/>
      <c r="EA6" s="850"/>
      <c r="EB6" s="845"/>
      <c r="EC6" s="845"/>
      <c r="ED6" s="845"/>
      <c r="EE6" s="845"/>
      <c r="EF6" s="845"/>
      <c r="EG6" s="846"/>
      <c r="EH6" s="850"/>
      <c r="EI6" s="845"/>
      <c r="EJ6" s="845"/>
      <c r="EK6" s="845"/>
      <c r="EL6" s="845"/>
      <c r="EM6" s="845"/>
      <c r="EN6" s="846"/>
      <c r="EO6" s="844"/>
      <c r="EP6" s="845"/>
      <c r="EQ6" s="845"/>
      <c r="ER6" s="845"/>
      <c r="ES6" s="845"/>
      <c r="ET6" s="845"/>
      <c r="EU6" s="846"/>
      <c r="EV6" s="844"/>
      <c r="EW6" s="845"/>
      <c r="EX6" s="845"/>
      <c r="EY6" s="845"/>
      <c r="EZ6" s="845"/>
      <c r="FA6" s="845"/>
      <c r="FB6" s="846"/>
      <c r="FC6" s="859"/>
      <c r="FD6" s="860"/>
      <c r="FE6" s="860"/>
      <c r="FF6" s="860"/>
      <c r="FG6" s="860"/>
      <c r="FH6" s="860"/>
      <c r="FI6" s="861"/>
      <c r="FJ6" s="862" t="s">
        <v>878</v>
      </c>
      <c r="FK6" s="857"/>
      <c r="FL6" s="857"/>
      <c r="FM6" s="857"/>
      <c r="FN6" s="857"/>
      <c r="FO6" s="857"/>
      <c r="FP6" s="857"/>
      <c r="FQ6" s="857"/>
      <c r="FR6" s="858"/>
      <c r="FS6" s="856" t="s">
        <v>879</v>
      </c>
      <c r="FT6" s="857"/>
      <c r="FU6" s="857"/>
      <c r="FV6" s="857"/>
      <c r="FW6" s="857"/>
      <c r="FX6" s="857"/>
      <c r="FY6" s="857"/>
      <c r="FZ6" s="857"/>
      <c r="GA6" s="858"/>
    </row>
    <row r="7" spans="1:183" ht="49.8" thickBot="1">
      <c r="A7" s="835"/>
      <c r="B7" s="837"/>
      <c r="C7" s="839"/>
      <c r="D7" s="839"/>
      <c r="E7" s="362" t="s">
        <v>880</v>
      </c>
      <c r="F7" s="362" t="s">
        <v>881</v>
      </c>
      <c r="G7" s="362" t="s">
        <v>882</v>
      </c>
      <c r="H7" s="362" t="s">
        <v>880</v>
      </c>
      <c r="I7" s="362" t="s">
        <v>881</v>
      </c>
      <c r="J7" s="363" t="s">
        <v>883</v>
      </c>
      <c r="K7" s="843"/>
      <c r="L7" s="364" t="s">
        <v>317</v>
      </c>
      <c r="M7" s="365" t="s">
        <v>318</v>
      </c>
      <c r="N7" s="366" t="s">
        <v>319</v>
      </c>
      <c r="O7" s="367" t="s">
        <v>320</v>
      </c>
      <c r="P7" s="368" t="s">
        <v>321</v>
      </c>
      <c r="Q7" s="369" t="s">
        <v>322</v>
      </c>
      <c r="R7" s="370" t="s">
        <v>323</v>
      </c>
      <c r="S7" s="364" t="s">
        <v>317</v>
      </c>
      <c r="T7" s="365" t="s">
        <v>318</v>
      </c>
      <c r="U7" s="366" t="s">
        <v>319</v>
      </c>
      <c r="V7" s="367" t="s">
        <v>320</v>
      </c>
      <c r="W7" s="368" t="s">
        <v>321</v>
      </c>
      <c r="X7" s="369" t="s">
        <v>322</v>
      </c>
      <c r="Y7" s="370" t="s">
        <v>323</v>
      </c>
      <c r="Z7" s="364" t="s">
        <v>317</v>
      </c>
      <c r="AA7" s="365" t="s">
        <v>318</v>
      </c>
      <c r="AB7" s="366" t="s">
        <v>319</v>
      </c>
      <c r="AC7" s="367" t="s">
        <v>320</v>
      </c>
      <c r="AD7" s="368" t="s">
        <v>321</v>
      </c>
      <c r="AE7" s="369" t="s">
        <v>322</v>
      </c>
      <c r="AF7" s="370" t="s">
        <v>323</v>
      </c>
      <c r="AG7" s="364" t="s">
        <v>317</v>
      </c>
      <c r="AH7" s="365" t="s">
        <v>318</v>
      </c>
      <c r="AI7" s="366" t="s">
        <v>319</v>
      </c>
      <c r="AJ7" s="367" t="s">
        <v>320</v>
      </c>
      <c r="AK7" s="368" t="s">
        <v>321</v>
      </c>
      <c r="AL7" s="369" t="s">
        <v>322</v>
      </c>
      <c r="AM7" s="370" t="s">
        <v>323</v>
      </c>
      <c r="AN7" s="364" t="s">
        <v>317</v>
      </c>
      <c r="AO7" s="365" t="s">
        <v>318</v>
      </c>
      <c r="AP7" s="366" t="s">
        <v>319</v>
      </c>
      <c r="AQ7" s="367" t="s">
        <v>320</v>
      </c>
      <c r="AR7" s="368" t="s">
        <v>321</v>
      </c>
      <c r="AS7" s="369" t="s">
        <v>322</v>
      </c>
      <c r="AT7" s="370" t="s">
        <v>323</v>
      </c>
      <c r="AU7" s="364" t="s">
        <v>317</v>
      </c>
      <c r="AV7" s="365" t="s">
        <v>318</v>
      </c>
      <c r="AW7" s="366" t="s">
        <v>319</v>
      </c>
      <c r="AX7" s="367" t="s">
        <v>320</v>
      </c>
      <c r="AY7" s="368" t="s">
        <v>321</v>
      </c>
      <c r="AZ7" s="369" t="s">
        <v>322</v>
      </c>
      <c r="BA7" s="370" t="s">
        <v>323</v>
      </c>
      <c r="BB7" s="364" t="s">
        <v>317</v>
      </c>
      <c r="BC7" s="365" t="s">
        <v>318</v>
      </c>
      <c r="BD7" s="366" t="s">
        <v>319</v>
      </c>
      <c r="BE7" s="367" t="s">
        <v>320</v>
      </c>
      <c r="BF7" s="368" t="s">
        <v>321</v>
      </c>
      <c r="BG7" s="369" t="s">
        <v>322</v>
      </c>
      <c r="BH7" s="370" t="s">
        <v>323</v>
      </c>
      <c r="BI7" s="371" t="s">
        <v>317</v>
      </c>
      <c r="BJ7" s="372" t="s">
        <v>318</v>
      </c>
      <c r="BK7" s="373" t="s">
        <v>319</v>
      </c>
      <c r="BL7" s="374" t="s">
        <v>320</v>
      </c>
      <c r="BM7" s="375" t="s">
        <v>321</v>
      </c>
      <c r="BN7" s="376" t="s">
        <v>322</v>
      </c>
      <c r="BO7" s="377" t="s">
        <v>323</v>
      </c>
      <c r="BP7" s="364" t="s">
        <v>317</v>
      </c>
      <c r="BQ7" s="365" t="s">
        <v>318</v>
      </c>
      <c r="BR7" s="366" t="s">
        <v>319</v>
      </c>
      <c r="BS7" s="367" t="s">
        <v>320</v>
      </c>
      <c r="BT7" s="368" t="s">
        <v>321</v>
      </c>
      <c r="BU7" s="369" t="s">
        <v>322</v>
      </c>
      <c r="BV7" s="370" t="s">
        <v>323</v>
      </c>
      <c r="BW7" s="364" t="s">
        <v>317</v>
      </c>
      <c r="BX7" s="365" t="s">
        <v>318</v>
      </c>
      <c r="BY7" s="366" t="s">
        <v>319</v>
      </c>
      <c r="BZ7" s="367" t="s">
        <v>320</v>
      </c>
      <c r="CA7" s="368" t="s">
        <v>321</v>
      </c>
      <c r="CB7" s="369" t="s">
        <v>322</v>
      </c>
      <c r="CC7" s="370" t="s">
        <v>323</v>
      </c>
      <c r="CD7" s="364" t="s">
        <v>317</v>
      </c>
      <c r="CE7" s="365" t="s">
        <v>318</v>
      </c>
      <c r="CF7" s="366" t="s">
        <v>319</v>
      </c>
      <c r="CG7" s="367" t="s">
        <v>320</v>
      </c>
      <c r="CH7" s="368" t="s">
        <v>321</v>
      </c>
      <c r="CI7" s="369" t="s">
        <v>322</v>
      </c>
      <c r="CJ7" s="370" t="s">
        <v>323</v>
      </c>
      <c r="CK7" s="371" t="s">
        <v>317</v>
      </c>
      <c r="CL7" s="372" t="s">
        <v>318</v>
      </c>
      <c r="CM7" s="373" t="s">
        <v>319</v>
      </c>
      <c r="CN7" s="374" t="s">
        <v>320</v>
      </c>
      <c r="CO7" s="368" t="s">
        <v>321</v>
      </c>
      <c r="CP7" s="376" t="s">
        <v>322</v>
      </c>
      <c r="CQ7" s="377" t="s">
        <v>323</v>
      </c>
      <c r="CR7" s="371" t="s">
        <v>317</v>
      </c>
      <c r="CS7" s="372" t="s">
        <v>318</v>
      </c>
      <c r="CT7" s="373" t="s">
        <v>319</v>
      </c>
      <c r="CU7" s="374" t="s">
        <v>320</v>
      </c>
      <c r="CV7" s="368" t="s">
        <v>321</v>
      </c>
      <c r="CW7" s="376" t="s">
        <v>322</v>
      </c>
      <c r="CX7" s="377" t="s">
        <v>323</v>
      </c>
      <c r="CY7" s="364" t="s">
        <v>317</v>
      </c>
      <c r="CZ7" s="365" t="s">
        <v>318</v>
      </c>
      <c r="DA7" s="366" t="s">
        <v>319</v>
      </c>
      <c r="DB7" s="367" t="s">
        <v>320</v>
      </c>
      <c r="DC7" s="368" t="s">
        <v>321</v>
      </c>
      <c r="DD7" s="369" t="s">
        <v>322</v>
      </c>
      <c r="DE7" s="378" t="s">
        <v>323</v>
      </c>
      <c r="DF7" s="364" t="s">
        <v>317</v>
      </c>
      <c r="DG7" s="365" t="s">
        <v>318</v>
      </c>
      <c r="DH7" s="366" t="s">
        <v>319</v>
      </c>
      <c r="DI7" s="367" t="s">
        <v>320</v>
      </c>
      <c r="DJ7" s="368" t="s">
        <v>321</v>
      </c>
      <c r="DK7" s="369" t="s">
        <v>322</v>
      </c>
      <c r="DL7" s="378" t="s">
        <v>323</v>
      </c>
      <c r="DM7" s="364" t="s">
        <v>317</v>
      </c>
      <c r="DN7" s="365" t="s">
        <v>318</v>
      </c>
      <c r="DO7" s="366" t="s">
        <v>319</v>
      </c>
      <c r="DP7" s="367" t="s">
        <v>320</v>
      </c>
      <c r="DQ7" s="368" t="s">
        <v>321</v>
      </c>
      <c r="DR7" s="369" t="s">
        <v>322</v>
      </c>
      <c r="DS7" s="370" t="s">
        <v>323</v>
      </c>
      <c r="DT7" s="364" t="s">
        <v>317</v>
      </c>
      <c r="DU7" s="365" t="s">
        <v>318</v>
      </c>
      <c r="DV7" s="366" t="s">
        <v>319</v>
      </c>
      <c r="DW7" s="367" t="s">
        <v>320</v>
      </c>
      <c r="DX7" s="368" t="s">
        <v>321</v>
      </c>
      <c r="DY7" s="369" t="s">
        <v>322</v>
      </c>
      <c r="DZ7" s="378" t="s">
        <v>323</v>
      </c>
      <c r="EA7" s="364" t="s">
        <v>317</v>
      </c>
      <c r="EB7" s="365" t="s">
        <v>318</v>
      </c>
      <c r="EC7" s="366" t="s">
        <v>319</v>
      </c>
      <c r="ED7" s="367" t="s">
        <v>320</v>
      </c>
      <c r="EE7" s="368" t="s">
        <v>321</v>
      </c>
      <c r="EF7" s="369" t="s">
        <v>322</v>
      </c>
      <c r="EG7" s="370" t="s">
        <v>323</v>
      </c>
      <c r="EH7" s="364" t="s">
        <v>317</v>
      </c>
      <c r="EI7" s="365" t="s">
        <v>318</v>
      </c>
      <c r="EJ7" s="366" t="s">
        <v>319</v>
      </c>
      <c r="EK7" s="367" t="s">
        <v>320</v>
      </c>
      <c r="EL7" s="368" t="s">
        <v>321</v>
      </c>
      <c r="EM7" s="369" t="s">
        <v>322</v>
      </c>
      <c r="EN7" s="370" t="s">
        <v>323</v>
      </c>
      <c r="EO7" s="364" t="s">
        <v>317</v>
      </c>
      <c r="EP7" s="365" t="s">
        <v>318</v>
      </c>
      <c r="EQ7" s="366" t="s">
        <v>319</v>
      </c>
      <c r="ER7" s="367" t="s">
        <v>320</v>
      </c>
      <c r="ES7" s="368" t="s">
        <v>321</v>
      </c>
      <c r="ET7" s="369" t="s">
        <v>322</v>
      </c>
      <c r="EU7" s="370" t="s">
        <v>323</v>
      </c>
      <c r="EV7" s="364" t="s">
        <v>317</v>
      </c>
      <c r="EW7" s="365" t="s">
        <v>318</v>
      </c>
      <c r="EX7" s="366" t="s">
        <v>319</v>
      </c>
      <c r="EY7" s="367" t="s">
        <v>320</v>
      </c>
      <c r="EZ7" s="368" t="s">
        <v>321</v>
      </c>
      <c r="FA7" s="369" t="s">
        <v>322</v>
      </c>
      <c r="FB7" s="378" t="s">
        <v>323</v>
      </c>
      <c r="FC7" s="364" t="s">
        <v>317</v>
      </c>
      <c r="FD7" s="365" t="s">
        <v>318</v>
      </c>
      <c r="FE7" s="366" t="s">
        <v>319</v>
      </c>
      <c r="FF7" s="367" t="s">
        <v>320</v>
      </c>
      <c r="FG7" s="368" t="s">
        <v>321</v>
      </c>
      <c r="FH7" s="369" t="s">
        <v>322</v>
      </c>
      <c r="FI7" s="379" t="s">
        <v>323</v>
      </c>
      <c r="FJ7" s="380" t="s">
        <v>317</v>
      </c>
      <c r="FK7" s="366" t="s">
        <v>319</v>
      </c>
      <c r="FL7" s="367" t="s">
        <v>320</v>
      </c>
      <c r="FM7" s="368" t="s">
        <v>321</v>
      </c>
      <c r="FN7" s="369" t="s">
        <v>322</v>
      </c>
      <c r="FO7" s="381" t="s">
        <v>323</v>
      </c>
      <c r="FP7" s="365" t="s">
        <v>884</v>
      </c>
      <c r="FQ7" s="382" t="s">
        <v>885</v>
      </c>
      <c r="FR7" s="383" t="s">
        <v>885</v>
      </c>
      <c r="FS7" s="384" t="s">
        <v>324</v>
      </c>
      <c r="FT7" s="385" t="s">
        <v>325</v>
      </c>
      <c r="FU7" s="386" t="s">
        <v>326</v>
      </c>
      <c r="FV7" s="387" t="s">
        <v>327</v>
      </c>
      <c r="FW7" s="388" t="s">
        <v>328</v>
      </c>
      <c r="FX7" s="389" t="s">
        <v>329</v>
      </c>
      <c r="FY7" s="390" t="s">
        <v>330</v>
      </c>
      <c r="FZ7" s="391" t="s">
        <v>886</v>
      </c>
      <c r="GA7" s="392" t="s">
        <v>886</v>
      </c>
    </row>
    <row r="8" spans="1:183" ht="33" customHeight="1" thickBot="1">
      <c r="A8" s="801" t="s">
        <v>124</v>
      </c>
      <c r="B8" s="511" t="s">
        <v>887</v>
      </c>
      <c r="C8" s="393"/>
      <c r="D8" s="394"/>
      <c r="E8" s="395">
        <v>28417.1</v>
      </c>
      <c r="F8" s="395">
        <v>28427.3</v>
      </c>
      <c r="G8" s="396">
        <v>10.200000000000728</v>
      </c>
      <c r="H8" s="750">
        <v>180219.5</v>
      </c>
      <c r="I8" s="750">
        <v>180345</v>
      </c>
      <c r="J8" s="773">
        <v>125.5</v>
      </c>
      <c r="K8" s="398">
        <v>15.6875</v>
      </c>
      <c r="L8" s="399"/>
      <c r="M8" s="400"/>
      <c r="N8" s="401"/>
      <c r="O8" s="402"/>
      <c r="P8" s="403"/>
      <c r="Q8" s="404"/>
      <c r="R8" s="405"/>
      <c r="S8" s="406"/>
      <c r="T8" s="400"/>
      <c r="U8" s="401"/>
      <c r="V8" s="402"/>
      <c r="W8" s="403"/>
      <c r="X8" s="404"/>
      <c r="Y8" s="407"/>
      <c r="Z8" s="406"/>
      <c r="AA8" s="400"/>
      <c r="AB8" s="401"/>
      <c r="AC8" s="402"/>
      <c r="AD8" s="403"/>
      <c r="AE8" s="404"/>
      <c r="AF8" s="407"/>
      <c r="AG8" s="406"/>
      <c r="AH8" s="400"/>
      <c r="AI8" s="401"/>
      <c r="AJ8" s="402"/>
      <c r="AK8" s="403"/>
      <c r="AL8" s="404"/>
      <c r="AM8" s="407"/>
      <c r="AN8" s="408"/>
      <c r="AO8" s="400"/>
      <c r="AP8" s="401"/>
      <c r="AQ8" s="402"/>
      <c r="AR8" s="403"/>
      <c r="AS8" s="404"/>
      <c r="AT8" s="409"/>
      <c r="AU8" s="408"/>
      <c r="AV8" s="400"/>
      <c r="AW8" s="401"/>
      <c r="AX8" s="402"/>
      <c r="AY8" s="403"/>
      <c r="AZ8" s="404"/>
      <c r="BA8" s="405"/>
      <c r="BB8" s="408"/>
      <c r="BC8" s="400"/>
      <c r="BD8" s="401"/>
      <c r="BE8" s="402"/>
      <c r="BF8" s="403"/>
      <c r="BG8" s="404"/>
      <c r="BH8" s="409"/>
      <c r="BI8" s="410"/>
      <c r="BJ8" s="411"/>
      <c r="BK8" s="412"/>
      <c r="BL8" s="413"/>
      <c r="BM8" s="414"/>
      <c r="BN8" s="415"/>
      <c r="BO8" s="416"/>
      <c r="BP8" s="408"/>
      <c r="BQ8" s="411"/>
      <c r="BR8" s="412"/>
      <c r="BS8" s="413">
        <v>1</v>
      </c>
      <c r="BT8" s="414"/>
      <c r="BU8" s="415"/>
      <c r="BV8" s="416"/>
      <c r="BW8" s="408"/>
      <c r="BX8" s="411"/>
      <c r="BY8" s="412"/>
      <c r="BZ8" s="413"/>
      <c r="CA8" s="453"/>
      <c r="CB8" s="415"/>
      <c r="CC8" s="416"/>
      <c r="CD8" s="408"/>
      <c r="CE8" s="411"/>
      <c r="CF8" s="412"/>
      <c r="CG8" s="413"/>
      <c r="CH8" s="414"/>
      <c r="CI8" s="415"/>
      <c r="CJ8" s="416"/>
      <c r="CK8" s="408"/>
      <c r="CL8" s="411"/>
      <c r="CM8" s="412"/>
      <c r="CN8" s="413"/>
      <c r="CO8" s="414"/>
      <c r="CP8" s="415"/>
      <c r="CQ8" s="416"/>
      <c r="CR8" s="408">
        <v>4</v>
      </c>
      <c r="CS8" s="411"/>
      <c r="CT8" s="412"/>
      <c r="CU8" s="413">
        <v>3</v>
      </c>
      <c r="CV8" s="414"/>
      <c r="CW8" s="415"/>
      <c r="CX8" s="416"/>
      <c r="CY8" s="408"/>
      <c r="CZ8" s="400"/>
      <c r="DA8" s="401"/>
      <c r="DB8" s="402"/>
      <c r="DC8" s="403"/>
      <c r="DD8" s="404"/>
      <c r="DE8" s="416"/>
      <c r="DF8" s="408"/>
      <c r="DG8" s="400"/>
      <c r="DH8" s="401"/>
      <c r="DI8" s="402"/>
      <c r="DJ8" s="403"/>
      <c r="DK8" s="404"/>
      <c r="DL8" s="416"/>
      <c r="DM8" s="408"/>
      <c r="DN8" s="400"/>
      <c r="DO8" s="401"/>
      <c r="DP8" s="402"/>
      <c r="DQ8" s="403"/>
      <c r="DR8" s="404"/>
      <c r="DS8" s="416"/>
      <c r="DT8" s="408"/>
      <c r="DU8" s="400"/>
      <c r="DV8" s="401"/>
      <c r="DW8" s="402"/>
      <c r="DX8" s="403"/>
      <c r="DY8" s="404"/>
      <c r="DZ8" s="416"/>
      <c r="EA8" s="408"/>
      <c r="EB8" s="400"/>
      <c r="EC8" s="401"/>
      <c r="ED8" s="402"/>
      <c r="EE8" s="403"/>
      <c r="EF8" s="404"/>
      <c r="EG8" s="416"/>
      <c r="EH8" s="408"/>
      <c r="EI8" s="400"/>
      <c r="EJ8" s="401"/>
      <c r="EK8" s="402"/>
      <c r="EL8" s="403"/>
      <c r="EM8" s="404"/>
      <c r="EN8" s="416"/>
      <c r="EO8" s="408"/>
      <c r="EP8" s="400"/>
      <c r="EQ8" s="401"/>
      <c r="ER8" s="402"/>
      <c r="ES8" s="403"/>
      <c r="ET8" s="404"/>
      <c r="EU8" s="416"/>
      <c r="EV8" s="408"/>
      <c r="EW8" s="400"/>
      <c r="EX8" s="401"/>
      <c r="EY8" s="402"/>
      <c r="EZ8" s="403"/>
      <c r="FA8" s="404"/>
      <c r="FB8" s="416"/>
      <c r="FC8" s="408"/>
      <c r="FD8" s="400"/>
      <c r="FE8" s="401"/>
      <c r="FF8" s="402"/>
      <c r="FG8" s="403"/>
      <c r="FH8" s="404"/>
      <c r="FI8" s="417"/>
      <c r="FJ8" s="418">
        <v>4</v>
      </c>
      <c r="FK8" s="419">
        <v>0</v>
      </c>
      <c r="FL8" s="420">
        <v>4</v>
      </c>
      <c r="FM8" s="421">
        <v>0</v>
      </c>
      <c r="FN8" s="422">
        <v>0</v>
      </c>
      <c r="FO8" s="423">
        <v>0</v>
      </c>
      <c r="FP8" s="424">
        <v>0</v>
      </c>
      <c r="FQ8" s="425">
        <v>8</v>
      </c>
      <c r="FR8" s="426">
        <v>8</v>
      </c>
      <c r="FS8" s="408">
        <v>140</v>
      </c>
      <c r="FT8" s="401">
        <v>0</v>
      </c>
      <c r="FU8" s="402">
        <v>140</v>
      </c>
      <c r="FV8" s="403">
        <v>0</v>
      </c>
      <c r="FW8" s="427">
        <v>0</v>
      </c>
      <c r="FX8" s="428">
        <v>0</v>
      </c>
      <c r="FY8" s="400">
        <v>0</v>
      </c>
      <c r="FZ8" s="429">
        <v>280</v>
      </c>
      <c r="GA8" s="430">
        <v>280</v>
      </c>
    </row>
    <row r="9" spans="1:183" ht="33" customHeight="1" thickBot="1">
      <c r="A9" s="762" t="s">
        <v>125</v>
      </c>
      <c r="B9" s="432" t="s">
        <v>887</v>
      </c>
      <c r="C9" s="433"/>
      <c r="D9" s="434"/>
      <c r="E9" s="395">
        <v>25928</v>
      </c>
      <c r="F9" s="395">
        <v>25928</v>
      </c>
      <c r="G9" s="396">
        <v>0</v>
      </c>
      <c r="H9" s="435">
        <v>236540</v>
      </c>
      <c r="I9" s="435">
        <v>236540</v>
      </c>
      <c r="J9" s="528">
        <v>0</v>
      </c>
      <c r="K9" s="437" t="e">
        <v>#DIV/0!</v>
      </c>
      <c r="L9" s="438"/>
      <c r="M9" s="439"/>
      <c r="N9" s="440"/>
      <c r="O9" s="441"/>
      <c r="P9" s="442"/>
      <c r="Q9" s="443"/>
      <c r="R9" s="444"/>
      <c r="S9" s="445"/>
      <c r="T9" s="439"/>
      <c r="U9" s="440"/>
      <c r="V9" s="441"/>
      <c r="W9" s="442"/>
      <c r="X9" s="443"/>
      <c r="Y9" s="446"/>
      <c r="Z9" s="445"/>
      <c r="AA9" s="439"/>
      <c r="AB9" s="440"/>
      <c r="AC9" s="441"/>
      <c r="AD9" s="442"/>
      <c r="AE9" s="443"/>
      <c r="AF9" s="446"/>
      <c r="AG9" s="445"/>
      <c r="AH9" s="439"/>
      <c r="AI9" s="440"/>
      <c r="AJ9" s="441"/>
      <c r="AK9" s="442"/>
      <c r="AL9" s="443"/>
      <c r="AM9" s="446"/>
      <c r="AN9" s="447"/>
      <c r="AO9" s="439"/>
      <c r="AP9" s="440"/>
      <c r="AQ9" s="441"/>
      <c r="AR9" s="442"/>
      <c r="AS9" s="443"/>
      <c r="AT9" s="448"/>
      <c r="AU9" s="447"/>
      <c r="AV9" s="439"/>
      <c r="AW9" s="440"/>
      <c r="AX9" s="441"/>
      <c r="AY9" s="442"/>
      <c r="AZ9" s="443"/>
      <c r="BA9" s="444"/>
      <c r="BB9" s="447"/>
      <c r="BC9" s="439"/>
      <c r="BD9" s="440"/>
      <c r="BE9" s="441"/>
      <c r="BF9" s="442"/>
      <c r="BG9" s="443"/>
      <c r="BH9" s="448"/>
      <c r="BI9" s="449"/>
      <c r="BJ9" s="450"/>
      <c r="BK9" s="451"/>
      <c r="BL9" s="452"/>
      <c r="BM9" s="453"/>
      <c r="BN9" s="454"/>
      <c r="BO9" s="455"/>
      <c r="BP9" s="449"/>
      <c r="BQ9" s="450"/>
      <c r="BR9" s="451"/>
      <c r="BS9" s="452"/>
      <c r="BT9" s="453"/>
      <c r="BU9" s="454"/>
      <c r="BV9" s="455"/>
      <c r="BW9" s="449"/>
      <c r="BX9" s="450"/>
      <c r="BY9" s="451"/>
      <c r="BZ9" s="452"/>
      <c r="CA9" s="453"/>
      <c r="CB9" s="454"/>
      <c r="CC9" s="455"/>
      <c r="CD9" s="449"/>
      <c r="CE9" s="450"/>
      <c r="CF9" s="451"/>
      <c r="CG9" s="452"/>
      <c r="CH9" s="453"/>
      <c r="CI9" s="454"/>
      <c r="CJ9" s="455"/>
      <c r="CK9" s="449"/>
      <c r="CL9" s="450"/>
      <c r="CM9" s="451"/>
      <c r="CN9" s="452"/>
      <c r="CO9" s="453"/>
      <c r="CP9" s="454"/>
      <c r="CQ9" s="455"/>
      <c r="CR9" s="449"/>
      <c r="CS9" s="450"/>
      <c r="CT9" s="451"/>
      <c r="CU9" s="452"/>
      <c r="CV9" s="453"/>
      <c r="CW9" s="454"/>
      <c r="CX9" s="455"/>
      <c r="CY9" s="447"/>
      <c r="CZ9" s="439"/>
      <c r="DA9" s="440"/>
      <c r="DB9" s="441"/>
      <c r="DC9" s="442"/>
      <c r="DD9" s="443"/>
      <c r="DE9" s="455"/>
      <c r="DF9" s="447"/>
      <c r="DG9" s="439"/>
      <c r="DH9" s="440"/>
      <c r="DI9" s="441"/>
      <c r="DJ9" s="442"/>
      <c r="DK9" s="443"/>
      <c r="DL9" s="455"/>
      <c r="DM9" s="447"/>
      <c r="DN9" s="439"/>
      <c r="DO9" s="440"/>
      <c r="DP9" s="441"/>
      <c r="DQ9" s="442"/>
      <c r="DR9" s="443"/>
      <c r="DS9" s="455"/>
      <c r="DT9" s="447"/>
      <c r="DU9" s="439"/>
      <c r="DV9" s="440"/>
      <c r="DW9" s="441"/>
      <c r="DX9" s="442"/>
      <c r="DY9" s="443"/>
      <c r="DZ9" s="455"/>
      <c r="EA9" s="447"/>
      <c r="EB9" s="439"/>
      <c r="EC9" s="440"/>
      <c r="ED9" s="441"/>
      <c r="EE9" s="442"/>
      <c r="EF9" s="443"/>
      <c r="EG9" s="455"/>
      <c r="EH9" s="447"/>
      <c r="EI9" s="439"/>
      <c r="EJ9" s="440"/>
      <c r="EK9" s="441"/>
      <c r="EL9" s="442"/>
      <c r="EM9" s="443"/>
      <c r="EN9" s="455"/>
      <c r="EO9" s="447"/>
      <c r="EP9" s="439"/>
      <c r="EQ9" s="440"/>
      <c r="ER9" s="441"/>
      <c r="ES9" s="442"/>
      <c r="ET9" s="443"/>
      <c r="EU9" s="455"/>
      <c r="EV9" s="447"/>
      <c r="EW9" s="439"/>
      <c r="EX9" s="440"/>
      <c r="EY9" s="441"/>
      <c r="EZ9" s="442"/>
      <c r="FA9" s="443"/>
      <c r="FB9" s="455"/>
      <c r="FC9" s="447"/>
      <c r="FD9" s="439"/>
      <c r="FE9" s="440"/>
      <c r="FF9" s="441"/>
      <c r="FG9" s="442"/>
      <c r="FH9" s="443"/>
      <c r="FI9" s="456"/>
      <c r="FJ9" s="457">
        <v>0</v>
      </c>
      <c r="FK9" s="458">
        <v>0</v>
      </c>
      <c r="FL9" s="420">
        <v>0</v>
      </c>
      <c r="FM9" s="421">
        <v>0</v>
      </c>
      <c r="FN9" s="459">
        <v>0</v>
      </c>
      <c r="FO9" s="460">
        <v>0</v>
      </c>
      <c r="FP9" s="461">
        <v>0</v>
      </c>
      <c r="FQ9" s="462">
        <v>0</v>
      </c>
      <c r="FR9" s="463">
        <v>0</v>
      </c>
      <c r="FS9" s="408">
        <v>0</v>
      </c>
      <c r="FT9" s="401">
        <v>0</v>
      </c>
      <c r="FU9" s="402">
        <v>0</v>
      </c>
      <c r="FV9" s="403">
        <v>0</v>
      </c>
      <c r="FW9" s="427">
        <v>0</v>
      </c>
      <c r="FX9" s="428">
        <v>0</v>
      </c>
      <c r="FY9" s="400">
        <v>0</v>
      </c>
      <c r="FZ9" s="464">
        <v>0</v>
      </c>
      <c r="GA9" s="465">
        <v>0</v>
      </c>
    </row>
    <row r="10" spans="1:183" ht="33" customHeight="1" thickBot="1">
      <c r="A10" s="468" t="s">
        <v>126</v>
      </c>
      <c r="B10" s="469" t="s">
        <v>887</v>
      </c>
      <c r="C10" s="433"/>
      <c r="D10" s="434"/>
      <c r="E10" s="473">
        <v>29227.1</v>
      </c>
      <c r="F10" s="473">
        <v>29227.1</v>
      </c>
      <c r="G10" s="396">
        <v>0</v>
      </c>
      <c r="H10" s="435">
        <v>40899</v>
      </c>
      <c r="I10" s="435">
        <v>40986</v>
      </c>
      <c r="J10" s="528">
        <v>87</v>
      </c>
      <c r="K10" s="437">
        <v>6.2142857142857144</v>
      </c>
      <c r="L10" s="438"/>
      <c r="M10" s="439"/>
      <c r="N10" s="440"/>
      <c r="O10" s="441"/>
      <c r="P10" s="442"/>
      <c r="Q10" s="443"/>
      <c r="R10" s="444"/>
      <c r="S10" s="445"/>
      <c r="T10" s="439"/>
      <c r="U10" s="440"/>
      <c r="V10" s="441"/>
      <c r="W10" s="442"/>
      <c r="X10" s="443"/>
      <c r="Y10" s="446"/>
      <c r="Z10" s="445"/>
      <c r="AA10" s="439"/>
      <c r="AB10" s="440"/>
      <c r="AC10" s="441"/>
      <c r="AD10" s="442"/>
      <c r="AE10" s="443"/>
      <c r="AF10" s="446"/>
      <c r="AG10" s="445"/>
      <c r="AH10" s="439"/>
      <c r="AI10" s="440"/>
      <c r="AJ10" s="441"/>
      <c r="AK10" s="442"/>
      <c r="AL10" s="443"/>
      <c r="AM10" s="446"/>
      <c r="AN10" s="447"/>
      <c r="AO10" s="439"/>
      <c r="AP10" s="440"/>
      <c r="AQ10" s="441"/>
      <c r="AR10" s="442"/>
      <c r="AS10" s="443"/>
      <c r="AT10" s="448"/>
      <c r="AU10" s="447"/>
      <c r="AV10" s="439"/>
      <c r="AW10" s="440"/>
      <c r="AX10" s="441"/>
      <c r="AY10" s="442"/>
      <c r="AZ10" s="443"/>
      <c r="BA10" s="444"/>
      <c r="BB10" s="447"/>
      <c r="BC10" s="439"/>
      <c r="BD10" s="440"/>
      <c r="BE10" s="441"/>
      <c r="BF10" s="442"/>
      <c r="BG10" s="443"/>
      <c r="BH10" s="448"/>
      <c r="BI10" s="449"/>
      <c r="BJ10" s="450"/>
      <c r="BK10" s="451"/>
      <c r="BL10" s="452"/>
      <c r="BM10" s="453"/>
      <c r="BN10" s="454"/>
      <c r="BO10" s="455"/>
      <c r="BP10" s="447"/>
      <c r="BQ10" s="450"/>
      <c r="BR10" s="451"/>
      <c r="BS10" s="452"/>
      <c r="BT10" s="453"/>
      <c r="BU10" s="454"/>
      <c r="BV10" s="455"/>
      <c r="BW10" s="449">
        <v>10</v>
      </c>
      <c r="BX10" s="450"/>
      <c r="BY10" s="451"/>
      <c r="BZ10" s="452"/>
      <c r="CA10" s="453">
        <v>1</v>
      </c>
      <c r="CB10" s="454"/>
      <c r="CC10" s="455"/>
      <c r="CD10" s="449"/>
      <c r="CE10" s="450"/>
      <c r="CF10" s="451"/>
      <c r="CG10" s="452"/>
      <c r="CH10" s="453"/>
      <c r="CI10" s="454"/>
      <c r="CJ10" s="455"/>
      <c r="CK10" s="449"/>
      <c r="CL10" s="450"/>
      <c r="CM10" s="451"/>
      <c r="CN10" s="452"/>
      <c r="CO10" s="453"/>
      <c r="CP10" s="454"/>
      <c r="CQ10" s="455"/>
      <c r="CR10" s="449"/>
      <c r="CS10" s="450"/>
      <c r="CT10" s="451"/>
      <c r="CU10" s="452">
        <v>3</v>
      </c>
      <c r="CV10" s="453"/>
      <c r="CW10" s="454"/>
      <c r="CX10" s="455"/>
      <c r="CY10" s="447"/>
      <c r="CZ10" s="439"/>
      <c r="DA10" s="440"/>
      <c r="DB10" s="441"/>
      <c r="DC10" s="442"/>
      <c r="DD10" s="443"/>
      <c r="DE10" s="455"/>
      <c r="DF10" s="447"/>
      <c r="DG10" s="439"/>
      <c r="DH10" s="440"/>
      <c r="DI10" s="441"/>
      <c r="DJ10" s="442"/>
      <c r="DK10" s="443"/>
      <c r="DL10" s="455"/>
      <c r="DM10" s="447"/>
      <c r="DN10" s="439"/>
      <c r="DO10" s="440"/>
      <c r="DP10" s="441"/>
      <c r="DQ10" s="442"/>
      <c r="DR10" s="443"/>
      <c r="DS10" s="455"/>
      <c r="DT10" s="447"/>
      <c r="DU10" s="439"/>
      <c r="DV10" s="440"/>
      <c r="DW10" s="441"/>
      <c r="DX10" s="442"/>
      <c r="DY10" s="443"/>
      <c r="DZ10" s="455"/>
      <c r="EA10" s="447"/>
      <c r="EB10" s="439"/>
      <c r="EC10" s="440"/>
      <c r="ED10" s="441"/>
      <c r="EE10" s="442"/>
      <c r="EF10" s="443"/>
      <c r="EG10" s="455"/>
      <c r="EH10" s="447"/>
      <c r="EI10" s="439"/>
      <c r="EJ10" s="440"/>
      <c r="EK10" s="441"/>
      <c r="EL10" s="442"/>
      <c r="EM10" s="443"/>
      <c r="EN10" s="455"/>
      <c r="EO10" s="447"/>
      <c r="EP10" s="439"/>
      <c r="EQ10" s="440"/>
      <c r="ER10" s="441"/>
      <c r="ES10" s="442"/>
      <c r="ET10" s="443"/>
      <c r="EU10" s="455"/>
      <c r="EV10" s="447"/>
      <c r="EW10" s="439"/>
      <c r="EX10" s="440"/>
      <c r="EY10" s="441"/>
      <c r="EZ10" s="442"/>
      <c r="FA10" s="443"/>
      <c r="FB10" s="455"/>
      <c r="FC10" s="447"/>
      <c r="FD10" s="439"/>
      <c r="FE10" s="440"/>
      <c r="FF10" s="441"/>
      <c r="FG10" s="442"/>
      <c r="FH10" s="443"/>
      <c r="FI10" s="456"/>
      <c r="FJ10" s="457">
        <v>10</v>
      </c>
      <c r="FK10" s="458">
        <v>0</v>
      </c>
      <c r="FL10" s="420">
        <v>3</v>
      </c>
      <c r="FM10" s="421">
        <v>1</v>
      </c>
      <c r="FN10" s="459">
        <v>0</v>
      </c>
      <c r="FO10" s="460">
        <v>0</v>
      </c>
      <c r="FP10" s="461">
        <v>0</v>
      </c>
      <c r="FQ10" s="462">
        <v>14</v>
      </c>
      <c r="FR10" s="463">
        <v>14</v>
      </c>
      <c r="FS10" s="408">
        <v>350</v>
      </c>
      <c r="FT10" s="401">
        <v>0</v>
      </c>
      <c r="FU10" s="402">
        <v>105</v>
      </c>
      <c r="FV10" s="403">
        <v>35</v>
      </c>
      <c r="FW10" s="427">
        <v>0</v>
      </c>
      <c r="FX10" s="428">
        <v>0</v>
      </c>
      <c r="FY10" s="400">
        <v>0</v>
      </c>
      <c r="FZ10" s="464">
        <v>490</v>
      </c>
      <c r="GA10" s="465">
        <v>490</v>
      </c>
    </row>
    <row r="11" spans="1:183" ht="33" customHeight="1" thickBot="1">
      <c r="A11" s="468" t="s">
        <v>127</v>
      </c>
      <c r="B11" s="469" t="s">
        <v>887</v>
      </c>
      <c r="C11" s="433"/>
      <c r="D11" s="434"/>
      <c r="E11" s="395">
        <v>22537.7</v>
      </c>
      <c r="F11" s="395">
        <v>22544.9</v>
      </c>
      <c r="G11" s="396">
        <v>7.2000000000007276</v>
      </c>
      <c r="H11" s="470">
        <v>218447.4</v>
      </c>
      <c r="I11" s="470">
        <v>218547</v>
      </c>
      <c r="J11" s="528">
        <v>99.600000000005821</v>
      </c>
      <c r="K11" s="437">
        <v>8.3000000000004857</v>
      </c>
      <c r="L11" s="438"/>
      <c r="M11" s="439"/>
      <c r="N11" s="440"/>
      <c r="O11" s="441"/>
      <c r="P11" s="442"/>
      <c r="Q11" s="443"/>
      <c r="R11" s="444"/>
      <c r="S11" s="445"/>
      <c r="T11" s="439"/>
      <c r="U11" s="440"/>
      <c r="V11" s="441"/>
      <c r="W11" s="442"/>
      <c r="X11" s="443"/>
      <c r="Y11" s="446"/>
      <c r="Z11" s="445"/>
      <c r="AA11" s="439"/>
      <c r="AB11" s="440"/>
      <c r="AC11" s="441"/>
      <c r="AD11" s="442"/>
      <c r="AE11" s="443"/>
      <c r="AF11" s="446"/>
      <c r="AG11" s="445"/>
      <c r="AH11" s="439"/>
      <c r="AI11" s="440"/>
      <c r="AJ11" s="441"/>
      <c r="AK11" s="442"/>
      <c r="AL11" s="443"/>
      <c r="AM11" s="446"/>
      <c r="AN11" s="447"/>
      <c r="AO11" s="439"/>
      <c r="AP11" s="440"/>
      <c r="AQ11" s="441"/>
      <c r="AR11" s="442"/>
      <c r="AS11" s="443"/>
      <c r="AT11" s="448"/>
      <c r="AU11" s="447"/>
      <c r="AV11" s="439"/>
      <c r="AW11" s="440"/>
      <c r="AX11" s="441"/>
      <c r="AY11" s="442"/>
      <c r="AZ11" s="443"/>
      <c r="BA11" s="444"/>
      <c r="BB11" s="447"/>
      <c r="BC11" s="439"/>
      <c r="BD11" s="440"/>
      <c r="BE11" s="441"/>
      <c r="BF11" s="442"/>
      <c r="BG11" s="443"/>
      <c r="BH11" s="448"/>
      <c r="BI11" s="449"/>
      <c r="BJ11" s="450"/>
      <c r="BK11" s="451"/>
      <c r="BL11" s="452"/>
      <c r="BM11" s="453"/>
      <c r="BN11" s="454"/>
      <c r="BO11" s="455"/>
      <c r="BP11" s="447"/>
      <c r="BQ11" s="450"/>
      <c r="BR11" s="451"/>
      <c r="BS11" s="452"/>
      <c r="BT11" s="453"/>
      <c r="BU11" s="454"/>
      <c r="BV11" s="455"/>
      <c r="BW11" s="447">
        <v>5</v>
      </c>
      <c r="BX11" s="450"/>
      <c r="BY11" s="451"/>
      <c r="BZ11" s="452"/>
      <c r="CA11" s="453"/>
      <c r="CB11" s="454"/>
      <c r="CC11" s="455"/>
      <c r="CD11" s="447"/>
      <c r="CE11" s="450"/>
      <c r="CF11" s="451"/>
      <c r="CG11" s="452"/>
      <c r="CH11" s="453"/>
      <c r="CI11" s="454"/>
      <c r="CJ11" s="455"/>
      <c r="CK11" s="447"/>
      <c r="CL11" s="450"/>
      <c r="CM11" s="451"/>
      <c r="CN11" s="452"/>
      <c r="CO11" s="453"/>
      <c r="CP11" s="454"/>
      <c r="CQ11" s="455"/>
      <c r="CR11" s="447">
        <v>3</v>
      </c>
      <c r="CS11" s="450"/>
      <c r="CT11" s="451"/>
      <c r="CU11" s="452">
        <v>4</v>
      </c>
      <c r="CV11" s="453"/>
      <c r="CW11" s="454"/>
      <c r="CX11" s="455"/>
      <c r="CY11" s="447"/>
      <c r="CZ11" s="439"/>
      <c r="DA11" s="440"/>
      <c r="DB11" s="441"/>
      <c r="DC11" s="442"/>
      <c r="DD11" s="443"/>
      <c r="DE11" s="455"/>
      <c r="DF11" s="447"/>
      <c r="DG11" s="439"/>
      <c r="DH11" s="440"/>
      <c r="DI11" s="441"/>
      <c r="DJ11" s="442"/>
      <c r="DK11" s="443"/>
      <c r="DL11" s="455"/>
      <c r="DM11" s="447"/>
      <c r="DN11" s="439"/>
      <c r="DO11" s="440"/>
      <c r="DP11" s="441"/>
      <c r="DQ11" s="442"/>
      <c r="DR11" s="443"/>
      <c r="DS11" s="455"/>
      <c r="DT11" s="447"/>
      <c r="DU11" s="439"/>
      <c r="DV11" s="440"/>
      <c r="DW11" s="441"/>
      <c r="DX11" s="442"/>
      <c r="DY11" s="443"/>
      <c r="DZ11" s="455"/>
      <c r="EA11" s="447"/>
      <c r="EB11" s="439"/>
      <c r="EC11" s="440"/>
      <c r="ED11" s="441"/>
      <c r="EE11" s="442"/>
      <c r="EF11" s="443"/>
      <c r="EG11" s="455"/>
      <c r="EH11" s="447"/>
      <c r="EI11" s="439"/>
      <c r="EJ11" s="440"/>
      <c r="EK11" s="441"/>
      <c r="EL11" s="442"/>
      <c r="EM11" s="443"/>
      <c r="EN11" s="455"/>
      <c r="EO11" s="447"/>
      <c r="EP11" s="439"/>
      <c r="EQ11" s="440"/>
      <c r="ER11" s="441"/>
      <c r="ES11" s="442"/>
      <c r="ET11" s="443"/>
      <c r="EU11" s="455"/>
      <c r="EV11" s="447"/>
      <c r="EW11" s="439"/>
      <c r="EX11" s="440"/>
      <c r="EY11" s="441"/>
      <c r="EZ11" s="442"/>
      <c r="FA11" s="443"/>
      <c r="FB11" s="455"/>
      <c r="FC11" s="447"/>
      <c r="FD11" s="439"/>
      <c r="FE11" s="440"/>
      <c r="FF11" s="441"/>
      <c r="FG11" s="442"/>
      <c r="FH11" s="443"/>
      <c r="FI11" s="456"/>
      <c r="FJ11" s="457">
        <v>8</v>
      </c>
      <c r="FK11" s="458">
        <v>0</v>
      </c>
      <c r="FL11" s="420">
        <v>4</v>
      </c>
      <c r="FM11" s="421">
        <v>0</v>
      </c>
      <c r="FN11" s="459">
        <v>0</v>
      </c>
      <c r="FO11" s="460">
        <v>0</v>
      </c>
      <c r="FP11" s="461">
        <v>0</v>
      </c>
      <c r="FQ11" s="462">
        <v>12</v>
      </c>
      <c r="FR11" s="463">
        <v>12</v>
      </c>
      <c r="FS11" s="408">
        <v>280</v>
      </c>
      <c r="FT11" s="401">
        <v>0</v>
      </c>
      <c r="FU11" s="402">
        <v>140</v>
      </c>
      <c r="FV11" s="403">
        <v>0</v>
      </c>
      <c r="FW11" s="427">
        <v>0</v>
      </c>
      <c r="FX11" s="428">
        <v>0</v>
      </c>
      <c r="FY11" s="400">
        <v>0</v>
      </c>
      <c r="FZ11" s="464">
        <v>420</v>
      </c>
      <c r="GA11" s="465">
        <v>420</v>
      </c>
    </row>
    <row r="12" spans="1:183" ht="33" customHeight="1" thickBot="1">
      <c r="A12" s="466" t="s">
        <v>128</v>
      </c>
      <c r="B12" s="467" t="s">
        <v>887</v>
      </c>
      <c r="C12" s="433"/>
      <c r="D12" s="434"/>
      <c r="E12" s="395">
        <v>28517.8</v>
      </c>
      <c r="F12" s="395">
        <v>28521</v>
      </c>
      <c r="G12" s="396">
        <v>3.2000000000007276</v>
      </c>
      <c r="H12" s="470">
        <v>168517</v>
      </c>
      <c r="I12" s="470">
        <v>168570</v>
      </c>
      <c r="J12" s="528">
        <v>53</v>
      </c>
      <c r="K12" s="437">
        <v>17.666666666666668</v>
      </c>
      <c r="L12" s="438"/>
      <c r="M12" s="439"/>
      <c r="N12" s="440"/>
      <c r="O12" s="441"/>
      <c r="P12" s="442"/>
      <c r="Q12" s="443"/>
      <c r="R12" s="444"/>
      <c r="S12" s="445"/>
      <c r="T12" s="439"/>
      <c r="U12" s="440"/>
      <c r="V12" s="441"/>
      <c r="W12" s="442"/>
      <c r="X12" s="443"/>
      <c r="Y12" s="446"/>
      <c r="Z12" s="445"/>
      <c r="AA12" s="439"/>
      <c r="AB12" s="440"/>
      <c r="AC12" s="441"/>
      <c r="AD12" s="442"/>
      <c r="AE12" s="443"/>
      <c r="AF12" s="446"/>
      <c r="AG12" s="445"/>
      <c r="AH12" s="439"/>
      <c r="AI12" s="440"/>
      <c r="AJ12" s="441"/>
      <c r="AK12" s="442"/>
      <c r="AL12" s="443"/>
      <c r="AM12" s="446"/>
      <c r="AN12" s="447"/>
      <c r="AO12" s="439"/>
      <c r="AP12" s="440"/>
      <c r="AQ12" s="441"/>
      <c r="AR12" s="442"/>
      <c r="AS12" s="443"/>
      <c r="AT12" s="448"/>
      <c r="AU12" s="447"/>
      <c r="AV12" s="439"/>
      <c r="AW12" s="440"/>
      <c r="AX12" s="441"/>
      <c r="AY12" s="442"/>
      <c r="AZ12" s="443"/>
      <c r="BA12" s="444"/>
      <c r="BB12" s="447"/>
      <c r="BC12" s="439"/>
      <c r="BD12" s="440"/>
      <c r="BE12" s="441"/>
      <c r="BF12" s="442"/>
      <c r="BG12" s="443"/>
      <c r="BH12" s="448"/>
      <c r="BI12" s="449"/>
      <c r="BJ12" s="450"/>
      <c r="BK12" s="451"/>
      <c r="BL12" s="452"/>
      <c r="BM12" s="453"/>
      <c r="BN12" s="454"/>
      <c r="BO12" s="455"/>
      <c r="BP12" s="447"/>
      <c r="BQ12" s="450"/>
      <c r="BR12" s="451"/>
      <c r="BS12" s="452"/>
      <c r="BT12" s="453"/>
      <c r="BU12" s="454"/>
      <c r="BV12" s="455"/>
      <c r="BW12" s="447"/>
      <c r="BX12" s="450"/>
      <c r="BY12" s="451"/>
      <c r="BZ12" s="452"/>
      <c r="CA12" s="453"/>
      <c r="CB12" s="454"/>
      <c r="CC12" s="455"/>
      <c r="CD12" s="447"/>
      <c r="CE12" s="450"/>
      <c r="CF12" s="451"/>
      <c r="CG12" s="452"/>
      <c r="CH12" s="453"/>
      <c r="CI12" s="454"/>
      <c r="CJ12" s="455"/>
      <c r="CK12" s="447"/>
      <c r="CL12" s="450"/>
      <c r="CM12" s="451"/>
      <c r="CN12" s="452"/>
      <c r="CO12" s="453"/>
      <c r="CP12" s="454"/>
      <c r="CQ12" s="455"/>
      <c r="CR12" s="447">
        <v>3</v>
      </c>
      <c r="CS12" s="450"/>
      <c r="CT12" s="451"/>
      <c r="CU12" s="452"/>
      <c r="CV12" s="453"/>
      <c r="CW12" s="454"/>
      <c r="CX12" s="455"/>
      <c r="CY12" s="447"/>
      <c r="CZ12" s="439"/>
      <c r="DA12" s="440"/>
      <c r="DB12" s="441"/>
      <c r="DC12" s="442"/>
      <c r="DD12" s="443"/>
      <c r="DE12" s="455"/>
      <c r="DF12" s="447"/>
      <c r="DG12" s="439"/>
      <c r="DH12" s="440"/>
      <c r="DI12" s="441"/>
      <c r="DJ12" s="442"/>
      <c r="DK12" s="443"/>
      <c r="DL12" s="455"/>
      <c r="DM12" s="447"/>
      <c r="DN12" s="439"/>
      <c r="DO12" s="440"/>
      <c r="DP12" s="441"/>
      <c r="DQ12" s="442"/>
      <c r="DR12" s="443"/>
      <c r="DS12" s="455"/>
      <c r="DT12" s="447"/>
      <c r="DU12" s="439"/>
      <c r="DV12" s="440"/>
      <c r="DW12" s="441"/>
      <c r="DX12" s="442"/>
      <c r="DY12" s="443"/>
      <c r="DZ12" s="455"/>
      <c r="EA12" s="447"/>
      <c r="EB12" s="439"/>
      <c r="EC12" s="440"/>
      <c r="ED12" s="441"/>
      <c r="EE12" s="442"/>
      <c r="EF12" s="443"/>
      <c r="EG12" s="455"/>
      <c r="EH12" s="447"/>
      <c r="EI12" s="439"/>
      <c r="EJ12" s="440"/>
      <c r="EK12" s="441"/>
      <c r="EL12" s="442"/>
      <c r="EM12" s="443"/>
      <c r="EN12" s="455"/>
      <c r="EO12" s="447"/>
      <c r="EP12" s="439"/>
      <c r="EQ12" s="440"/>
      <c r="ER12" s="441"/>
      <c r="ES12" s="442"/>
      <c r="ET12" s="443"/>
      <c r="EU12" s="455"/>
      <c r="EV12" s="447"/>
      <c r="EW12" s="439"/>
      <c r="EX12" s="440"/>
      <c r="EY12" s="441"/>
      <c r="EZ12" s="442"/>
      <c r="FA12" s="443"/>
      <c r="FB12" s="455"/>
      <c r="FC12" s="447"/>
      <c r="FD12" s="439"/>
      <c r="FE12" s="440"/>
      <c r="FF12" s="441"/>
      <c r="FG12" s="442"/>
      <c r="FH12" s="443"/>
      <c r="FI12" s="456"/>
      <c r="FJ12" s="457">
        <v>3</v>
      </c>
      <c r="FK12" s="458">
        <v>0</v>
      </c>
      <c r="FL12" s="420">
        <v>0</v>
      </c>
      <c r="FM12" s="421">
        <v>0</v>
      </c>
      <c r="FN12" s="459">
        <v>0</v>
      </c>
      <c r="FO12" s="460">
        <v>0</v>
      </c>
      <c r="FP12" s="461">
        <v>0</v>
      </c>
      <c r="FQ12" s="462">
        <v>3</v>
      </c>
      <c r="FR12" s="463">
        <v>3</v>
      </c>
      <c r="FS12" s="408">
        <v>105</v>
      </c>
      <c r="FT12" s="401">
        <v>0</v>
      </c>
      <c r="FU12" s="402">
        <v>0</v>
      </c>
      <c r="FV12" s="403">
        <v>0</v>
      </c>
      <c r="FW12" s="427">
        <v>0</v>
      </c>
      <c r="FX12" s="428">
        <v>0</v>
      </c>
      <c r="FY12" s="400">
        <v>0</v>
      </c>
      <c r="FZ12" s="464">
        <v>105</v>
      </c>
      <c r="GA12" s="465">
        <v>105</v>
      </c>
    </row>
    <row r="13" spans="1:183" ht="33" customHeight="1" thickBot="1">
      <c r="A13" s="468" t="s">
        <v>129</v>
      </c>
      <c r="B13" s="469" t="s">
        <v>887</v>
      </c>
      <c r="C13" s="433"/>
      <c r="D13" s="434"/>
      <c r="E13" s="473">
        <v>15751</v>
      </c>
      <c r="F13" s="473">
        <v>15762.7</v>
      </c>
      <c r="G13" s="396">
        <v>11.700000000000728</v>
      </c>
      <c r="H13" s="435">
        <v>37210</v>
      </c>
      <c r="I13" s="435">
        <v>37274</v>
      </c>
      <c r="J13" s="528">
        <v>64</v>
      </c>
      <c r="K13" s="437">
        <v>5.333333333333333</v>
      </c>
      <c r="L13" s="438"/>
      <c r="M13" s="439"/>
      <c r="N13" s="440"/>
      <c r="O13" s="441"/>
      <c r="P13" s="442"/>
      <c r="Q13" s="443"/>
      <c r="R13" s="444"/>
      <c r="S13" s="445"/>
      <c r="T13" s="439"/>
      <c r="U13" s="440"/>
      <c r="V13" s="441"/>
      <c r="W13" s="442"/>
      <c r="X13" s="443"/>
      <c r="Y13" s="446"/>
      <c r="Z13" s="445"/>
      <c r="AA13" s="439"/>
      <c r="AB13" s="440"/>
      <c r="AC13" s="441"/>
      <c r="AD13" s="442"/>
      <c r="AE13" s="443"/>
      <c r="AF13" s="446"/>
      <c r="AG13" s="445"/>
      <c r="AH13" s="439"/>
      <c r="AI13" s="440"/>
      <c r="AJ13" s="441"/>
      <c r="AK13" s="442"/>
      <c r="AL13" s="443"/>
      <c r="AM13" s="446"/>
      <c r="AN13" s="447"/>
      <c r="AO13" s="439"/>
      <c r="AP13" s="440"/>
      <c r="AQ13" s="441"/>
      <c r="AR13" s="442"/>
      <c r="AS13" s="443"/>
      <c r="AT13" s="448"/>
      <c r="AU13" s="447"/>
      <c r="AV13" s="439"/>
      <c r="AW13" s="440"/>
      <c r="AX13" s="441"/>
      <c r="AY13" s="442"/>
      <c r="AZ13" s="443"/>
      <c r="BA13" s="444"/>
      <c r="BB13" s="447"/>
      <c r="BC13" s="439"/>
      <c r="BD13" s="440"/>
      <c r="BE13" s="441"/>
      <c r="BF13" s="442"/>
      <c r="BG13" s="443"/>
      <c r="BH13" s="448"/>
      <c r="BI13" s="449"/>
      <c r="BJ13" s="450"/>
      <c r="BK13" s="451"/>
      <c r="BL13" s="452"/>
      <c r="BM13" s="453"/>
      <c r="BN13" s="454"/>
      <c r="BO13" s="455"/>
      <c r="BP13" s="447"/>
      <c r="BQ13" s="450"/>
      <c r="BR13" s="451"/>
      <c r="BS13" s="452"/>
      <c r="BT13" s="453"/>
      <c r="BU13" s="454"/>
      <c r="BV13" s="455"/>
      <c r="BW13" s="447"/>
      <c r="BX13" s="450"/>
      <c r="BY13" s="451"/>
      <c r="BZ13" s="452"/>
      <c r="CA13" s="453"/>
      <c r="CB13" s="454"/>
      <c r="CC13" s="455"/>
      <c r="CD13" s="447"/>
      <c r="CE13" s="450"/>
      <c r="CF13" s="451"/>
      <c r="CG13" s="452"/>
      <c r="CH13" s="453"/>
      <c r="CI13" s="454"/>
      <c r="CJ13" s="455"/>
      <c r="CK13" s="447"/>
      <c r="CL13" s="450"/>
      <c r="CM13" s="451"/>
      <c r="CN13" s="452"/>
      <c r="CO13" s="453"/>
      <c r="CP13" s="454"/>
      <c r="CQ13" s="455"/>
      <c r="CR13" s="447">
        <v>3</v>
      </c>
      <c r="CS13" s="450"/>
      <c r="CT13" s="451"/>
      <c r="CU13" s="452">
        <v>9</v>
      </c>
      <c r="CV13" s="453"/>
      <c r="CW13" s="454"/>
      <c r="CX13" s="455"/>
      <c r="CY13" s="447"/>
      <c r="CZ13" s="439"/>
      <c r="DA13" s="440"/>
      <c r="DB13" s="441"/>
      <c r="DC13" s="442"/>
      <c r="DD13" s="443"/>
      <c r="DE13" s="455"/>
      <c r="DF13" s="447"/>
      <c r="DG13" s="439"/>
      <c r="DH13" s="440"/>
      <c r="DI13" s="441"/>
      <c r="DJ13" s="442"/>
      <c r="DK13" s="443"/>
      <c r="DL13" s="455"/>
      <c r="DM13" s="447"/>
      <c r="DN13" s="439"/>
      <c r="DO13" s="440"/>
      <c r="DP13" s="441"/>
      <c r="DQ13" s="442"/>
      <c r="DR13" s="443"/>
      <c r="DS13" s="455"/>
      <c r="DT13" s="447"/>
      <c r="DU13" s="439"/>
      <c r="DV13" s="440"/>
      <c r="DW13" s="441"/>
      <c r="DX13" s="442"/>
      <c r="DY13" s="443"/>
      <c r="DZ13" s="455"/>
      <c r="EA13" s="447"/>
      <c r="EB13" s="439"/>
      <c r="EC13" s="440"/>
      <c r="ED13" s="441"/>
      <c r="EE13" s="442"/>
      <c r="EF13" s="443"/>
      <c r="EG13" s="455"/>
      <c r="EH13" s="447"/>
      <c r="EI13" s="439"/>
      <c r="EJ13" s="440"/>
      <c r="EK13" s="441"/>
      <c r="EL13" s="442"/>
      <c r="EM13" s="443"/>
      <c r="EN13" s="455"/>
      <c r="EO13" s="447"/>
      <c r="EP13" s="439"/>
      <c r="EQ13" s="440"/>
      <c r="ER13" s="441"/>
      <c r="ES13" s="442"/>
      <c r="ET13" s="443"/>
      <c r="EU13" s="455"/>
      <c r="EV13" s="447"/>
      <c r="EW13" s="439"/>
      <c r="EX13" s="440"/>
      <c r="EY13" s="441"/>
      <c r="EZ13" s="442"/>
      <c r="FA13" s="443"/>
      <c r="FB13" s="455"/>
      <c r="FC13" s="447"/>
      <c r="FD13" s="439"/>
      <c r="FE13" s="440"/>
      <c r="FF13" s="441"/>
      <c r="FG13" s="442"/>
      <c r="FH13" s="443"/>
      <c r="FI13" s="456"/>
      <c r="FJ13" s="457">
        <v>3</v>
      </c>
      <c r="FK13" s="458">
        <v>0</v>
      </c>
      <c r="FL13" s="420">
        <v>9</v>
      </c>
      <c r="FM13" s="421">
        <v>0</v>
      </c>
      <c r="FN13" s="459">
        <v>0</v>
      </c>
      <c r="FO13" s="460">
        <v>0</v>
      </c>
      <c r="FP13" s="461">
        <v>0</v>
      </c>
      <c r="FQ13" s="462">
        <v>12</v>
      </c>
      <c r="FR13" s="463">
        <v>12</v>
      </c>
      <c r="FS13" s="408">
        <v>105</v>
      </c>
      <c r="FT13" s="401">
        <v>0</v>
      </c>
      <c r="FU13" s="402">
        <v>315</v>
      </c>
      <c r="FV13" s="403">
        <v>0</v>
      </c>
      <c r="FW13" s="427">
        <v>0</v>
      </c>
      <c r="FX13" s="428">
        <v>0</v>
      </c>
      <c r="FY13" s="400">
        <v>0</v>
      </c>
      <c r="FZ13" s="464">
        <v>420</v>
      </c>
      <c r="GA13" s="465">
        <v>420</v>
      </c>
    </row>
    <row r="14" spans="1:183" ht="33" customHeight="1" thickBot="1">
      <c r="A14" s="468" t="s">
        <v>130</v>
      </c>
      <c r="B14" s="469" t="s">
        <v>887</v>
      </c>
      <c r="C14" s="433"/>
      <c r="D14" s="434"/>
      <c r="E14" s="473">
        <v>991</v>
      </c>
      <c r="F14" s="473">
        <v>1001</v>
      </c>
      <c r="G14" s="396">
        <v>10</v>
      </c>
      <c r="H14" s="435">
        <v>140399</v>
      </c>
      <c r="I14" s="435">
        <v>140507</v>
      </c>
      <c r="J14" s="528">
        <v>108</v>
      </c>
      <c r="K14" s="437">
        <v>7.7142857142857144</v>
      </c>
      <c r="L14" s="438"/>
      <c r="M14" s="439"/>
      <c r="N14" s="440"/>
      <c r="O14" s="441"/>
      <c r="P14" s="442"/>
      <c r="Q14" s="443"/>
      <c r="R14" s="444"/>
      <c r="S14" s="445"/>
      <c r="T14" s="439"/>
      <c r="U14" s="440"/>
      <c r="V14" s="441"/>
      <c r="W14" s="442"/>
      <c r="X14" s="443"/>
      <c r="Y14" s="446"/>
      <c r="Z14" s="445"/>
      <c r="AA14" s="439"/>
      <c r="AB14" s="440"/>
      <c r="AC14" s="441"/>
      <c r="AD14" s="442"/>
      <c r="AE14" s="443"/>
      <c r="AF14" s="446"/>
      <c r="AG14" s="445"/>
      <c r="AH14" s="439"/>
      <c r="AI14" s="440"/>
      <c r="AJ14" s="441"/>
      <c r="AK14" s="442"/>
      <c r="AL14" s="443"/>
      <c r="AM14" s="446"/>
      <c r="AN14" s="447"/>
      <c r="AO14" s="439"/>
      <c r="AP14" s="440"/>
      <c r="AQ14" s="441"/>
      <c r="AR14" s="442"/>
      <c r="AS14" s="443"/>
      <c r="AT14" s="448"/>
      <c r="AU14" s="447"/>
      <c r="AV14" s="439"/>
      <c r="AW14" s="440"/>
      <c r="AX14" s="441"/>
      <c r="AY14" s="442"/>
      <c r="AZ14" s="443"/>
      <c r="BA14" s="444"/>
      <c r="BB14" s="447"/>
      <c r="BC14" s="439"/>
      <c r="BD14" s="440"/>
      <c r="BE14" s="441"/>
      <c r="BF14" s="442"/>
      <c r="BG14" s="443"/>
      <c r="BH14" s="448"/>
      <c r="BI14" s="449"/>
      <c r="BJ14" s="450"/>
      <c r="BK14" s="451"/>
      <c r="BL14" s="452"/>
      <c r="BM14" s="453"/>
      <c r="BN14" s="454"/>
      <c r="BO14" s="455"/>
      <c r="BP14" s="447"/>
      <c r="BQ14" s="450"/>
      <c r="BR14" s="451"/>
      <c r="BS14" s="452"/>
      <c r="BT14" s="453"/>
      <c r="BU14" s="454"/>
      <c r="BV14" s="455"/>
      <c r="BW14" s="447">
        <v>5</v>
      </c>
      <c r="BX14" s="450"/>
      <c r="BY14" s="451"/>
      <c r="BZ14" s="452"/>
      <c r="CA14" s="453"/>
      <c r="CB14" s="454"/>
      <c r="CC14" s="455"/>
      <c r="CD14" s="447"/>
      <c r="CE14" s="450"/>
      <c r="CF14" s="451"/>
      <c r="CG14" s="452"/>
      <c r="CH14" s="453"/>
      <c r="CI14" s="454"/>
      <c r="CJ14" s="455"/>
      <c r="CK14" s="447"/>
      <c r="CL14" s="450"/>
      <c r="CM14" s="451"/>
      <c r="CN14" s="452"/>
      <c r="CO14" s="453"/>
      <c r="CP14" s="454"/>
      <c r="CQ14" s="455"/>
      <c r="CR14" s="447">
        <v>4</v>
      </c>
      <c r="CS14" s="450"/>
      <c r="CT14" s="451"/>
      <c r="CU14" s="452">
        <v>5</v>
      </c>
      <c r="CV14" s="453"/>
      <c r="CW14" s="454"/>
      <c r="CX14" s="455"/>
      <c r="CY14" s="447"/>
      <c r="CZ14" s="439"/>
      <c r="DA14" s="440"/>
      <c r="DB14" s="441"/>
      <c r="DC14" s="442"/>
      <c r="DD14" s="443"/>
      <c r="DE14" s="471"/>
      <c r="DF14" s="447"/>
      <c r="DG14" s="439"/>
      <c r="DH14" s="440"/>
      <c r="DI14" s="441"/>
      <c r="DJ14" s="442"/>
      <c r="DK14" s="443"/>
      <c r="DL14" s="471"/>
      <c r="DM14" s="447"/>
      <c r="DN14" s="439"/>
      <c r="DO14" s="440"/>
      <c r="DP14" s="441"/>
      <c r="DQ14" s="442"/>
      <c r="DR14" s="443"/>
      <c r="DS14" s="471"/>
      <c r="DT14" s="447"/>
      <c r="DU14" s="439"/>
      <c r="DV14" s="440"/>
      <c r="DW14" s="441"/>
      <c r="DX14" s="442"/>
      <c r="DY14" s="443"/>
      <c r="DZ14" s="471"/>
      <c r="EA14" s="447"/>
      <c r="EB14" s="439"/>
      <c r="EC14" s="440"/>
      <c r="ED14" s="441"/>
      <c r="EE14" s="442"/>
      <c r="EF14" s="443"/>
      <c r="EG14" s="471"/>
      <c r="EH14" s="447"/>
      <c r="EI14" s="439"/>
      <c r="EJ14" s="440"/>
      <c r="EK14" s="441"/>
      <c r="EL14" s="442"/>
      <c r="EM14" s="443"/>
      <c r="EN14" s="471"/>
      <c r="EO14" s="447"/>
      <c r="EP14" s="439"/>
      <c r="EQ14" s="440"/>
      <c r="ER14" s="441"/>
      <c r="ES14" s="442"/>
      <c r="ET14" s="443"/>
      <c r="EU14" s="471"/>
      <c r="EV14" s="447"/>
      <c r="EW14" s="439"/>
      <c r="EX14" s="440"/>
      <c r="EY14" s="441"/>
      <c r="EZ14" s="442"/>
      <c r="FA14" s="443"/>
      <c r="FB14" s="471"/>
      <c r="FC14" s="447"/>
      <c r="FD14" s="439"/>
      <c r="FE14" s="440"/>
      <c r="FF14" s="441"/>
      <c r="FG14" s="442"/>
      <c r="FH14" s="443"/>
      <c r="FI14" s="472"/>
      <c r="FJ14" s="457">
        <v>9</v>
      </c>
      <c r="FK14" s="458">
        <v>0</v>
      </c>
      <c r="FL14" s="420">
        <v>5</v>
      </c>
      <c r="FM14" s="421">
        <v>0</v>
      </c>
      <c r="FN14" s="459">
        <v>0</v>
      </c>
      <c r="FO14" s="460">
        <v>0</v>
      </c>
      <c r="FP14" s="461">
        <v>0</v>
      </c>
      <c r="FQ14" s="462">
        <v>14</v>
      </c>
      <c r="FR14" s="463">
        <v>14</v>
      </c>
      <c r="FS14" s="408">
        <v>315</v>
      </c>
      <c r="FT14" s="401">
        <v>0</v>
      </c>
      <c r="FU14" s="402">
        <v>175</v>
      </c>
      <c r="FV14" s="403">
        <v>0</v>
      </c>
      <c r="FW14" s="427">
        <v>0</v>
      </c>
      <c r="FX14" s="428">
        <v>0</v>
      </c>
      <c r="FY14" s="400">
        <v>0</v>
      </c>
      <c r="FZ14" s="464">
        <v>490</v>
      </c>
      <c r="GA14" s="465">
        <v>490</v>
      </c>
    </row>
    <row r="15" spans="1:183" ht="33" customHeight="1" thickBot="1">
      <c r="A15" s="466" t="s">
        <v>131</v>
      </c>
      <c r="B15" s="467" t="s">
        <v>887</v>
      </c>
      <c r="C15" s="433"/>
      <c r="D15" s="434"/>
      <c r="E15" s="395">
        <v>26051.200000000001</v>
      </c>
      <c r="F15" s="395">
        <v>26061</v>
      </c>
      <c r="G15" s="396">
        <v>9.7999999999992724</v>
      </c>
      <c r="H15" s="435">
        <v>236102.9</v>
      </c>
      <c r="I15" s="435">
        <v>236200</v>
      </c>
      <c r="J15" s="528">
        <v>97.100000000005821</v>
      </c>
      <c r="K15" s="437">
        <v>6.9357142857147016</v>
      </c>
      <c r="L15" s="438"/>
      <c r="M15" s="439"/>
      <c r="N15" s="440"/>
      <c r="O15" s="441"/>
      <c r="P15" s="442"/>
      <c r="Q15" s="443"/>
      <c r="R15" s="444"/>
      <c r="S15" s="445"/>
      <c r="T15" s="439"/>
      <c r="U15" s="440"/>
      <c r="V15" s="441"/>
      <c r="W15" s="442"/>
      <c r="X15" s="443"/>
      <c r="Y15" s="446"/>
      <c r="Z15" s="445"/>
      <c r="AA15" s="439"/>
      <c r="AB15" s="440"/>
      <c r="AC15" s="441"/>
      <c r="AD15" s="442"/>
      <c r="AE15" s="443"/>
      <c r="AF15" s="446"/>
      <c r="AG15" s="445"/>
      <c r="AH15" s="439"/>
      <c r="AI15" s="440"/>
      <c r="AJ15" s="441"/>
      <c r="AK15" s="442"/>
      <c r="AL15" s="443"/>
      <c r="AM15" s="446"/>
      <c r="AN15" s="447"/>
      <c r="AO15" s="439"/>
      <c r="AP15" s="440"/>
      <c r="AQ15" s="441"/>
      <c r="AR15" s="442"/>
      <c r="AS15" s="443"/>
      <c r="AT15" s="448"/>
      <c r="AU15" s="447"/>
      <c r="AV15" s="439"/>
      <c r="AW15" s="440"/>
      <c r="AX15" s="441"/>
      <c r="AY15" s="442"/>
      <c r="AZ15" s="443"/>
      <c r="BA15" s="444"/>
      <c r="BB15" s="447"/>
      <c r="BC15" s="439"/>
      <c r="BD15" s="440"/>
      <c r="BE15" s="441"/>
      <c r="BF15" s="442"/>
      <c r="BG15" s="443"/>
      <c r="BH15" s="448"/>
      <c r="BI15" s="449"/>
      <c r="BJ15" s="450"/>
      <c r="BK15" s="451"/>
      <c r="BL15" s="452"/>
      <c r="BM15" s="453"/>
      <c r="BN15" s="454"/>
      <c r="BO15" s="455"/>
      <c r="BP15" s="447"/>
      <c r="BQ15" s="450"/>
      <c r="BR15" s="451"/>
      <c r="BS15" s="452"/>
      <c r="BT15" s="453"/>
      <c r="BU15" s="454"/>
      <c r="BV15" s="455"/>
      <c r="BW15" s="447">
        <v>5</v>
      </c>
      <c r="BX15" s="450"/>
      <c r="BY15" s="451"/>
      <c r="BZ15" s="452"/>
      <c r="CA15" s="453"/>
      <c r="CB15" s="454"/>
      <c r="CC15" s="455"/>
      <c r="CD15" s="447"/>
      <c r="CE15" s="450"/>
      <c r="CF15" s="451"/>
      <c r="CG15" s="452"/>
      <c r="CH15" s="453"/>
      <c r="CI15" s="454"/>
      <c r="CJ15" s="455"/>
      <c r="CK15" s="447"/>
      <c r="CL15" s="450"/>
      <c r="CM15" s="451"/>
      <c r="CN15" s="452"/>
      <c r="CO15" s="453"/>
      <c r="CP15" s="454"/>
      <c r="CQ15" s="455"/>
      <c r="CR15" s="447">
        <v>3</v>
      </c>
      <c r="CS15" s="450"/>
      <c r="CT15" s="451"/>
      <c r="CU15" s="452">
        <v>6</v>
      </c>
      <c r="CV15" s="453"/>
      <c r="CW15" s="454"/>
      <c r="CX15" s="455"/>
      <c r="CY15" s="438"/>
      <c r="CZ15" s="439"/>
      <c r="DA15" s="440"/>
      <c r="DB15" s="441"/>
      <c r="DC15" s="442"/>
      <c r="DD15" s="443"/>
      <c r="DE15" s="471"/>
      <c r="DF15" s="438"/>
      <c r="DG15" s="439"/>
      <c r="DH15" s="440"/>
      <c r="DI15" s="441"/>
      <c r="DJ15" s="442"/>
      <c r="DK15" s="443"/>
      <c r="DL15" s="471"/>
      <c r="DM15" s="438"/>
      <c r="DN15" s="439"/>
      <c r="DO15" s="440"/>
      <c r="DP15" s="441"/>
      <c r="DQ15" s="442"/>
      <c r="DR15" s="443"/>
      <c r="DS15" s="471"/>
      <c r="DT15" s="438"/>
      <c r="DU15" s="439"/>
      <c r="DV15" s="440"/>
      <c r="DW15" s="441"/>
      <c r="DX15" s="442"/>
      <c r="DY15" s="443"/>
      <c r="DZ15" s="471"/>
      <c r="EA15" s="438"/>
      <c r="EB15" s="439"/>
      <c r="EC15" s="440"/>
      <c r="ED15" s="441"/>
      <c r="EE15" s="442"/>
      <c r="EF15" s="443"/>
      <c r="EG15" s="471"/>
      <c r="EH15" s="438"/>
      <c r="EI15" s="439"/>
      <c r="EJ15" s="440"/>
      <c r="EK15" s="441"/>
      <c r="EL15" s="442"/>
      <c r="EM15" s="443"/>
      <c r="EN15" s="471"/>
      <c r="EO15" s="438"/>
      <c r="EP15" s="439"/>
      <c r="EQ15" s="440"/>
      <c r="ER15" s="441"/>
      <c r="ES15" s="442"/>
      <c r="ET15" s="443"/>
      <c r="EU15" s="471"/>
      <c r="EV15" s="438"/>
      <c r="EW15" s="439"/>
      <c r="EX15" s="440"/>
      <c r="EY15" s="441"/>
      <c r="EZ15" s="442"/>
      <c r="FA15" s="443"/>
      <c r="FB15" s="471"/>
      <c r="FC15" s="438"/>
      <c r="FD15" s="439"/>
      <c r="FE15" s="440"/>
      <c r="FF15" s="441"/>
      <c r="FG15" s="442"/>
      <c r="FH15" s="443"/>
      <c r="FI15" s="472"/>
      <c r="FJ15" s="457">
        <v>8</v>
      </c>
      <c r="FK15" s="458">
        <v>0</v>
      </c>
      <c r="FL15" s="420">
        <v>6</v>
      </c>
      <c r="FM15" s="421">
        <v>0</v>
      </c>
      <c r="FN15" s="459">
        <v>0</v>
      </c>
      <c r="FO15" s="460">
        <v>0</v>
      </c>
      <c r="FP15" s="461">
        <v>0</v>
      </c>
      <c r="FQ15" s="462">
        <v>14</v>
      </c>
      <c r="FR15" s="463">
        <v>14</v>
      </c>
      <c r="FS15" s="408">
        <v>280</v>
      </c>
      <c r="FT15" s="401">
        <v>0</v>
      </c>
      <c r="FU15" s="402">
        <v>210</v>
      </c>
      <c r="FV15" s="403">
        <v>0</v>
      </c>
      <c r="FW15" s="427">
        <v>0</v>
      </c>
      <c r="FX15" s="428">
        <v>0</v>
      </c>
      <c r="FY15" s="400">
        <v>0</v>
      </c>
      <c r="FZ15" s="464">
        <v>490</v>
      </c>
      <c r="GA15" s="465">
        <v>490</v>
      </c>
    </row>
    <row r="16" spans="1:183" ht="33" customHeight="1" thickBot="1">
      <c r="A16" s="466" t="s">
        <v>132</v>
      </c>
      <c r="B16" s="467" t="s">
        <v>887</v>
      </c>
      <c r="C16" s="433"/>
      <c r="D16" s="434"/>
      <c r="E16" s="473">
        <v>18603.400000000001</v>
      </c>
      <c r="F16" s="473">
        <v>18611</v>
      </c>
      <c r="G16" s="396">
        <v>7.5999999999985448</v>
      </c>
      <c r="H16" s="435">
        <v>413142</v>
      </c>
      <c r="I16" s="435">
        <v>413303</v>
      </c>
      <c r="J16" s="528">
        <v>161</v>
      </c>
      <c r="K16" s="437">
        <v>17.888888888888889</v>
      </c>
      <c r="L16" s="438"/>
      <c r="M16" s="439"/>
      <c r="N16" s="440"/>
      <c r="O16" s="441"/>
      <c r="P16" s="442"/>
      <c r="Q16" s="443"/>
      <c r="R16" s="444"/>
      <c r="S16" s="445"/>
      <c r="T16" s="439"/>
      <c r="U16" s="440"/>
      <c r="V16" s="441"/>
      <c r="W16" s="442"/>
      <c r="X16" s="443"/>
      <c r="Y16" s="446"/>
      <c r="Z16" s="445"/>
      <c r="AA16" s="439"/>
      <c r="AB16" s="440"/>
      <c r="AC16" s="441"/>
      <c r="AD16" s="442"/>
      <c r="AE16" s="443"/>
      <c r="AF16" s="446"/>
      <c r="AG16" s="445"/>
      <c r="AH16" s="439"/>
      <c r="AI16" s="440"/>
      <c r="AJ16" s="441"/>
      <c r="AK16" s="442"/>
      <c r="AL16" s="443"/>
      <c r="AM16" s="446"/>
      <c r="AN16" s="447"/>
      <c r="AO16" s="439"/>
      <c r="AP16" s="440"/>
      <c r="AQ16" s="441"/>
      <c r="AR16" s="442"/>
      <c r="AS16" s="443"/>
      <c r="AT16" s="448"/>
      <c r="AU16" s="447"/>
      <c r="AV16" s="439"/>
      <c r="AW16" s="440"/>
      <c r="AX16" s="441"/>
      <c r="AY16" s="442"/>
      <c r="AZ16" s="443"/>
      <c r="BA16" s="444"/>
      <c r="BB16" s="447"/>
      <c r="BC16" s="439"/>
      <c r="BD16" s="440"/>
      <c r="BE16" s="441"/>
      <c r="BF16" s="442"/>
      <c r="BG16" s="443"/>
      <c r="BH16" s="448"/>
      <c r="BI16" s="449"/>
      <c r="BJ16" s="450"/>
      <c r="BK16" s="451"/>
      <c r="BL16" s="452"/>
      <c r="BM16" s="453"/>
      <c r="BN16" s="454"/>
      <c r="BO16" s="455"/>
      <c r="BP16" s="447"/>
      <c r="BQ16" s="450"/>
      <c r="BR16" s="451"/>
      <c r="BS16" s="452"/>
      <c r="BT16" s="453"/>
      <c r="BU16" s="454"/>
      <c r="BV16" s="455"/>
      <c r="BW16" s="447">
        <v>7</v>
      </c>
      <c r="BX16" s="450"/>
      <c r="BY16" s="451"/>
      <c r="BZ16" s="452"/>
      <c r="CA16" s="453">
        <v>2</v>
      </c>
      <c r="CB16" s="454"/>
      <c r="CC16" s="455"/>
      <c r="CD16" s="447"/>
      <c r="CE16" s="450"/>
      <c r="CF16" s="451"/>
      <c r="CG16" s="452"/>
      <c r="CH16" s="453"/>
      <c r="CI16" s="454"/>
      <c r="CJ16" s="455"/>
      <c r="CK16" s="447"/>
      <c r="CL16" s="450"/>
      <c r="CM16" s="451"/>
      <c r="CN16" s="452"/>
      <c r="CO16" s="453"/>
      <c r="CP16" s="454"/>
      <c r="CQ16" s="455"/>
      <c r="CR16" s="447"/>
      <c r="CS16" s="450"/>
      <c r="CT16" s="451"/>
      <c r="CU16" s="452"/>
      <c r="CV16" s="453"/>
      <c r="CW16" s="454"/>
      <c r="CX16" s="455"/>
      <c r="CY16" s="438"/>
      <c r="CZ16" s="439"/>
      <c r="DA16" s="440"/>
      <c r="DB16" s="441"/>
      <c r="DC16" s="442"/>
      <c r="DD16" s="443"/>
      <c r="DE16" s="471"/>
      <c r="DF16" s="438"/>
      <c r="DG16" s="439"/>
      <c r="DH16" s="440"/>
      <c r="DI16" s="441"/>
      <c r="DJ16" s="442"/>
      <c r="DK16" s="443"/>
      <c r="DL16" s="471"/>
      <c r="DM16" s="438"/>
      <c r="DN16" s="439"/>
      <c r="DO16" s="440"/>
      <c r="DP16" s="441"/>
      <c r="DQ16" s="442"/>
      <c r="DR16" s="443"/>
      <c r="DS16" s="471"/>
      <c r="DT16" s="438"/>
      <c r="DU16" s="439"/>
      <c r="DV16" s="440"/>
      <c r="DW16" s="441"/>
      <c r="DX16" s="442"/>
      <c r="DY16" s="443"/>
      <c r="DZ16" s="471"/>
      <c r="EA16" s="438"/>
      <c r="EB16" s="439"/>
      <c r="EC16" s="440"/>
      <c r="ED16" s="441"/>
      <c r="EE16" s="442"/>
      <c r="EF16" s="443"/>
      <c r="EG16" s="471"/>
      <c r="EH16" s="438"/>
      <c r="EI16" s="439"/>
      <c r="EJ16" s="440"/>
      <c r="EK16" s="441"/>
      <c r="EL16" s="442"/>
      <c r="EM16" s="443"/>
      <c r="EN16" s="471"/>
      <c r="EO16" s="438"/>
      <c r="EP16" s="439"/>
      <c r="EQ16" s="440"/>
      <c r="ER16" s="441"/>
      <c r="ES16" s="442"/>
      <c r="ET16" s="443"/>
      <c r="EU16" s="471"/>
      <c r="EV16" s="438"/>
      <c r="EW16" s="439"/>
      <c r="EX16" s="440"/>
      <c r="EY16" s="441"/>
      <c r="EZ16" s="442"/>
      <c r="FA16" s="443"/>
      <c r="FB16" s="471"/>
      <c r="FC16" s="438"/>
      <c r="FD16" s="439"/>
      <c r="FE16" s="440"/>
      <c r="FF16" s="441"/>
      <c r="FG16" s="442"/>
      <c r="FH16" s="443"/>
      <c r="FI16" s="472"/>
      <c r="FJ16" s="457">
        <v>7</v>
      </c>
      <c r="FK16" s="458">
        <v>0</v>
      </c>
      <c r="FL16" s="420">
        <v>0</v>
      </c>
      <c r="FM16" s="421">
        <v>2</v>
      </c>
      <c r="FN16" s="459">
        <v>0</v>
      </c>
      <c r="FO16" s="460">
        <v>0</v>
      </c>
      <c r="FP16" s="461">
        <v>0</v>
      </c>
      <c r="FQ16" s="462">
        <v>9</v>
      </c>
      <c r="FR16" s="463">
        <v>9</v>
      </c>
      <c r="FS16" s="408">
        <v>245</v>
      </c>
      <c r="FT16" s="401">
        <v>0</v>
      </c>
      <c r="FU16" s="402">
        <v>0</v>
      </c>
      <c r="FV16" s="403">
        <v>70</v>
      </c>
      <c r="FW16" s="427">
        <v>0</v>
      </c>
      <c r="FX16" s="428">
        <v>0</v>
      </c>
      <c r="FY16" s="400">
        <v>0</v>
      </c>
      <c r="FZ16" s="464">
        <v>315</v>
      </c>
      <c r="GA16" s="465">
        <v>315</v>
      </c>
    </row>
    <row r="17" spans="1:183" ht="33" customHeight="1" thickBot="1">
      <c r="A17" s="810" t="s">
        <v>133</v>
      </c>
      <c r="B17" s="811" t="s">
        <v>887</v>
      </c>
      <c r="C17" s="474"/>
      <c r="D17" s="475"/>
      <c r="E17" s="476">
        <v>3293</v>
      </c>
      <c r="F17" s="476">
        <v>3303</v>
      </c>
      <c r="G17" s="396">
        <v>10</v>
      </c>
      <c r="H17" s="477">
        <v>429402</v>
      </c>
      <c r="I17" s="477">
        <v>429559</v>
      </c>
      <c r="J17" s="774">
        <v>157</v>
      </c>
      <c r="K17" s="478">
        <v>17.444444444444443</v>
      </c>
      <c r="L17" s="479"/>
      <c r="M17" s="480"/>
      <c r="N17" s="481"/>
      <c r="O17" s="482"/>
      <c r="P17" s="483"/>
      <c r="Q17" s="484"/>
      <c r="R17" s="485"/>
      <c r="S17" s="486"/>
      <c r="T17" s="480"/>
      <c r="U17" s="481"/>
      <c r="V17" s="482"/>
      <c r="W17" s="483"/>
      <c r="X17" s="484"/>
      <c r="Y17" s="487"/>
      <c r="Z17" s="486"/>
      <c r="AA17" s="480"/>
      <c r="AB17" s="481"/>
      <c r="AC17" s="482"/>
      <c r="AD17" s="483"/>
      <c r="AE17" s="484"/>
      <c r="AF17" s="487"/>
      <c r="AG17" s="486"/>
      <c r="AH17" s="480"/>
      <c r="AI17" s="481"/>
      <c r="AJ17" s="482"/>
      <c r="AK17" s="483"/>
      <c r="AL17" s="484"/>
      <c r="AM17" s="487"/>
      <c r="AN17" s="488"/>
      <c r="AO17" s="480"/>
      <c r="AP17" s="481"/>
      <c r="AQ17" s="482"/>
      <c r="AR17" s="483"/>
      <c r="AS17" s="484"/>
      <c r="AT17" s="489"/>
      <c r="AU17" s="488"/>
      <c r="AV17" s="480"/>
      <c r="AW17" s="481"/>
      <c r="AX17" s="482"/>
      <c r="AY17" s="483"/>
      <c r="AZ17" s="484"/>
      <c r="BA17" s="485"/>
      <c r="BB17" s="488"/>
      <c r="BC17" s="480"/>
      <c r="BD17" s="481"/>
      <c r="BE17" s="482"/>
      <c r="BF17" s="483"/>
      <c r="BG17" s="484"/>
      <c r="BH17" s="489"/>
      <c r="BI17" s="490"/>
      <c r="BJ17" s="491"/>
      <c r="BK17" s="492"/>
      <c r="BL17" s="493"/>
      <c r="BM17" s="494"/>
      <c r="BN17" s="495"/>
      <c r="BO17" s="496"/>
      <c r="BP17" s="488"/>
      <c r="BQ17" s="491"/>
      <c r="BR17" s="492"/>
      <c r="BS17" s="493">
        <v>2</v>
      </c>
      <c r="BT17" s="494"/>
      <c r="BU17" s="495"/>
      <c r="BV17" s="496"/>
      <c r="BW17" s="488"/>
      <c r="BX17" s="491"/>
      <c r="BY17" s="492"/>
      <c r="BZ17" s="493"/>
      <c r="CA17" s="494"/>
      <c r="CB17" s="495"/>
      <c r="CC17" s="496"/>
      <c r="CD17" s="447"/>
      <c r="CE17" s="450"/>
      <c r="CF17" s="451"/>
      <c r="CG17" s="452"/>
      <c r="CH17" s="453"/>
      <c r="CI17" s="454"/>
      <c r="CJ17" s="455"/>
      <c r="CK17" s="488"/>
      <c r="CL17" s="491"/>
      <c r="CM17" s="492"/>
      <c r="CN17" s="493"/>
      <c r="CO17" s="494"/>
      <c r="CP17" s="495"/>
      <c r="CQ17" s="496"/>
      <c r="CR17" s="488">
        <v>4</v>
      </c>
      <c r="CS17" s="491"/>
      <c r="CT17" s="492"/>
      <c r="CU17" s="493">
        <v>3</v>
      </c>
      <c r="CV17" s="494"/>
      <c r="CW17" s="495"/>
      <c r="CX17" s="496"/>
      <c r="CY17" s="479"/>
      <c r="CZ17" s="480"/>
      <c r="DA17" s="481"/>
      <c r="DB17" s="482"/>
      <c r="DC17" s="483"/>
      <c r="DD17" s="484"/>
      <c r="DE17" s="497"/>
      <c r="DF17" s="479"/>
      <c r="DG17" s="480"/>
      <c r="DH17" s="481"/>
      <c r="DI17" s="482"/>
      <c r="DJ17" s="483"/>
      <c r="DK17" s="484"/>
      <c r="DL17" s="497"/>
      <c r="DM17" s="479"/>
      <c r="DN17" s="480"/>
      <c r="DO17" s="481"/>
      <c r="DP17" s="482"/>
      <c r="DQ17" s="483"/>
      <c r="DR17" s="484"/>
      <c r="DS17" s="497"/>
      <c r="DT17" s="479"/>
      <c r="DU17" s="480"/>
      <c r="DV17" s="481"/>
      <c r="DW17" s="482"/>
      <c r="DX17" s="483"/>
      <c r="DY17" s="484"/>
      <c r="DZ17" s="497"/>
      <c r="EA17" s="479"/>
      <c r="EB17" s="480"/>
      <c r="EC17" s="481"/>
      <c r="ED17" s="482"/>
      <c r="EE17" s="483"/>
      <c r="EF17" s="484"/>
      <c r="EG17" s="497"/>
      <c r="EH17" s="479"/>
      <c r="EI17" s="480"/>
      <c r="EJ17" s="481"/>
      <c r="EK17" s="482"/>
      <c r="EL17" s="483"/>
      <c r="EM17" s="484"/>
      <c r="EN17" s="497"/>
      <c r="EO17" s="479"/>
      <c r="EP17" s="480"/>
      <c r="EQ17" s="481"/>
      <c r="ER17" s="482"/>
      <c r="ES17" s="483"/>
      <c r="ET17" s="484"/>
      <c r="EU17" s="497"/>
      <c r="EV17" s="479"/>
      <c r="EW17" s="480"/>
      <c r="EX17" s="481"/>
      <c r="EY17" s="482"/>
      <c r="EZ17" s="483"/>
      <c r="FA17" s="484"/>
      <c r="FB17" s="497"/>
      <c r="FC17" s="479"/>
      <c r="FD17" s="480"/>
      <c r="FE17" s="481"/>
      <c r="FF17" s="482"/>
      <c r="FG17" s="483"/>
      <c r="FH17" s="484"/>
      <c r="FI17" s="498"/>
      <c r="FJ17" s="499">
        <v>4</v>
      </c>
      <c r="FK17" s="500">
        <v>0</v>
      </c>
      <c r="FL17" s="501">
        <v>5</v>
      </c>
      <c r="FM17" s="502">
        <v>0</v>
      </c>
      <c r="FN17" s="503">
        <v>0</v>
      </c>
      <c r="FO17" s="504">
        <v>0</v>
      </c>
      <c r="FP17" s="505">
        <v>0</v>
      </c>
      <c r="FQ17" s="506">
        <v>9</v>
      </c>
      <c r="FR17" s="507">
        <v>9</v>
      </c>
      <c r="FS17" s="408">
        <v>140</v>
      </c>
      <c r="FT17" s="401">
        <v>0</v>
      </c>
      <c r="FU17" s="402">
        <v>175</v>
      </c>
      <c r="FV17" s="403">
        <v>0</v>
      </c>
      <c r="FW17" s="427">
        <v>0</v>
      </c>
      <c r="FX17" s="428">
        <v>0</v>
      </c>
      <c r="FY17" s="400">
        <v>0</v>
      </c>
      <c r="FZ17" s="508">
        <v>315</v>
      </c>
      <c r="GA17" s="509">
        <v>315</v>
      </c>
    </row>
    <row r="18" spans="1:183" ht="33" customHeight="1" thickBot="1">
      <c r="A18" s="823" t="s">
        <v>134</v>
      </c>
      <c r="B18" s="752" t="s">
        <v>887</v>
      </c>
      <c r="C18" s="393"/>
      <c r="D18" s="394"/>
      <c r="E18" s="512">
        <v>29410</v>
      </c>
      <c r="F18" s="512">
        <v>29420</v>
      </c>
      <c r="G18" s="396">
        <v>10</v>
      </c>
      <c r="H18" s="397">
        <v>457720</v>
      </c>
      <c r="I18" s="397">
        <v>457875</v>
      </c>
      <c r="J18" s="775">
        <v>155</v>
      </c>
      <c r="K18" s="513">
        <v>15.5</v>
      </c>
      <c r="L18" s="399"/>
      <c r="M18" s="400"/>
      <c r="N18" s="401"/>
      <c r="O18" s="402"/>
      <c r="P18" s="403"/>
      <c r="Q18" s="404"/>
      <c r="R18" s="405"/>
      <c r="S18" s="406">
        <v>10</v>
      </c>
      <c r="T18" s="400"/>
      <c r="U18" s="401"/>
      <c r="V18" s="402"/>
      <c r="W18" s="403"/>
      <c r="X18" s="404"/>
      <c r="Y18" s="407"/>
      <c r="Z18" s="406"/>
      <c r="AA18" s="400"/>
      <c r="AB18" s="401"/>
      <c r="AC18" s="402"/>
      <c r="AD18" s="403"/>
      <c r="AE18" s="404"/>
      <c r="AF18" s="407"/>
      <c r="AG18" s="406"/>
      <c r="AH18" s="400"/>
      <c r="AI18" s="401"/>
      <c r="AJ18" s="402"/>
      <c r="AK18" s="403"/>
      <c r="AL18" s="404"/>
      <c r="AM18" s="407"/>
      <c r="AN18" s="408"/>
      <c r="AO18" s="400"/>
      <c r="AP18" s="401"/>
      <c r="AQ18" s="402"/>
      <c r="AR18" s="403"/>
      <c r="AS18" s="404"/>
      <c r="AT18" s="409"/>
      <c r="AU18" s="408"/>
      <c r="AV18" s="400"/>
      <c r="AW18" s="401"/>
      <c r="AX18" s="402"/>
      <c r="AY18" s="403"/>
      <c r="AZ18" s="404"/>
      <c r="BA18" s="409"/>
      <c r="BB18" s="408"/>
      <c r="BC18" s="400"/>
      <c r="BD18" s="401"/>
      <c r="BE18" s="402"/>
      <c r="BF18" s="403"/>
      <c r="BG18" s="404"/>
      <c r="BH18" s="409"/>
      <c r="BI18" s="410"/>
      <c r="BJ18" s="411"/>
      <c r="BK18" s="412"/>
      <c r="BL18" s="413"/>
      <c r="BM18" s="414"/>
      <c r="BN18" s="415"/>
      <c r="BO18" s="416"/>
      <c r="BP18" s="408"/>
      <c r="BQ18" s="411"/>
      <c r="BR18" s="412"/>
      <c r="BS18" s="413"/>
      <c r="BT18" s="414"/>
      <c r="BU18" s="415"/>
      <c r="BV18" s="416"/>
      <c r="BW18" s="408"/>
      <c r="BX18" s="411"/>
      <c r="BY18" s="412"/>
      <c r="BZ18" s="413"/>
      <c r="CA18" s="453"/>
      <c r="CB18" s="415"/>
      <c r="CC18" s="416"/>
      <c r="CD18" s="408"/>
      <c r="CE18" s="411"/>
      <c r="CF18" s="412"/>
      <c r="CG18" s="413"/>
      <c r="CH18" s="414"/>
      <c r="CI18" s="415"/>
      <c r="CJ18" s="416"/>
      <c r="CK18" s="408"/>
      <c r="CL18" s="411"/>
      <c r="CM18" s="412"/>
      <c r="CN18" s="413"/>
      <c r="CO18" s="414"/>
      <c r="CP18" s="415"/>
      <c r="CQ18" s="416"/>
      <c r="CR18" s="408"/>
      <c r="CS18" s="411"/>
      <c r="CT18" s="412"/>
      <c r="CU18" s="413"/>
      <c r="CV18" s="414"/>
      <c r="CW18" s="415"/>
      <c r="CX18" s="416"/>
      <c r="CY18" s="399"/>
      <c r="CZ18" s="400"/>
      <c r="DA18" s="401"/>
      <c r="DB18" s="402"/>
      <c r="DC18" s="403"/>
      <c r="DD18" s="404"/>
      <c r="DE18" s="514"/>
      <c r="DF18" s="399"/>
      <c r="DG18" s="400"/>
      <c r="DH18" s="401"/>
      <c r="DI18" s="402"/>
      <c r="DJ18" s="403"/>
      <c r="DK18" s="404"/>
      <c r="DL18" s="514"/>
      <c r="DM18" s="399"/>
      <c r="DN18" s="400"/>
      <c r="DO18" s="401"/>
      <c r="DP18" s="402"/>
      <c r="DQ18" s="403"/>
      <c r="DR18" s="404"/>
      <c r="DS18" s="514"/>
      <c r="DT18" s="399"/>
      <c r="DU18" s="400"/>
      <c r="DV18" s="401"/>
      <c r="DW18" s="402"/>
      <c r="DX18" s="403"/>
      <c r="DY18" s="404"/>
      <c r="DZ18" s="514"/>
      <c r="EA18" s="399"/>
      <c r="EB18" s="400"/>
      <c r="EC18" s="401"/>
      <c r="ED18" s="402"/>
      <c r="EE18" s="403"/>
      <c r="EF18" s="404"/>
      <c r="EG18" s="514"/>
      <c r="EH18" s="399"/>
      <c r="EI18" s="400"/>
      <c r="EJ18" s="401"/>
      <c r="EK18" s="402"/>
      <c r="EL18" s="403"/>
      <c r="EM18" s="404"/>
      <c r="EN18" s="514"/>
      <c r="EO18" s="399"/>
      <c r="EP18" s="400"/>
      <c r="EQ18" s="401"/>
      <c r="ER18" s="402"/>
      <c r="ES18" s="403"/>
      <c r="ET18" s="404"/>
      <c r="EU18" s="514"/>
      <c r="EV18" s="399"/>
      <c r="EW18" s="400"/>
      <c r="EX18" s="401"/>
      <c r="EY18" s="402"/>
      <c r="EZ18" s="403"/>
      <c r="FA18" s="404"/>
      <c r="FB18" s="514"/>
      <c r="FC18" s="399"/>
      <c r="FD18" s="400"/>
      <c r="FE18" s="401"/>
      <c r="FF18" s="402"/>
      <c r="FG18" s="403"/>
      <c r="FH18" s="404"/>
      <c r="FI18" s="515"/>
      <c r="FJ18" s="418">
        <v>10</v>
      </c>
      <c r="FK18" s="419">
        <v>0</v>
      </c>
      <c r="FL18" s="516">
        <v>0</v>
      </c>
      <c r="FM18" s="517">
        <v>0</v>
      </c>
      <c r="FN18" s="422">
        <v>0</v>
      </c>
      <c r="FO18" s="423">
        <v>0</v>
      </c>
      <c r="FP18" s="424">
        <v>0</v>
      </c>
      <c r="FQ18" s="425">
        <v>10</v>
      </c>
      <c r="FR18" s="426">
        <v>10</v>
      </c>
      <c r="FS18" s="518">
        <v>850</v>
      </c>
      <c r="FT18" s="519">
        <v>0</v>
      </c>
      <c r="FU18" s="520">
        <v>0</v>
      </c>
      <c r="FV18" s="521">
        <v>0</v>
      </c>
      <c r="FW18" s="522">
        <v>0</v>
      </c>
      <c r="FX18" s="523">
        <v>0</v>
      </c>
      <c r="FY18" s="524">
        <v>0</v>
      </c>
      <c r="FZ18" s="429">
        <v>850</v>
      </c>
      <c r="GA18" s="525">
        <v>850</v>
      </c>
    </row>
    <row r="19" spans="1:183" ht="33" customHeight="1" thickBot="1">
      <c r="A19" s="531" t="s">
        <v>135</v>
      </c>
      <c r="B19" s="467" t="s">
        <v>887</v>
      </c>
      <c r="C19" s="433"/>
      <c r="D19" s="434"/>
      <c r="E19" s="512">
        <v>30428</v>
      </c>
      <c r="F19" s="512">
        <v>30436</v>
      </c>
      <c r="G19" s="396">
        <v>8</v>
      </c>
      <c r="H19" s="470">
        <v>468243</v>
      </c>
      <c r="I19" s="470">
        <v>468327</v>
      </c>
      <c r="J19" s="528">
        <v>84</v>
      </c>
      <c r="K19" s="437">
        <v>14</v>
      </c>
      <c r="L19" s="438"/>
      <c r="M19" s="439"/>
      <c r="N19" s="440"/>
      <c r="O19" s="441"/>
      <c r="P19" s="442"/>
      <c r="Q19" s="443"/>
      <c r="R19" s="444"/>
      <c r="S19" s="445">
        <v>2</v>
      </c>
      <c r="T19" s="439"/>
      <c r="U19" s="440"/>
      <c r="V19" s="441"/>
      <c r="W19" s="442"/>
      <c r="X19" s="443"/>
      <c r="Y19" s="446"/>
      <c r="Z19" s="445"/>
      <c r="AA19" s="439"/>
      <c r="AB19" s="440"/>
      <c r="AC19" s="441"/>
      <c r="AD19" s="442"/>
      <c r="AE19" s="443"/>
      <c r="AF19" s="446"/>
      <c r="AG19" s="445"/>
      <c r="AH19" s="439"/>
      <c r="AI19" s="440"/>
      <c r="AJ19" s="441"/>
      <c r="AK19" s="442"/>
      <c r="AL19" s="443"/>
      <c r="AM19" s="446"/>
      <c r="AN19" s="447"/>
      <c r="AO19" s="439"/>
      <c r="AP19" s="440"/>
      <c r="AQ19" s="441"/>
      <c r="AR19" s="442"/>
      <c r="AS19" s="443"/>
      <c r="AT19" s="448"/>
      <c r="AU19" s="447"/>
      <c r="AV19" s="439"/>
      <c r="AW19" s="440"/>
      <c r="AX19" s="441"/>
      <c r="AY19" s="442"/>
      <c r="AZ19" s="443"/>
      <c r="BA19" s="448"/>
      <c r="BB19" s="447"/>
      <c r="BC19" s="439"/>
      <c r="BD19" s="440"/>
      <c r="BE19" s="441"/>
      <c r="BF19" s="442"/>
      <c r="BG19" s="443"/>
      <c r="BH19" s="448"/>
      <c r="BI19" s="449"/>
      <c r="BJ19" s="450"/>
      <c r="BK19" s="451"/>
      <c r="BL19" s="452"/>
      <c r="BM19" s="453"/>
      <c r="BN19" s="454"/>
      <c r="BO19" s="455"/>
      <c r="BP19" s="447"/>
      <c r="BQ19" s="450"/>
      <c r="BR19" s="451"/>
      <c r="BS19" s="452"/>
      <c r="BT19" s="453"/>
      <c r="BU19" s="454"/>
      <c r="BV19" s="455"/>
      <c r="BW19" s="447"/>
      <c r="BX19" s="450"/>
      <c r="BY19" s="451"/>
      <c r="BZ19" s="452"/>
      <c r="CA19" s="453"/>
      <c r="CB19" s="454"/>
      <c r="CC19" s="455"/>
      <c r="CD19" s="447"/>
      <c r="CE19" s="450"/>
      <c r="CF19" s="451"/>
      <c r="CG19" s="452"/>
      <c r="CH19" s="453"/>
      <c r="CI19" s="454"/>
      <c r="CJ19" s="455"/>
      <c r="CK19" s="447">
        <v>2</v>
      </c>
      <c r="CL19" s="450"/>
      <c r="CM19" s="451"/>
      <c r="CN19" s="452">
        <v>2</v>
      </c>
      <c r="CO19" s="453"/>
      <c r="CP19" s="454"/>
      <c r="CQ19" s="455"/>
      <c r="CR19" s="447"/>
      <c r="CS19" s="450"/>
      <c r="CT19" s="451"/>
      <c r="CU19" s="452"/>
      <c r="CV19" s="453"/>
      <c r="CW19" s="454"/>
      <c r="CX19" s="455"/>
      <c r="CY19" s="438"/>
      <c r="CZ19" s="439"/>
      <c r="DA19" s="440"/>
      <c r="DB19" s="441"/>
      <c r="DC19" s="442"/>
      <c r="DD19" s="443"/>
      <c r="DE19" s="471"/>
      <c r="DF19" s="438"/>
      <c r="DG19" s="439"/>
      <c r="DH19" s="440"/>
      <c r="DI19" s="441"/>
      <c r="DJ19" s="442"/>
      <c r="DK19" s="443"/>
      <c r="DL19" s="471"/>
      <c r="DM19" s="438"/>
      <c r="DN19" s="439"/>
      <c r="DO19" s="440"/>
      <c r="DP19" s="441"/>
      <c r="DQ19" s="442"/>
      <c r="DR19" s="443"/>
      <c r="DS19" s="471"/>
      <c r="DT19" s="438"/>
      <c r="DU19" s="439"/>
      <c r="DV19" s="440"/>
      <c r="DW19" s="441"/>
      <c r="DX19" s="442"/>
      <c r="DY19" s="443"/>
      <c r="DZ19" s="471"/>
      <c r="EA19" s="438"/>
      <c r="EB19" s="439"/>
      <c r="EC19" s="440"/>
      <c r="ED19" s="441"/>
      <c r="EE19" s="442"/>
      <c r="EF19" s="443"/>
      <c r="EG19" s="471"/>
      <c r="EH19" s="438"/>
      <c r="EI19" s="439"/>
      <c r="EJ19" s="440"/>
      <c r="EK19" s="441"/>
      <c r="EL19" s="442"/>
      <c r="EM19" s="443"/>
      <c r="EN19" s="471"/>
      <c r="EO19" s="438"/>
      <c r="EP19" s="439"/>
      <c r="EQ19" s="440"/>
      <c r="ER19" s="441"/>
      <c r="ES19" s="442"/>
      <c r="ET19" s="443"/>
      <c r="EU19" s="471"/>
      <c r="EV19" s="438"/>
      <c r="EW19" s="439"/>
      <c r="EX19" s="440"/>
      <c r="EY19" s="441"/>
      <c r="EZ19" s="442"/>
      <c r="FA19" s="443"/>
      <c r="FB19" s="471"/>
      <c r="FC19" s="438"/>
      <c r="FD19" s="439"/>
      <c r="FE19" s="440"/>
      <c r="FF19" s="441"/>
      <c r="FG19" s="442"/>
      <c r="FH19" s="443"/>
      <c r="FI19" s="472"/>
      <c r="FJ19" s="457">
        <v>4</v>
      </c>
      <c r="FK19" s="458">
        <v>0</v>
      </c>
      <c r="FL19" s="420">
        <v>2</v>
      </c>
      <c r="FM19" s="421">
        <v>0</v>
      </c>
      <c r="FN19" s="459">
        <v>0</v>
      </c>
      <c r="FO19" s="460">
        <v>0</v>
      </c>
      <c r="FP19" s="461">
        <v>0</v>
      </c>
      <c r="FQ19" s="462">
        <v>6</v>
      </c>
      <c r="FR19" s="463">
        <v>6</v>
      </c>
      <c r="FS19" s="518">
        <v>340</v>
      </c>
      <c r="FT19" s="519">
        <v>0</v>
      </c>
      <c r="FU19" s="520">
        <v>170</v>
      </c>
      <c r="FV19" s="521">
        <v>0</v>
      </c>
      <c r="FW19" s="522">
        <v>0</v>
      </c>
      <c r="FX19" s="523">
        <v>0</v>
      </c>
      <c r="FY19" s="524">
        <v>0</v>
      </c>
      <c r="FZ19" s="464">
        <v>510</v>
      </c>
      <c r="GA19" s="526">
        <v>510</v>
      </c>
    </row>
    <row r="20" spans="1:183" ht="33" customHeight="1" thickBot="1">
      <c r="A20" s="531" t="s">
        <v>136</v>
      </c>
      <c r="B20" s="467" t="s">
        <v>887</v>
      </c>
      <c r="C20" s="433"/>
      <c r="D20" s="434"/>
      <c r="E20" s="512">
        <v>31166</v>
      </c>
      <c r="F20" s="512">
        <v>31176</v>
      </c>
      <c r="G20" s="396">
        <v>10</v>
      </c>
      <c r="H20" s="470">
        <v>482992</v>
      </c>
      <c r="I20" s="470">
        <v>483145</v>
      </c>
      <c r="J20" s="528">
        <v>153</v>
      </c>
      <c r="K20" s="437">
        <v>15.3</v>
      </c>
      <c r="L20" s="438"/>
      <c r="M20" s="439"/>
      <c r="N20" s="440"/>
      <c r="O20" s="441"/>
      <c r="P20" s="442"/>
      <c r="Q20" s="443"/>
      <c r="R20" s="444"/>
      <c r="S20" s="445">
        <v>10</v>
      </c>
      <c r="T20" s="439"/>
      <c r="U20" s="440"/>
      <c r="V20" s="441"/>
      <c r="W20" s="442"/>
      <c r="X20" s="443"/>
      <c r="Y20" s="446"/>
      <c r="Z20" s="445"/>
      <c r="AA20" s="439"/>
      <c r="AB20" s="440"/>
      <c r="AC20" s="441"/>
      <c r="AD20" s="442"/>
      <c r="AE20" s="443"/>
      <c r="AF20" s="446"/>
      <c r="AG20" s="445"/>
      <c r="AH20" s="439"/>
      <c r="AI20" s="440"/>
      <c r="AJ20" s="441"/>
      <c r="AK20" s="442"/>
      <c r="AL20" s="443"/>
      <c r="AM20" s="446"/>
      <c r="AN20" s="447"/>
      <c r="AO20" s="439"/>
      <c r="AP20" s="440"/>
      <c r="AQ20" s="441"/>
      <c r="AR20" s="442"/>
      <c r="AS20" s="443"/>
      <c r="AT20" s="448"/>
      <c r="AU20" s="447"/>
      <c r="AV20" s="439"/>
      <c r="AW20" s="440"/>
      <c r="AX20" s="441"/>
      <c r="AY20" s="442"/>
      <c r="AZ20" s="443"/>
      <c r="BA20" s="448"/>
      <c r="BB20" s="447"/>
      <c r="BC20" s="439"/>
      <c r="BD20" s="440"/>
      <c r="BE20" s="441"/>
      <c r="BF20" s="442"/>
      <c r="BG20" s="443"/>
      <c r="BH20" s="448"/>
      <c r="BI20" s="449"/>
      <c r="BJ20" s="450"/>
      <c r="BK20" s="451"/>
      <c r="BL20" s="452"/>
      <c r="BM20" s="453"/>
      <c r="BN20" s="454"/>
      <c r="BO20" s="455"/>
      <c r="BP20" s="447"/>
      <c r="BQ20" s="450"/>
      <c r="BR20" s="451"/>
      <c r="BS20" s="452"/>
      <c r="BT20" s="453"/>
      <c r="BU20" s="454"/>
      <c r="BV20" s="455"/>
      <c r="BW20" s="447"/>
      <c r="BX20" s="450"/>
      <c r="BY20" s="451"/>
      <c r="BZ20" s="452"/>
      <c r="CA20" s="453"/>
      <c r="CB20" s="454"/>
      <c r="CC20" s="455"/>
      <c r="CD20" s="447"/>
      <c r="CE20" s="450"/>
      <c r="CF20" s="451"/>
      <c r="CG20" s="452"/>
      <c r="CH20" s="453"/>
      <c r="CI20" s="454"/>
      <c r="CJ20" s="455"/>
      <c r="CK20" s="447"/>
      <c r="CL20" s="450"/>
      <c r="CM20" s="451"/>
      <c r="CN20" s="452"/>
      <c r="CO20" s="453"/>
      <c r="CP20" s="454"/>
      <c r="CQ20" s="455"/>
      <c r="CR20" s="447"/>
      <c r="CS20" s="450"/>
      <c r="CT20" s="451"/>
      <c r="CU20" s="452"/>
      <c r="CV20" s="453"/>
      <c r="CW20" s="454"/>
      <c r="CX20" s="455"/>
      <c r="CY20" s="438"/>
      <c r="CZ20" s="439"/>
      <c r="DA20" s="440"/>
      <c r="DB20" s="441"/>
      <c r="DC20" s="442"/>
      <c r="DD20" s="443"/>
      <c r="DE20" s="471"/>
      <c r="DF20" s="438"/>
      <c r="DG20" s="439"/>
      <c r="DH20" s="440"/>
      <c r="DI20" s="441"/>
      <c r="DJ20" s="442"/>
      <c r="DK20" s="443"/>
      <c r="DL20" s="471"/>
      <c r="DM20" s="438"/>
      <c r="DN20" s="439"/>
      <c r="DO20" s="440"/>
      <c r="DP20" s="441"/>
      <c r="DQ20" s="442"/>
      <c r="DR20" s="443"/>
      <c r="DS20" s="471"/>
      <c r="DT20" s="438"/>
      <c r="DU20" s="439"/>
      <c r="DV20" s="440"/>
      <c r="DW20" s="441"/>
      <c r="DX20" s="442"/>
      <c r="DY20" s="443"/>
      <c r="DZ20" s="471"/>
      <c r="EA20" s="438"/>
      <c r="EB20" s="439"/>
      <c r="EC20" s="440"/>
      <c r="ED20" s="441"/>
      <c r="EE20" s="442"/>
      <c r="EF20" s="443"/>
      <c r="EG20" s="471"/>
      <c r="EH20" s="438"/>
      <c r="EI20" s="439"/>
      <c r="EJ20" s="440"/>
      <c r="EK20" s="441"/>
      <c r="EL20" s="442"/>
      <c r="EM20" s="443"/>
      <c r="EN20" s="471"/>
      <c r="EO20" s="438"/>
      <c r="EP20" s="439"/>
      <c r="EQ20" s="440"/>
      <c r="ER20" s="441"/>
      <c r="ES20" s="442"/>
      <c r="ET20" s="443"/>
      <c r="EU20" s="471"/>
      <c r="EV20" s="438"/>
      <c r="EW20" s="439"/>
      <c r="EX20" s="440"/>
      <c r="EY20" s="441"/>
      <c r="EZ20" s="442"/>
      <c r="FA20" s="443"/>
      <c r="FB20" s="471"/>
      <c r="FC20" s="438"/>
      <c r="FD20" s="439"/>
      <c r="FE20" s="440"/>
      <c r="FF20" s="441"/>
      <c r="FG20" s="442"/>
      <c r="FH20" s="443"/>
      <c r="FI20" s="472"/>
      <c r="FJ20" s="457">
        <v>10</v>
      </c>
      <c r="FK20" s="458">
        <v>0</v>
      </c>
      <c r="FL20" s="420">
        <v>0</v>
      </c>
      <c r="FM20" s="421">
        <v>0</v>
      </c>
      <c r="FN20" s="459">
        <v>0</v>
      </c>
      <c r="FO20" s="460">
        <v>0</v>
      </c>
      <c r="FP20" s="461">
        <v>0</v>
      </c>
      <c r="FQ20" s="462">
        <v>10</v>
      </c>
      <c r="FR20" s="463">
        <v>10</v>
      </c>
      <c r="FS20" s="518">
        <v>850</v>
      </c>
      <c r="FT20" s="519">
        <v>0</v>
      </c>
      <c r="FU20" s="520">
        <v>0</v>
      </c>
      <c r="FV20" s="521">
        <v>0</v>
      </c>
      <c r="FW20" s="522">
        <v>0</v>
      </c>
      <c r="FX20" s="523">
        <v>0</v>
      </c>
      <c r="FY20" s="524">
        <v>0</v>
      </c>
      <c r="FZ20" s="464">
        <v>850</v>
      </c>
      <c r="GA20" s="526">
        <v>850</v>
      </c>
    </row>
    <row r="21" spans="1:183" ht="33" customHeight="1" thickBot="1">
      <c r="A21" s="531" t="s">
        <v>137</v>
      </c>
      <c r="B21" s="467" t="s">
        <v>887</v>
      </c>
      <c r="C21" s="529"/>
      <c r="D21" s="530"/>
      <c r="E21" s="512">
        <v>30415</v>
      </c>
      <c r="F21" s="512">
        <v>30426</v>
      </c>
      <c r="G21" s="396">
        <v>11</v>
      </c>
      <c r="H21" s="470">
        <v>471421</v>
      </c>
      <c r="I21" s="470">
        <v>471612</v>
      </c>
      <c r="J21" s="528">
        <v>191</v>
      </c>
      <c r="K21" s="437">
        <v>11.235294117647058</v>
      </c>
      <c r="L21" s="438"/>
      <c r="M21" s="439"/>
      <c r="N21" s="440"/>
      <c r="O21" s="441"/>
      <c r="P21" s="442"/>
      <c r="Q21" s="443"/>
      <c r="R21" s="444"/>
      <c r="S21" s="445"/>
      <c r="T21" s="439"/>
      <c r="U21" s="440"/>
      <c r="V21" s="441"/>
      <c r="W21" s="442"/>
      <c r="X21" s="443"/>
      <c r="Y21" s="446"/>
      <c r="Z21" s="445">
        <v>17</v>
      </c>
      <c r="AA21" s="439"/>
      <c r="AB21" s="440"/>
      <c r="AC21" s="441"/>
      <c r="AD21" s="442"/>
      <c r="AE21" s="443"/>
      <c r="AF21" s="446"/>
      <c r="AG21" s="445"/>
      <c r="AH21" s="439"/>
      <c r="AI21" s="440"/>
      <c r="AJ21" s="441"/>
      <c r="AK21" s="442"/>
      <c r="AL21" s="443"/>
      <c r="AM21" s="446"/>
      <c r="AN21" s="447"/>
      <c r="AO21" s="439"/>
      <c r="AP21" s="440"/>
      <c r="AQ21" s="441"/>
      <c r="AR21" s="442"/>
      <c r="AS21" s="443"/>
      <c r="AT21" s="448"/>
      <c r="AU21" s="447"/>
      <c r="AV21" s="439"/>
      <c r="AW21" s="440"/>
      <c r="AX21" s="441"/>
      <c r="AY21" s="442"/>
      <c r="AZ21" s="443"/>
      <c r="BA21" s="448"/>
      <c r="BB21" s="447"/>
      <c r="BC21" s="439"/>
      <c r="BD21" s="440"/>
      <c r="BE21" s="441"/>
      <c r="BF21" s="442"/>
      <c r="BG21" s="443"/>
      <c r="BH21" s="448"/>
      <c r="BI21" s="449"/>
      <c r="BJ21" s="450"/>
      <c r="BK21" s="451"/>
      <c r="BL21" s="452"/>
      <c r="BM21" s="453"/>
      <c r="BN21" s="454"/>
      <c r="BO21" s="455"/>
      <c r="BP21" s="447"/>
      <c r="BQ21" s="450"/>
      <c r="BR21" s="451"/>
      <c r="BS21" s="452"/>
      <c r="BT21" s="453"/>
      <c r="BU21" s="454"/>
      <c r="BV21" s="455"/>
      <c r="BW21" s="447"/>
      <c r="BX21" s="450"/>
      <c r="BY21" s="451"/>
      <c r="BZ21" s="452"/>
      <c r="CA21" s="453"/>
      <c r="CB21" s="454"/>
      <c r="CC21" s="455"/>
      <c r="CD21" s="447"/>
      <c r="CE21" s="450"/>
      <c r="CF21" s="451"/>
      <c r="CG21" s="452"/>
      <c r="CH21" s="453"/>
      <c r="CI21" s="454"/>
      <c r="CJ21" s="455"/>
      <c r="CK21" s="447"/>
      <c r="CL21" s="450"/>
      <c r="CM21" s="451"/>
      <c r="CN21" s="452"/>
      <c r="CO21" s="453"/>
      <c r="CP21" s="454"/>
      <c r="CQ21" s="455"/>
      <c r="CR21" s="447"/>
      <c r="CS21" s="450"/>
      <c r="CT21" s="451"/>
      <c r="CU21" s="452"/>
      <c r="CV21" s="453"/>
      <c r="CW21" s="454"/>
      <c r="CX21" s="455"/>
      <c r="CY21" s="438"/>
      <c r="CZ21" s="439"/>
      <c r="DA21" s="440"/>
      <c r="DB21" s="441"/>
      <c r="DC21" s="442"/>
      <c r="DD21" s="443"/>
      <c r="DE21" s="471"/>
      <c r="DF21" s="438"/>
      <c r="DG21" s="439"/>
      <c r="DH21" s="440"/>
      <c r="DI21" s="441"/>
      <c r="DJ21" s="442"/>
      <c r="DK21" s="443"/>
      <c r="DL21" s="471"/>
      <c r="DM21" s="438"/>
      <c r="DN21" s="439"/>
      <c r="DO21" s="440"/>
      <c r="DP21" s="441"/>
      <c r="DQ21" s="442"/>
      <c r="DR21" s="443"/>
      <c r="DS21" s="471"/>
      <c r="DT21" s="438"/>
      <c r="DU21" s="439"/>
      <c r="DV21" s="440"/>
      <c r="DW21" s="441"/>
      <c r="DX21" s="442"/>
      <c r="DY21" s="443"/>
      <c r="DZ21" s="471"/>
      <c r="EA21" s="438"/>
      <c r="EB21" s="439"/>
      <c r="EC21" s="440"/>
      <c r="ED21" s="441"/>
      <c r="EE21" s="442"/>
      <c r="EF21" s="443"/>
      <c r="EG21" s="471"/>
      <c r="EH21" s="438"/>
      <c r="EI21" s="439"/>
      <c r="EJ21" s="440"/>
      <c r="EK21" s="441"/>
      <c r="EL21" s="442"/>
      <c r="EM21" s="443"/>
      <c r="EN21" s="471"/>
      <c r="EO21" s="438"/>
      <c r="EP21" s="439"/>
      <c r="EQ21" s="440"/>
      <c r="ER21" s="441"/>
      <c r="ES21" s="442"/>
      <c r="ET21" s="443"/>
      <c r="EU21" s="471"/>
      <c r="EV21" s="438"/>
      <c r="EW21" s="439"/>
      <c r="EX21" s="440"/>
      <c r="EY21" s="441"/>
      <c r="EZ21" s="442"/>
      <c r="FA21" s="443"/>
      <c r="FB21" s="471"/>
      <c r="FC21" s="438"/>
      <c r="FD21" s="439"/>
      <c r="FE21" s="440"/>
      <c r="FF21" s="441"/>
      <c r="FG21" s="442"/>
      <c r="FH21" s="443"/>
      <c r="FI21" s="472"/>
      <c r="FJ21" s="457">
        <v>17</v>
      </c>
      <c r="FK21" s="458">
        <v>0</v>
      </c>
      <c r="FL21" s="420">
        <v>0</v>
      </c>
      <c r="FM21" s="421">
        <v>0</v>
      </c>
      <c r="FN21" s="459">
        <v>0</v>
      </c>
      <c r="FO21" s="460">
        <v>0</v>
      </c>
      <c r="FP21" s="461">
        <v>0</v>
      </c>
      <c r="FQ21" s="462">
        <v>17</v>
      </c>
      <c r="FR21" s="463">
        <v>17</v>
      </c>
      <c r="FS21" s="518">
        <v>1445</v>
      </c>
      <c r="FT21" s="519">
        <v>0</v>
      </c>
      <c r="FU21" s="520">
        <v>0</v>
      </c>
      <c r="FV21" s="521">
        <v>0</v>
      </c>
      <c r="FW21" s="522">
        <v>0</v>
      </c>
      <c r="FX21" s="523">
        <v>0</v>
      </c>
      <c r="FY21" s="524">
        <v>0</v>
      </c>
      <c r="FZ21" s="464">
        <v>1445</v>
      </c>
      <c r="GA21" s="526">
        <v>1445</v>
      </c>
    </row>
    <row r="22" spans="1:183" ht="33" customHeight="1" thickBot="1">
      <c r="A22" s="800" t="s">
        <v>138</v>
      </c>
      <c r="B22" s="432" t="s">
        <v>887</v>
      </c>
      <c r="C22" s="433"/>
      <c r="D22" s="434"/>
      <c r="E22" s="512">
        <v>31389</v>
      </c>
      <c r="F22" s="512">
        <v>31389</v>
      </c>
      <c r="G22" s="396">
        <v>0</v>
      </c>
      <c r="H22" s="470">
        <v>493193</v>
      </c>
      <c r="I22" s="470">
        <v>493193</v>
      </c>
      <c r="J22" s="528">
        <v>0</v>
      </c>
      <c r="K22" s="437" t="e">
        <v>#DIV/0!</v>
      </c>
      <c r="L22" s="438"/>
      <c r="M22" s="439"/>
      <c r="N22" s="440"/>
      <c r="O22" s="441"/>
      <c r="P22" s="442"/>
      <c r="Q22" s="443"/>
      <c r="R22" s="444"/>
      <c r="S22" s="445"/>
      <c r="T22" s="439"/>
      <c r="U22" s="440"/>
      <c r="V22" s="441"/>
      <c r="W22" s="442"/>
      <c r="X22" s="443"/>
      <c r="Y22" s="446"/>
      <c r="Z22" s="445"/>
      <c r="AA22" s="439"/>
      <c r="AB22" s="440"/>
      <c r="AC22" s="441"/>
      <c r="AD22" s="442"/>
      <c r="AE22" s="443"/>
      <c r="AF22" s="446"/>
      <c r="AG22" s="445"/>
      <c r="AH22" s="439"/>
      <c r="AI22" s="440"/>
      <c r="AJ22" s="441"/>
      <c r="AK22" s="442"/>
      <c r="AL22" s="443"/>
      <c r="AM22" s="446"/>
      <c r="AN22" s="447"/>
      <c r="AO22" s="439"/>
      <c r="AP22" s="440"/>
      <c r="AQ22" s="441"/>
      <c r="AR22" s="442"/>
      <c r="AS22" s="443"/>
      <c r="AT22" s="448"/>
      <c r="AU22" s="447"/>
      <c r="AV22" s="439"/>
      <c r="AW22" s="440"/>
      <c r="AX22" s="441"/>
      <c r="AY22" s="442"/>
      <c r="AZ22" s="443"/>
      <c r="BA22" s="448"/>
      <c r="BB22" s="447"/>
      <c r="BC22" s="439"/>
      <c r="BD22" s="440"/>
      <c r="BE22" s="441"/>
      <c r="BF22" s="442"/>
      <c r="BG22" s="443"/>
      <c r="BH22" s="448"/>
      <c r="BI22" s="449"/>
      <c r="BJ22" s="450"/>
      <c r="BK22" s="451"/>
      <c r="BL22" s="452"/>
      <c r="BM22" s="453"/>
      <c r="BN22" s="454"/>
      <c r="BO22" s="455"/>
      <c r="BP22" s="447"/>
      <c r="BQ22" s="450"/>
      <c r="BR22" s="451"/>
      <c r="BS22" s="452"/>
      <c r="BT22" s="453"/>
      <c r="BU22" s="454"/>
      <c r="BV22" s="455"/>
      <c r="BW22" s="447"/>
      <c r="BX22" s="450"/>
      <c r="BY22" s="451"/>
      <c r="BZ22" s="452"/>
      <c r="CA22" s="453"/>
      <c r="CB22" s="454"/>
      <c r="CC22" s="455"/>
      <c r="CD22" s="447"/>
      <c r="CE22" s="450"/>
      <c r="CF22" s="451"/>
      <c r="CG22" s="452"/>
      <c r="CH22" s="453"/>
      <c r="CI22" s="454"/>
      <c r="CJ22" s="455"/>
      <c r="CK22" s="447"/>
      <c r="CL22" s="450"/>
      <c r="CM22" s="451"/>
      <c r="CN22" s="452"/>
      <c r="CO22" s="453"/>
      <c r="CP22" s="454"/>
      <c r="CQ22" s="455"/>
      <c r="CR22" s="447"/>
      <c r="CS22" s="450"/>
      <c r="CT22" s="451"/>
      <c r="CU22" s="452"/>
      <c r="CV22" s="453"/>
      <c r="CW22" s="454"/>
      <c r="CX22" s="455"/>
      <c r="CY22" s="438"/>
      <c r="CZ22" s="439"/>
      <c r="DA22" s="440"/>
      <c r="DB22" s="441"/>
      <c r="DC22" s="442"/>
      <c r="DD22" s="443"/>
      <c r="DE22" s="471"/>
      <c r="DF22" s="438"/>
      <c r="DG22" s="439"/>
      <c r="DH22" s="440"/>
      <c r="DI22" s="441"/>
      <c r="DJ22" s="442"/>
      <c r="DK22" s="443"/>
      <c r="DL22" s="471"/>
      <c r="DM22" s="438"/>
      <c r="DN22" s="439"/>
      <c r="DO22" s="440"/>
      <c r="DP22" s="441"/>
      <c r="DQ22" s="442"/>
      <c r="DR22" s="443"/>
      <c r="DS22" s="471"/>
      <c r="DT22" s="438"/>
      <c r="DU22" s="439"/>
      <c r="DV22" s="440"/>
      <c r="DW22" s="441"/>
      <c r="DX22" s="442"/>
      <c r="DY22" s="443"/>
      <c r="DZ22" s="471"/>
      <c r="EA22" s="438"/>
      <c r="EB22" s="439"/>
      <c r="EC22" s="440"/>
      <c r="ED22" s="441"/>
      <c r="EE22" s="442"/>
      <c r="EF22" s="443"/>
      <c r="EG22" s="471"/>
      <c r="EH22" s="438"/>
      <c r="EI22" s="439"/>
      <c r="EJ22" s="440"/>
      <c r="EK22" s="441"/>
      <c r="EL22" s="442"/>
      <c r="EM22" s="443"/>
      <c r="EN22" s="471"/>
      <c r="EO22" s="438"/>
      <c r="EP22" s="439"/>
      <c r="EQ22" s="440"/>
      <c r="ER22" s="441"/>
      <c r="ES22" s="442"/>
      <c r="ET22" s="443"/>
      <c r="EU22" s="471"/>
      <c r="EV22" s="438"/>
      <c r="EW22" s="439"/>
      <c r="EX22" s="440"/>
      <c r="EY22" s="441"/>
      <c r="EZ22" s="442"/>
      <c r="FA22" s="443"/>
      <c r="FB22" s="471"/>
      <c r="FC22" s="438"/>
      <c r="FD22" s="439"/>
      <c r="FE22" s="440"/>
      <c r="FF22" s="441"/>
      <c r="FG22" s="442"/>
      <c r="FH22" s="443"/>
      <c r="FI22" s="472"/>
      <c r="FJ22" s="457">
        <v>0</v>
      </c>
      <c r="FK22" s="458">
        <v>0</v>
      </c>
      <c r="FL22" s="420">
        <v>0</v>
      </c>
      <c r="FM22" s="421">
        <v>0</v>
      </c>
      <c r="FN22" s="459">
        <v>0</v>
      </c>
      <c r="FO22" s="460">
        <v>0</v>
      </c>
      <c r="FP22" s="461">
        <v>0</v>
      </c>
      <c r="FQ22" s="462">
        <v>0</v>
      </c>
      <c r="FR22" s="463">
        <v>0</v>
      </c>
      <c r="FS22" s="518">
        <v>0</v>
      </c>
      <c r="FT22" s="519">
        <v>0</v>
      </c>
      <c r="FU22" s="520">
        <v>0</v>
      </c>
      <c r="FV22" s="521">
        <v>0</v>
      </c>
      <c r="FW22" s="522">
        <v>0</v>
      </c>
      <c r="FX22" s="523">
        <v>0</v>
      </c>
      <c r="FY22" s="524">
        <v>0</v>
      </c>
      <c r="FZ22" s="464">
        <v>0</v>
      </c>
      <c r="GA22" s="526">
        <v>0</v>
      </c>
    </row>
    <row r="23" spans="1:183" ht="33" customHeight="1" thickBot="1">
      <c r="A23" s="531" t="s">
        <v>139</v>
      </c>
      <c r="B23" s="467" t="s">
        <v>887</v>
      </c>
      <c r="C23" s="433"/>
      <c r="D23" s="434"/>
      <c r="E23" s="512">
        <v>30948</v>
      </c>
      <c r="F23" s="512">
        <v>30958</v>
      </c>
      <c r="G23" s="396">
        <v>10</v>
      </c>
      <c r="H23" s="470">
        <v>478876</v>
      </c>
      <c r="I23" s="470">
        <v>479031</v>
      </c>
      <c r="J23" s="528">
        <v>155</v>
      </c>
      <c r="K23" s="437">
        <v>15.5</v>
      </c>
      <c r="L23" s="438"/>
      <c r="M23" s="439"/>
      <c r="N23" s="440"/>
      <c r="O23" s="441"/>
      <c r="P23" s="442"/>
      <c r="Q23" s="443"/>
      <c r="R23" s="444"/>
      <c r="S23" s="445">
        <v>10</v>
      </c>
      <c r="T23" s="439"/>
      <c r="U23" s="440"/>
      <c r="V23" s="441"/>
      <c r="W23" s="442"/>
      <c r="X23" s="443"/>
      <c r="Y23" s="446"/>
      <c r="Z23" s="445"/>
      <c r="AA23" s="439"/>
      <c r="AB23" s="440"/>
      <c r="AC23" s="441"/>
      <c r="AD23" s="442"/>
      <c r="AE23" s="443"/>
      <c r="AF23" s="446"/>
      <c r="AG23" s="445"/>
      <c r="AH23" s="439"/>
      <c r="AI23" s="440"/>
      <c r="AJ23" s="441"/>
      <c r="AK23" s="442"/>
      <c r="AL23" s="443"/>
      <c r="AM23" s="446"/>
      <c r="AN23" s="447"/>
      <c r="AO23" s="439"/>
      <c r="AP23" s="440"/>
      <c r="AQ23" s="441"/>
      <c r="AR23" s="442"/>
      <c r="AS23" s="443"/>
      <c r="AT23" s="448"/>
      <c r="AU23" s="447"/>
      <c r="AV23" s="439"/>
      <c r="AW23" s="440"/>
      <c r="AX23" s="441"/>
      <c r="AY23" s="442"/>
      <c r="AZ23" s="443"/>
      <c r="BA23" s="448"/>
      <c r="BB23" s="447"/>
      <c r="BC23" s="439"/>
      <c r="BD23" s="440"/>
      <c r="BE23" s="441"/>
      <c r="BF23" s="442"/>
      <c r="BG23" s="443"/>
      <c r="BH23" s="448"/>
      <c r="BI23" s="449"/>
      <c r="BJ23" s="450"/>
      <c r="BK23" s="451"/>
      <c r="BL23" s="452"/>
      <c r="BM23" s="453"/>
      <c r="BN23" s="454"/>
      <c r="BO23" s="455"/>
      <c r="BP23" s="447"/>
      <c r="BQ23" s="450"/>
      <c r="BR23" s="451"/>
      <c r="BS23" s="452"/>
      <c r="BT23" s="453"/>
      <c r="BU23" s="454"/>
      <c r="BV23" s="455"/>
      <c r="BW23" s="447"/>
      <c r="BX23" s="450"/>
      <c r="BY23" s="451"/>
      <c r="BZ23" s="452"/>
      <c r="CA23" s="453"/>
      <c r="CB23" s="454"/>
      <c r="CC23" s="455"/>
      <c r="CD23" s="447"/>
      <c r="CE23" s="450"/>
      <c r="CF23" s="451"/>
      <c r="CG23" s="452"/>
      <c r="CH23" s="453"/>
      <c r="CI23" s="454"/>
      <c r="CJ23" s="455"/>
      <c r="CK23" s="447"/>
      <c r="CL23" s="450"/>
      <c r="CM23" s="451"/>
      <c r="CN23" s="452"/>
      <c r="CO23" s="453"/>
      <c r="CP23" s="454"/>
      <c r="CQ23" s="455"/>
      <c r="CR23" s="447"/>
      <c r="CS23" s="450"/>
      <c r="CT23" s="451"/>
      <c r="CU23" s="452"/>
      <c r="CV23" s="453"/>
      <c r="CW23" s="454"/>
      <c r="CX23" s="455"/>
      <c r="CY23" s="438"/>
      <c r="CZ23" s="439"/>
      <c r="DA23" s="440"/>
      <c r="DB23" s="441"/>
      <c r="DC23" s="442"/>
      <c r="DD23" s="443"/>
      <c r="DE23" s="471"/>
      <c r="DF23" s="438"/>
      <c r="DG23" s="439"/>
      <c r="DH23" s="440"/>
      <c r="DI23" s="441"/>
      <c r="DJ23" s="442"/>
      <c r="DK23" s="443"/>
      <c r="DL23" s="471"/>
      <c r="DM23" s="438"/>
      <c r="DN23" s="439"/>
      <c r="DO23" s="440"/>
      <c r="DP23" s="441"/>
      <c r="DQ23" s="442"/>
      <c r="DR23" s="443"/>
      <c r="DS23" s="471"/>
      <c r="DT23" s="438"/>
      <c r="DU23" s="439"/>
      <c r="DV23" s="440"/>
      <c r="DW23" s="441"/>
      <c r="DX23" s="442"/>
      <c r="DY23" s="443"/>
      <c r="DZ23" s="471"/>
      <c r="EA23" s="438"/>
      <c r="EB23" s="439"/>
      <c r="EC23" s="440"/>
      <c r="ED23" s="441"/>
      <c r="EE23" s="442"/>
      <c r="EF23" s="443"/>
      <c r="EG23" s="471"/>
      <c r="EH23" s="438"/>
      <c r="EI23" s="439"/>
      <c r="EJ23" s="440"/>
      <c r="EK23" s="441"/>
      <c r="EL23" s="442"/>
      <c r="EM23" s="443"/>
      <c r="EN23" s="471"/>
      <c r="EO23" s="438"/>
      <c r="EP23" s="439"/>
      <c r="EQ23" s="440"/>
      <c r="ER23" s="441"/>
      <c r="ES23" s="442"/>
      <c r="ET23" s="443"/>
      <c r="EU23" s="471"/>
      <c r="EV23" s="438"/>
      <c r="EW23" s="439"/>
      <c r="EX23" s="440"/>
      <c r="EY23" s="441"/>
      <c r="EZ23" s="442"/>
      <c r="FA23" s="443"/>
      <c r="FB23" s="471"/>
      <c r="FC23" s="438"/>
      <c r="FD23" s="439"/>
      <c r="FE23" s="440"/>
      <c r="FF23" s="441"/>
      <c r="FG23" s="442"/>
      <c r="FH23" s="443"/>
      <c r="FI23" s="472"/>
      <c r="FJ23" s="457">
        <v>10</v>
      </c>
      <c r="FK23" s="458">
        <v>0</v>
      </c>
      <c r="FL23" s="420">
        <v>0</v>
      </c>
      <c r="FM23" s="421">
        <v>0</v>
      </c>
      <c r="FN23" s="459">
        <v>0</v>
      </c>
      <c r="FO23" s="460">
        <v>0</v>
      </c>
      <c r="FP23" s="461">
        <v>0</v>
      </c>
      <c r="FQ23" s="462">
        <v>10</v>
      </c>
      <c r="FR23" s="463">
        <v>10</v>
      </c>
      <c r="FS23" s="518">
        <v>850</v>
      </c>
      <c r="FT23" s="519">
        <v>0</v>
      </c>
      <c r="FU23" s="520">
        <v>0</v>
      </c>
      <c r="FV23" s="521">
        <v>0</v>
      </c>
      <c r="FW23" s="522">
        <v>0</v>
      </c>
      <c r="FX23" s="523">
        <v>0</v>
      </c>
      <c r="FY23" s="524">
        <v>0</v>
      </c>
      <c r="FZ23" s="464">
        <v>850</v>
      </c>
      <c r="GA23" s="526">
        <v>850</v>
      </c>
    </row>
    <row r="24" spans="1:183" ht="33" customHeight="1" thickBot="1">
      <c r="A24" s="531" t="s">
        <v>140</v>
      </c>
      <c r="B24" s="467" t="s">
        <v>887</v>
      </c>
      <c r="C24" s="433"/>
      <c r="D24" s="434"/>
      <c r="E24" s="512">
        <v>29971</v>
      </c>
      <c r="F24" s="512">
        <v>29981</v>
      </c>
      <c r="G24" s="396">
        <v>10</v>
      </c>
      <c r="H24" s="470">
        <v>460504</v>
      </c>
      <c r="I24" s="470">
        <v>460638</v>
      </c>
      <c r="J24" s="528">
        <v>134</v>
      </c>
      <c r="K24" s="437">
        <v>16.75</v>
      </c>
      <c r="L24" s="438"/>
      <c r="M24" s="439"/>
      <c r="N24" s="440"/>
      <c r="O24" s="441"/>
      <c r="P24" s="442"/>
      <c r="Q24" s="443"/>
      <c r="R24" s="444"/>
      <c r="S24" s="445">
        <v>8</v>
      </c>
      <c r="T24" s="439"/>
      <c r="U24" s="440"/>
      <c r="V24" s="441"/>
      <c r="W24" s="442"/>
      <c r="X24" s="443"/>
      <c r="Y24" s="446"/>
      <c r="Z24" s="445"/>
      <c r="AA24" s="439"/>
      <c r="AB24" s="440"/>
      <c r="AC24" s="441"/>
      <c r="AD24" s="442"/>
      <c r="AE24" s="443"/>
      <c r="AF24" s="446"/>
      <c r="AG24" s="445"/>
      <c r="AH24" s="439"/>
      <c r="AI24" s="440"/>
      <c r="AJ24" s="441"/>
      <c r="AK24" s="442"/>
      <c r="AL24" s="443"/>
      <c r="AM24" s="446"/>
      <c r="AN24" s="447"/>
      <c r="AO24" s="439"/>
      <c r="AP24" s="440"/>
      <c r="AQ24" s="441"/>
      <c r="AR24" s="442"/>
      <c r="AS24" s="443"/>
      <c r="AT24" s="448"/>
      <c r="AU24" s="447"/>
      <c r="AV24" s="439"/>
      <c r="AW24" s="440"/>
      <c r="AX24" s="441"/>
      <c r="AY24" s="442"/>
      <c r="AZ24" s="443"/>
      <c r="BA24" s="448"/>
      <c r="BB24" s="447"/>
      <c r="BC24" s="439"/>
      <c r="BD24" s="440"/>
      <c r="BE24" s="441"/>
      <c r="BF24" s="442"/>
      <c r="BG24" s="443"/>
      <c r="BH24" s="448"/>
      <c r="BI24" s="449"/>
      <c r="BJ24" s="450"/>
      <c r="BK24" s="451"/>
      <c r="BL24" s="452"/>
      <c r="BM24" s="453"/>
      <c r="BN24" s="454"/>
      <c r="BO24" s="455"/>
      <c r="BP24" s="447"/>
      <c r="BQ24" s="450"/>
      <c r="BR24" s="451"/>
      <c r="BS24" s="452"/>
      <c r="BT24" s="453"/>
      <c r="BU24" s="454"/>
      <c r="BV24" s="455"/>
      <c r="BW24" s="447"/>
      <c r="BX24" s="450"/>
      <c r="BY24" s="451"/>
      <c r="BZ24" s="452"/>
      <c r="CA24" s="453"/>
      <c r="CB24" s="454"/>
      <c r="CC24" s="455"/>
      <c r="CD24" s="447"/>
      <c r="CE24" s="450"/>
      <c r="CF24" s="451"/>
      <c r="CG24" s="452"/>
      <c r="CH24" s="453"/>
      <c r="CI24" s="454"/>
      <c r="CJ24" s="455"/>
      <c r="CK24" s="447"/>
      <c r="CL24" s="450"/>
      <c r="CM24" s="451"/>
      <c r="CN24" s="452"/>
      <c r="CO24" s="453"/>
      <c r="CP24" s="454"/>
      <c r="CQ24" s="455"/>
      <c r="CR24" s="447"/>
      <c r="CS24" s="450"/>
      <c r="CT24" s="451"/>
      <c r="CU24" s="452"/>
      <c r="CV24" s="453"/>
      <c r="CW24" s="454"/>
      <c r="CX24" s="455"/>
      <c r="CY24" s="438"/>
      <c r="CZ24" s="439"/>
      <c r="DA24" s="440"/>
      <c r="DB24" s="441"/>
      <c r="DC24" s="442"/>
      <c r="DD24" s="443"/>
      <c r="DE24" s="471"/>
      <c r="DF24" s="438"/>
      <c r="DG24" s="439"/>
      <c r="DH24" s="440"/>
      <c r="DI24" s="441"/>
      <c r="DJ24" s="442"/>
      <c r="DK24" s="443"/>
      <c r="DL24" s="471"/>
      <c r="DM24" s="438"/>
      <c r="DN24" s="439"/>
      <c r="DO24" s="440"/>
      <c r="DP24" s="441"/>
      <c r="DQ24" s="442"/>
      <c r="DR24" s="443"/>
      <c r="DS24" s="471"/>
      <c r="DT24" s="438"/>
      <c r="DU24" s="439"/>
      <c r="DV24" s="440"/>
      <c r="DW24" s="441"/>
      <c r="DX24" s="442"/>
      <c r="DY24" s="443"/>
      <c r="DZ24" s="471"/>
      <c r="EA24" s="438"/>
      <c r="EB24" s="439"/>
      <c r="EC24" s="440"/>
      <c r="ED24" s="441"/>
      <c r="EE24" s="442"/>
      <c r="EF24" s="443"/>
      <c r="EG24" s="471"/>
      <c r="EH24" s="438"/>
      <c r="EI24" s="439"/>
      <c r="EJ24" s="440"/>
      <c r="EK24" s="441"/>
      <c r="EL24" s="442"/>
      <c r="EM24" s="443"/>
      <c r="EN24" s="471"/>
      <c r="EO24" s="438"/>
      <c r="EP24" s="439"/>
      <c r="EQ24" s="440"/>
      <c r="ER24" s="441"/>
      <c r="ES24" s="442"/>
      <c r="ET24" s="443"/>
      <c r="EU24" s="471"/>
      <c r="EV24" s="438"/>
      <c r="EW24" s="439"/>
      <c r="EX24" s="440"/>
      <c r="EY24" s="441"/>
      <c r="EZ24" s="442"/>
      <c r="FA24" s="443"/>
      <c r="FB24" s="471"/>
      <c r="FC24" s="438"/>
      <c r="FD24" s="439"/>
      <c r="FE24" s="440"/>
      <c r="FF24" s="441"/>
      <c r="FG24" s="442"/>
      <c r="FH24" s="443"/>
      <c r="FI24" s="472"/>
      <c r="FJ24" s="457">
        <v>8</v>
      </c>
      <c r="FK24" s="458">
        <v>0</v>
      </c>
      <c r="FL24" s="420">
        <v>0</v>
      </c>
      <c r="FM24" s="421">
        <v>0</v>
      </c>
      <c r="FN24" s="459">
        <v>0</v>
      </c>
      <c r="FO24" s="460">
        <v>0</v>
      </c>
      <c r="FP24" s="461">
        <v>0</v>
      </c>
      <c r="FQ24" s="462">
        <v>8</v>
      </c>
      <c r="FR24" s="463">
        <v>8</v>
      </c>
      <c r="FS24" s="518">
        <v>680</v>
      </c>
      <c r="FT24" s="519">
        <v>0</v>
      </c>
      <c r="FU24" s="520">
        <v>0</v>
      </c>
      <c r="FV24" s="521">
        <v>0</v>
      </c>
      <c r="FW24" s="522">
        <v>0</v>
      </c>
      <c r="FX24" s="523">
        <v>0</v>
      </c>
      <c r="FY24" s="524">
        <v>0</v>
      </c>
      <c r="FZ24" s="464">
        <v>680</v>
      </c>
      <c r="GA24" s="526">
        <v>680</v>
      </c>
    </row>
    <row r="25" spans="1:183" ht="33" customHeight="1" thickBot="1">
      <c r="A25" s="527" t="s">
        <v>141</v>
      </c>
      <c r="B25" s="469" t="s">
        <v>887</v>
      </c>
      <c r="C25" s="433"/>
      <c r="D25" s="434"/>
      <c r="E25" s="512">
        <v>31363</v>
      </c>
      <c r="F25" s="512">
        <v>31374</v>
      </c>
      <c r="G25" s="396">
        <v>11</v>
      </c>
      <c r="H25" s="470">
        <v>486883</v>
      </c>
      <c r="I25" s="470">
        <v>487014</v>
      </c>
      <c r="J25" s="528">
        <v>131</v>
      </c>
      <c r="K25" s="437">
        <v>13.1</v>
      </c>
      <c r="L25" s="438"/>
      <c r="M25" s="439"/>
      <c r="N25" s="440"/>
      <c r="O25" s="441"/>
      <c r="P25" s="442"/>
      <c r="Q25" s="443"/>
      <c r="R25" s="444"/>
      <c r="S25" s="445"/>
      <c r="T25" s="439"/>
      <c r="U25" s="440"/>
      <c r="V25" s="441"/>
      <c r="W25" s="442"/>
      <c r="X25" s="443"/>
      <c r="Y25" s="446"/>
      <c r="Z25" s="445"/>
      <c r="AA25" s="439"/>
      <c r="AB25" s="440"/>
      <c r="AC25" s="441"/>
      <c r="AD25" s="442"/>
      <c r="AE25" s="443"/>
      <c r="AF25" s="446"/>
      <c r="AG25" s="445"/>
      <c r="AH25" s="439"/>
      <c r="AI25" s="440"/>
      <c r="AJ25" s="441"/>
      <c r="AK25" s="442"/>
      <c r="AL25" s="443"/>
      <c r="AM25" s="446"/>
      <c r="AN25" s="447"/>
      <c r="AO25" s="439"/>
      <c r="AP25" s="440"/>
      <c r="AQ25" s="441"/>
      <c r="AR25" s="442"/>
      <c r="AS25" s="443"/>
      <c r="AT25" s="448"/>
      <c r="AU25" s="447"/>
      <c r="AV25" s="439"/>
      <c r="AW25" s="440"/>
      <c r="AX25" s="441"/>
      <c r="AY25" s="442"/>
      <c r="AZ25" s="443"/>
      <c r="BA25" s="448"/>
      <c r="BB25" s="447"/>
      <c r="BC25" s="439"/>
      <c r="BD25" s="440"/>
      <c r="BE25" s="441"/>
      <c r="BF25" s="442"/>
      <c r="BG25" s="443"/>
      <c r="BH25" s="448"/>
      <c r="BI25" s="449"/>
      <c r="BJ25" s="450"/>
      <c r="BK25" s="451"/>
      <c r="BL25" s="452"/>
      <c r="BM25" s="453"/>
      <c r="BN25" s="454"/>
      <c r="BO25" s="455"/>
      <c r="BP25" s="447"/>
      <c r="BQ25" s="450"/>
      <c r="BR25" s="451"/>
      <c r="BS25" s="452"/>
      <c r="BT25" s="453"/>
      <c r="BU25" s="454"/>
      <c r="BV25" s="455"/>
      <c r="BW25" s="447"/>
      <c r="BX25" s="450"/>
      <c r="BY25" s="451"/>
      <c r="BZ25" s="452"/>
      <c r="CA25" s="453"/>
      <c r="CB25" s="454"/>
      <c r="CC25" s="455"/>
      <c r="CD25" s="447"/>
      <c r="CE25" s="450"/>
      <c r="CF25" s="451"/>
      <c r="CG25" s="452"/>
      <c r="CH25" s="453"/>
      <c r="CI25" s="454"/>
      <c r="CJ25" s="455"/>
      <c r="CK25" s="447">
        <v>8</v>
      </c>
      <c r="CL25" s="450"/>
      <c r="CM25" s="451"/>
      <c r="CN25" s="452">
        <v>2</v>
      </c>
      <c r="CO25" s="453"/>
      <c r="CP25" s="454"/>
      <c r="CQ25" s="455"/>
      <c r="CR25" s="447"/>
      <c r="CS25" s="450"/>
      <c r="CT25" s="451"/>
      <c r="CU25" s="452"/>
      <c r="CV25" s="453"/>
      <c r="CW25" s="454"/>
      <c r="CX25" s="455"/>
      <c r="CY25" s="438"/>
      <c r="CZ25" s="439"/>
      <c r="DA25" s="440"/>
      <c r="DB25" s="441"/>
      <c r="DC25" s="442"/>
      <c r="DD25" s="443"/>
      <c r="DE25" s="471"/>
      <c r="DF25" s="438"/>
      <c r="DG25" s="439"/>
      <c r="DH25" s="440"/>
      <c r="DI25" s="441"/>
      <c r="DJ25" s="442"/>
      <c r="DK25" s="443"/>
      <c r="DL25" s="471"/>
      <c r="DM25" s="438"/>
      <c r="DN25" s="439"/>
      <c r="DO25" s="440"/>
      <c r="DP25" s="441"/>
      <c r="DQ25" s="442"/>
      <c r="DR25" s="443"/>
      <c r="DS25" s="471"/>
      <c r="DT25" s="438"/>
      <c r="DU25" s="439"/>
      <c r="DV25" s="440"/>
      <c r="DW25" s="441"/>
      <c r="DX25" s="442"/>
      <c r="DY25" s="443"/>
      <c r="DZ25" s="471"/>
      <c r="EA25" s="438"/>
      <c r="EB25" s="439"/>
      <c r="EC25" s="440"/>
      <c r="ED25" s="441"/>
      <c r="EE25" s="442"/>
      <c r="EF25" s="443"/>
      <c r="EG25" s="471"/>
      <c r="EH25" s="438"/>
      <c r="EI25" s="439"/>
      <c r="EJ25" s="440"/>
      <c r="EK25" s="441"/>
      <c r="EL25" s="442"/>
      <c r="EM25" s="443"/>
      <c r="EN25" s="471"/>
      <c r="EO25" s="438"/>
      <c r="EP25" s="439"/>
      <c r="EQ25" s="440"/>
      <c r="ER25" s="441"/>
      <c r="ES25" s="442"/>
      <c r="ET25" s="443"/>
      <c r="EU25" s="471"/>
      <c r="EV25" s="438"/>
      <c r="EW25" s="439"/>
      <c r="EX25" s="440"/>
      <c r="EY25" s="441"/>
      <c r="EZ25" s="442"/>
      <c r="FA25" s="443"/>
      <c r="FB25" s="471"/>
      <c r="FC25" s="438"/>
      <c r="FD25" s="439"/>
      <c r="FE25" s="440"/>
      <c r="FF25" s="441"/>
      <c r="FG25" s="442"/>
      <c r="FH25" s="443"/>
      <c r="FI25" s="472"/>
      <c r="FJ25" s="457">
        <v>8</v>
      </c>
      <c r="FK25" s="458">
        <v>0</v>
      </c>
      <c r="FL25" s="420">
        <v>2</v>
      </c>
      <c r="FM25" s="421">
        <v>0</v>
      </c>
      <c r="FN25" s="459">
        <v>0</v>
      </c>
      <c r="FO25" s="460">
        <v>0</v>
      </c>
      <c r="FP25" s="461">
        <v>0</v>
      </c>
      <c r="FQ25" s="462">
        <v>10</v>
      </c>
      <c r="FR25" s="463">
        <v>10</v>
      </c>
      <c r="FS25" s="518">
        <v>680</v>
      </c>
      <c r="FT25" s="519">
        <v>0</v>
      </c>
      <c r="FU25" s="520">
        <v>170</v>
      </c>
      <c r="FV25" s="521">
        <v>0</v>
      </c>
      <c r="FW25" s="522">
        <v>0</v>
      </c>
      <c r="FX25" s="523">
        <v>0</v>
      </c>
      <c r="FY25" s="524">
        <v>0</v>
      </c>
      <c r="FZ25" s="464">
        <v>850</v>
      </c>
      <c r="GA25" s="526">
        <v>850</v>
      </c>
    </row>
    <row r="26" spans="1:183" ht="33" customHeight="1" thickBot="1">
      <c r="A26" s="527" t="s">
        <v>142</v>
      </c>
      <c r="B26" s="469" t="s">
        <v>887</v>
      </c>
      <c r="C26" s="433"/>
      <c r="D26" s="434"/>
      <c r="E26" s="512">
        <v>27323</v>
      </c>
      <c r="F26" s="512">
        <v>27334</v>
      </c>
      <c r="G26" s="396">
        <v>11</v>
      </c>
      <c r="H26" s="470">
        <v>423443</v>
      </c>
      <c r="I26" s="470">
        <v>423600</v>
      </c>
      <c r="J26" s="528">
        <v>157</v>
      </c>
      <c r="K26" s="437">
        <v>12.076923076923077</v>
      </c>
      <c r="L26" s="438"/>
      <c r="M26" s="439"/>
      <c r="N26" s="440"/>
      <c r="O26" s="441"/>
      <c r="P26" s="442"/>
      <c r="Q26" s="443"/>
      <c r="R26" s="444"/>
      <c r="S26" s="445"/>
      <c r="T26" s="439"/>
      <c r="U26" s="440"/>
      <c r="V26" s="441"/>
      <c r="W26" s="442"/>
      <c r="X26" s="443"/>
      <c r="Y26" s="446"/>
      <c r="Z26" s="445"/>
      <c r="AA26" s="439"/>
      <c r="AB26" s="440"/>
      <c r="AC26" s="441"/>
      <c r="AD26" s="442"/>
      <c r="AE26" s="443"/>
      <c r="AF26" s="446"/>
      <c r="AG26" s="445"/>
      <c r="AH26" s="439"/>
      <c r="AI26" s="440"/>
      <c r="AJ26" s="441"/>
      <c r="AK26" s="442"/>
      <c r="AL26" s="443"/>
      <c r="AM26" s="446"/>
      <c r="AN26" s="447"/>
      <c r="AO26" s="439"/>
      <c r="AP26" s="440"/>
      <c r="AQ26" s="441"/>
      <c r="AR26" s="442"/>
      <c r="AS26" s="443"/>
      <c r="AT26" s="448"/>
      <c r="AU26" s="447"/>
      <c r="AV26" s="439"/>
      <c r="AW26" s="440"/>
      <c r="AX26" s="441"/>
      <c r="AY26" s="442"/>
      <c r="AZ26" s="443"/>
      <c r="BA26" s="448"/>
      <c r="BB26" s="447"/>
      <c r="BC26" s="439"/>
      <c r="BD26" s="440"/>
      <c r="BE26" s="441"/>
      <c r="BF26" s="442"/>
      <c r="BG26" s="443"/>
      <c r="BH26" s="448"/>
      <c r="BI26" s="449">
        <v>7</v>
      </c>
      <c r="BJ26" s="450"/>
      <c r="BK26" s="451"/>
      <c r="BL26" s="452"/>
      <c r="BM26" s="453"/>
      <c r="BN26" s="454"/>
      <c r="BO26" s="455"/>
      <c r="BP26" s="447"/>
      <c r="BQ26" s="450"/>
      <c r="BR26" s="451"/>
      <c r="BS26" s="452"/>
      <c r="BT26" s="453"/>
      <c r="BU26" s="454"/>
      <c r="BV26" s="455"/>
      <c r="BW26" s="447"/>
      <c r="BX26" s="450"/>
      <c r="BY26" s="451"/>
      <c r="BZ26" s="452"/>
      <c r="CA26" s="453"/>
      <c r="CB26" s="454"/>
      <c r="CC26" s="455"/>
      <c r="CD26" s="447"/>
      <c r="CE26" s="450"/>
      <c r="CF26" s="451"/>
      <c r="CG26" s="452"/>
      <c r="CH26" s="453"/>
      <c r="CI26" s="454"/>
      <c r="CJ26" s="455"/>
      <c r="CK26" s="447">
        <v>3</v>
      </c>
      <c r="CL26" s="450"/>
      <c r="CM26" s="451"/>
      <c r="CN26" s="452">
        <v>3</v>
      </c>
      <c r="CO26" s="453"/>
      <c r="CP26" s="454"/>
      <c r="CQ26" s="455"/>
      <c r="CR26" s="447"/>
      <c r="CS26" s="450"/>
      <c r="CT26" s="451"/>
      <c r="CU26" s="452"/>
      <c r="CV26" s="453"/>
      <c r="CW26" s="454"/>
      <c r="CX26" s="455"/>
      <c r="CY26" s="438"/>
      <c r="CZ26" s="439"/>
      <c r="DA26" s="440"/>
      <c r="DB26" s="441"/>
      <c r="DC26" s="442"/>
      <c r="DD26" s="443"/>
      <c r="DE26" s="471"/>
      <c r="DF26" s="438"/>
      <c r="DG26" s="439"/>
      <c r="DH26" s="440"/>
      <c r="DI26" s="441"/>
      <c r="DJ26" s="442"/>
      <c r="DK26" s="443"/>
      <c r="DL26" s="471"/>
      <c r="DM26" s="438"/>
      <c r="DN26" s="439"/>
      <c r="DO26" s="440"/>
      <c r="DP26" s="441"/>
      <c r="DQ26" s="442"/>
      <c r="DR26" s="443"/>
      <c r="DS26" s="471"/>
      <c r="DT26" s="438"/>
      <c r="DU26" s="439"/>
      <c r="DV26" s="440"/>
      <c r="DW26" s="441"/>
      <c r="DX26" s="442"/>
      <c r="DY26" s="443"/>
      <c r="DZ26" s="471"/>
      <c r="EA26" s="438"/>
      <c r="EB26" s="439"/>
      <c r="EC26" s="440"/>
      <c r="ED26" s="441"/>
      <c r="EE26" s="442"/>
      <c r="EF26" s="443"/>
      <c r="EG26" s="471"/>
      <c r="EH26" s="438"/>
      <c r="EI26" s="439"/>
      <c r="EJ26" s="440"/>
      <c r="EK26" s="441"/>
      <c r="EL26" s="442"/>
      <c r="EM26" s="443"/>
      <c r="EN26" s="471"/>
      <c r="EO26" s="438"/>
      <c r="EP26" s="439"/>
      <c r="EQ26" s="440"/>
      <c r="ER26" s="441"/>
      <c r="ES26" s="442"/>
      <c r="ET26" s="443"/>
      <c r="EU26" s="471"/>
      <c r="EV26" s="438"/>
      <c r="EW26" s="439"/>
      <c r="EX26" s="440"/>
      <c r="EY26" s="441"/>
      <c r="EZ26" s="442"/>
      <c r="FA26" s="443"/>
      <c r="FB26" s="471"/>
      <c r="FC26" s="438"/>
      <c r="FD26" s="439"/>
      <c r="FE26" s="440"/>
      <c r="FF26" s="441"/>
      <c r="FG26" s="442"/>
      <c r="FH26" s="443"/>
      <c r="FI26" s="472"/>
      <c r="FJ26" s="457">
        <v>10</v>
      </c>
      <c r="FK26" s="458">
        <v>0</v>
      </c>
      <c r="FL26" s="420">
        <v>3</v>
      </c>
      <c r="FM26" s="421">
        <v>0</v>
      </c>
      <c r="FN26" s="459">
        <v>0</v>
      </c>
      <c r="FO26" s="460">
        <v>0</v>
      </c>
      <c r="FP26" s="461">
        <v>0</v>
      </c>
      <c r="FQ26" s="462">
        <v>13</v>
      </c>
      <c r="FR26" s="463">
        <v>13</v>
      </c>
      <c r="FS26" s="518">
        <v>850</v>
      </c>
      <c r="FT26" s="519">
        <v>0</v>
      </c>
      <c r="FU26" s="520">
        <v>255</v>
      </c>
      <c r="FV26" s="521">
        <v>0</v>
      </c>
      <c r="FW26" s="522">
        <v>0</v>
      </c>
      <c r="FX26" s="523">
        <v>0</v>
      </c>
      <c r="FY26" s="524">
        <v>0</v>
      </c>
      <c r="FZ26" s="464">
        <v>1105</v>
      </c>
      <c r="GA26" s="526">
        <v>1105</v>
      </c>
    </row>
    <row r="27" spans="1:183" ht="33" customHeight="1">
      <c r="A27" s="527" t="s">
        <v>143</v>
      </c>
      <c r="B27" s="469" t="s">
        <v>887</v>
      </c>
      <c r="C27" s="433"/>
      <c r="D27" s="434"/>
      <c r="E27" s="512">
        <v>26976</v>
      </c>
      <c r="F27" s="512">
        <v>26987</v>
      </c>
      <c r="G27" s="396">
        <v>11</v>
      </c>
      <c r="H27" s="470">
        <v>410978</v>
      </c>
      <c r="I27" s="470">
        <v>411172</v>
      </c>
      <c r="J27" s="528">
        <v>194</v>
      </c>
      <c r="K27" s="437">
        <v>13.857142857142858</v>
      </c>
      <c r="L27" s="438"/>
      <c r="M27" s="439"/>
      <c r="N27" s="440"/>
      <c r="O27" s="441"/>
      <c r="P27" s="442"/>
      <c r="Q27" s="443"/>
      <c r="R27" s="444"/>
      <c r="S27" s="445"/>
      <c r="T27" s="532"/>
      <c r="U27" s="440"/>
      <c r="V27" s="441"/>
      <c r="W27" s="442"/>
      <c r="X27" s="443"/>
      <c r="Y27" s="446"/>
      <c r="Z27" s="445"/>
      <c r="AA27" s="439"/>
      <c r="AB27" s="440"/>
      <c r="AC27" s="441"/>
      <c r="AD27" s="442"/>
      <c r="AE27" s="443"/>
      <c r="AF27" s="446"/>
      <c r="AG27" s="445"/>
      <c r="AH27" s="439"/>
      <c r="AI27" s="440"/>
      <c r="AJ27" s="441"/>
      <c r="AK27" s="442"/>
      <c r="AL27" s="443"/>
      <c r="AM27" s="446"/>
      <c r="AN27" s="447"/>
      <c r="AO27" s="439"/>
      <c r="AP27" s="440"/>
      <c r="AQ27" s="441"/>
      <c r="AR27" s="442"/>
      <c r="AS27" s="443"/>
      <c r="AT27" s="448"/>
      <c r="AU27" s="447"/>
      <c r="AV27" s="439"/>
      <c r="AW27" s="440"/>
      <c r="AX27" s="441"/>
      <c r="AY27" s="442"/>
      <c r="AZ27" s="443"/>
      <c r="BA27" s="448"/>
      <c r="BB27" s="447"/>
      <c r="BC27" s="439"/>
      <c r="BD27" s="440"/>
      <c r="BE27" s="441"/>
      <c r="BF27" s="442"/>
      <c r="BG27" s="443"/>
      <c r="BH27" s="448"/>
      <c r="BI27" s="447">
        <v>12</v>
      </c>
      <c r="BJ27" s="439"/>
      <c r="BK27" s="440"/>
      <c r="BL27" s="441"/>
      <c r="BM27" s="453"/>
      <c r="BN27" s="454"/>
      <c r="BO27" s="455"/>
      <c r="BP27" s="447"/>
      <c r="BQ27" s="450"/>
      <c r="BR27" s="451"/>
      <c r="BS27" s="452"/>
      <c r="BT27" s="453"/>
      <c r="BU27" s="454"/>
      <c r="BV27" s="455"/>
      <c r="BW27" s="447"/>
      <c r="BX27" s="450"/>
      <c r="BY27" s="451"/>
      <c r="BZ27" s="452"/>
      <c r="CA27" s="453"/>
      <c r="CB27" s="454"/>
      <c r="CC27" s="455"/>
      <c r="CD27" s="447"/>
      <c r="CE27" s="450"/>
      <c r="CF27" s="451"/>
      <c r="CG27" s="452"/>
      <c r="CH27" s="453"/>
      <c r="CI27" s="454"/>
      <c r="CJ27" s="455"/>
      <c r="CK27" s="447">
        <v>1</v>
      </c>
      <c r="CL27" s="450"/>
      <c r="CM27" s="451"/>
      <c r="CN27" s="452"/>
      <c r="CO27" s="453"/>
      <c r="CP27" s="454"/>
      <c r="CQ27" s="455"/>
      <c r="CR27" s="447"/>
      <c r="CS27" s="450"/>
      <c r="CT27" s="451"/>
      <c r="CU27" s="452">
        <v>1</v>
      </c>
      <c r="CV27" s="453"/>
      <c r="CW27" s="454"/>
      <c r="CX27" s="455"/>
      <c r="CY27" s="438"/>
      <c r="CZ27" s="439"/>
      <c r="DA27" s="440"/>
      <c r="DB27" s="441"/>
      <c r="DC27" s="442"/>
      <c r="DD27" s="443"/>
      <c r="DE27" s="471"/>
      <c r="DF27" s="438"/>
      <c r="DG27" s="439"/>
      <c r="DH27" s="440"/>
      <c r="DI27" s="441"/>
      <c r="DJ27" s="442"/>
      <c r="DK27" s="443"/>
      <c r="DL27" s="471"/>
      <c r="DM27" s="438"/>
      <c r="DN27" s="439"/>
      <c r="DO27" s="440"/>
      <c r="DP27" s="441"/>
      <c r="DQ27" s="442"/>
      <c r="DR27" s="443"/>
      <c r="DS27" s="471"/>
      <c r="DT27" s="438"/>
      <c r="DU27" s="439"/>
      <c r="DV27" s="440"/>
      <c r="DW27" s="441"/>
      <c r="DX27" s="442"/>
      <c r="DY27" s="443"/>
      <c r="DZ27" s="471"/>
      <c r="EA27" s="438"/>
      <c r="EB27" s="439"/>
      <c r="EC27" s="440"/>
      <c r="ED27" s="441"/>
      <c r="EE27" s="442"/>
      <c r="EF27" s="443"/>
      <c r="EG27" s="471"/>
      <c r="EH27" s="438"/>
      <c r="EI27" s="439"/>
      <c r="EJ27" s="440"/>
      <c r="EK27" s="441"/>
      <c r="EL27" s="442"/>
      <c r="EM27" s="443"/>
      <c r="EN27" s="471"/>
      <c r="EO27" s="438"/>
      <c r="EP27" s="439"/>
      <c r="EQ27" s="440"/>
      <c r="ER27" s="441"/>
      <c r="ES27" s="442"/>
      <c r="ET27" s="443"/>
      <c r="EU27" s="471"/>
      <c r="EV27" s="438"/>
      <c r="EW27" s="439"/>
      <c r="EX27" s="440"/>
      <c r="EY27" s="441"/>
      <c r="EZ27" s="442"/>
      <c r="FA27" s="443"/>
      <c r="FB27" s="471"/>
      <c r="FC27" s="438"/>
      <c r="FD27" s="439"/>
      <c r="FE27" s="440"/>
      <c r="FF27" s="441"/>
      <c r="FG27" s="442"/>
      <c r="FH27" s="443"/>
      <c r="FI27" s="472"/>
      <c r="FJ27" s="457">
        <v>13</v>
      </c>
      <c r="FK27" s="458">
        <v>0</v>
      </c>
      <c r="FL27" s="420">
        <v>1</v>
      </c>
      <c r="FM27" s="421">
        <v>0</v>
      </c>
      <c r="FN27" s="459">
        <v>0</v>
      </c>
      <c r="FO27" s="460">
        <v>0</v>
      </c>
      <c r="FP27" s="461">
        <v>0</v>
      </c>
      <c r="FQ27" s="462">
        <v>14</v>
      </c>
      <c r="FR27" s="463">
        <v>14</v>
      </c>
      <c r="FS27" s="518">
        <v>1105</v>
      </c>
      <c r="FT27" s="519">
        <v>0</v>
      </c>
      <c r="FU27" s="520">
        <v>85</v>
      </c>
      <c r="FV27" s="521">
        <v>0</v>
      </c>
      <c r="FW27" s="522">
        <v>0</v>
      </c>
      <c r="FX27" s="523">
        <v>0</v>
      </c>
      <c r="FY27" s="524">
        <v>0</v>
      </c>
      <c r="FZ27" s="464">
        <v>1190</v>
      </c>
      <c r="GA27" s="526">
        <v>1190</v>
      </c>
    </row>
    <row r="28" spans="1:183" ht="33" customHeight="1">
      <c r="A28" s="536" t="s">
        <v>144</v>
      </c>
      <c r="B28" s="467" t="s">
        <v>887</v>
      </c>
      <c r="C28" s="433"/>
      <c r="D28" s="434"/>
      <c r="E28" s="473">
        <v>20501.2</v>
      </c>
      <c r="F28" s="473">
        <v>20501.2</v>
      </c>
      <c r="G28" s="396">
        <v>0</v>
      </c>
      <c r="H28" s="470">
        <v>436739</v>
      </c>
      <c r="I28" s="470">
        <v>436739</v>
      </c>
      <c r="J28" s="528">
        <v>0</v>
      </c>
      <c r="K28" s="437">
        <v>0</v>
      </c>
      <c r="L28" s="438"/>
      <c r="M28" s="439"/>
      <c r="N28" s="440"/>
      <c r="O28" s="441"/>
      <c r="P28" s="442"/>
      <c r="Q28" s="443"/>
      <c r="R28" s="444"/>
      <c r="S28" s="445"/>
      <c r="T28" s="439"/>
      <c r="U28" s="440"/>
      <c r="V28" s="441"/>
      <c r="W28" s="442"/>
      <c r="X28" s="443"/>
      <c r="Y28" s="446"/>
      <c r="Z28" s="445"/>
      <c r="AA28" s="439"/>
      <c r="AB28" s="440"/>
      <c r="AC28" s="441"/>
      <c r="AD28" s="442"/>
      <c r="AE28" s="443"/>
      <c r="AF28" s="446"/>
      <c r="AG28" s="445"/>
      <c r="AH28" s="439"/>
      <c r="AI28" s="440"/>
      <c r="AJ28" s="441"/>
      <c r="AK28" s="442"/>
      <c r="AL28" s="443"/>
      <c r="AM28" s="446"/>
      <c r="AN28" s="447"/>
      <c r="AO28" s="439"/>
      <c r="AP28" s="440"/>
      <c r="AQ28" s="441"/>
      <c r="AR28" s="442"/>
      <c r="AS28" s="443"/>
      <c r="AT28" s="448"/>
      <c r="AU28" s="447"/>
      <c r="AV28" s="439"/>
      <c r="AW28" s="440"/>
      <c r="AX28" s="441"/>
      <c r="AY28" s="442"/>
      <c r="AZ28" s="443"/>
      <c r="BA28" s="448"/>
      <c r="BB28" s="447"/>
      <c r="BC28" s="439"/>
      <c r="BD28" s="440"/>
      <c r="BE28" s="441"/>
      <c r="BF28" s="442"/>
      <c r="BG28" s="443"/>
      <c r="BH28" s="448"/>
      <c r="BI28" s="447"/>
      <c r="BJ28" s="439"/>
      <c r="BK28" s="440"/>
      <c r="BL28" s="441"/>
      <c r="BM28" s="453"/>
      <c r="BN28" s="454"/>
      <c r="BO28" s="455"/>
      <c r="BP28" s="447"/>
      <c r="BQ28" s="450"/>
      <c r="BR28" s="451"/>
      <c r="BS28" s="452"/>
      <c r="BT28" s="453"/>
      <c r="BU28" s="454"/>
      <c r="BV28" s="455"/>
      <c r="BW28" s="447">
        <v>8</v>
      </c>
      <c r="BX28" s="450"/>
      <c r="BY28" s="451"/>
      <c r="BZ28" s="452"/>
      <c r="CA28" s="453">
        <v>2</v>
      </c>
      <c r="CB28" s="454"/>
      <c r="CC28" s="455"/>
      <c r="CD28" s="447"/>
      <c r="CE28" s="450"/>
      <c r="CF28" s="451"/>
      <c r="CG28" s="452"/>
      <c r="CH28" s="453"/>
      <c r="CI28" s="454"/>
      <c r="CJ28" s="455"/>
      <c r="CK28" s="447"/>
      <c r="CL28" s="450"/>
      <c r="CM28" s="451"/>
      <c r="CN28" s="452"/>
      <c r="CO28" s="453"/>
      <c r="CP28" s="454"/>
      <c r="CQ28" s="455"/>
      <c r="CR28" s="447"/>
      <c r="CS28" s="450"/>
      <c r="CT28" s="451"/>
      <c r="CU28" s="452">
        <v>4</v>
      </c>
      <c r="CV28" s="453"/>
      <c r="CW28" s="454"/>
      <c r="CX28" s="455"/>
      <c r="CY28" s="438"/>
      <c r="CZ28" s="439"/>
      <c r="DA28" s="440"/>
      <c r="DB28" s="441"/>
      <c r="DC28" s="442"/>
      <c r="DD28" s="443"/>
      <c r="DE28" s="471"/>
      <c r="DF28" s="438"/>
      <c r="DG28" s="439"/>
      <c r="DH28" s="440"/>
      <c r="DI28" s="441"/>
      <c r="DJ28" s="442"/>
      <c r="DK28" s="443"/>
      <c r="DL28" s="471"/>
      <c r="DM28" s="438"/>
      <c r="DN28" s="439"/>
      <c r="DO28" s="440"/>
      <c r="DP28" s="441"/>
      <c r="DQ28" s="442"/>
      <c r="DR28" s="443"/>
      <c r="DS28" s="471"/>
      <c r="DT28" s="438"/>
      <c r="DU28" s="439"/>
      <c r="DV28" s="440"/>
      <c r="DW28" s="441"/>
      <c r="DX28" s="442"/>
      <c r="DY28" s="443"/>
      <c r="DZ28" s="471"/>
      <c r="EA28" s="438"/>
      <c r="EB28" s="439"/>
      <c r="EC28" s="440"/>
      <c r="ED28" s="441"/>
      <c r="EE28" s="442"/>
      <c r="EF28" s="443"/>
      <c r="EG28" s="471"/>
      <c r="EH28" s="438"/>
      <c r="EI28" s="439"/>
      <c r="EJ28" s="440"/>
      <c r="EK28" s="441"/>
      <c r="EL28" s="442"/>
      <c r="EM28" s="443"/>
      <c r="EN28" s="471"/>
      <c r="EO28" s="438"/>
      <c r="EP28" s="439"/>
      <c r="EQ28" s="440"/>
      <c r="ER28" s="441"/>
      <c r="ES28" s="442"/>
      <c r="ET28" s="443"/>
      <c r="EU28" s="471"/>
      <c r="EV28" s="438"/>
      <c r="EW28" s="439"/>
      <c r="EX28" s="440"/>
      <c r="EY28" s="441"/>
      <c r="EZ28" s="442"/>
      <c r="FA28" s="443"/>
      <c r="FB28" s="471"/>
      <c r="FC28" s="438"/>
      <c r="FD28" s="439"/>
      <c r="FE28" s="440"/>
      <c r="FF28" s="441"/>
      <c r="FG28" s="442"/>
      <c r="FH28" s="443"/>
      <c r="FI28" s="472"/>
      <c r="FJ28" s="457">
        <v>8</v>
      </c>
      <c r="FK28" s="458">
        <v>0</v>
      </c>
      <c r="FL28" s="420">
        <v>4</v>
      </c>
      <c r="FM28" s="421">
        <v>2</v>
      </c>
      <c r="FN28" s="459">
        <v>0</v>
      </c>
      <c r="FO28" s="460">
        <v>0</v>
      </c>
      <c r="FP28" s="461">
        <v>0</v>
      </c>
      <c r="FQ28" s="462">
        <v>14</v>
      </c>
      <c r="FR28" s="463">
        <v>14</v>
      </c>
      <c r="FS28" s="438">
        <v>280</v>
      </c>
      <c r="FT28" s="440">
        <v>0</v>
      </c>
      <c r="FU28" s="441">
        <v>140</v>
      </c>
      <c r="FV28" s="442">
        <v>70</v>
      </c>
      <c r="FW28" s="534">
        <v>0</v>
      </c>
      <c r="FX28" s="535">
        <v>0</v>
      </c>
      <c r="FY28" s="439">
        <v>0</v>
      </c>
      <c r="FZ28" s="464">
        <v>490</v>
      </c>
      <c r="GA28" s="465">
        <v>490</v>
      </c>
    </row>
    <row r="29" spans="1:183" ht="33" customHeight="1">
      <c r="A29" s="536" t="s">
        <v>145</v>
      </c>
      <c r="B29" s="467" t="s">
        <v>887</v>
      </c>
      <c r="C29" s="433"/>
      <c r="D29" s="434"/>
      <c r="E29" s="473">
        <v>27528.799999999999</v>
      </c>
      <c r="F29" s="473">
        <v>27528.799999999999</v>
      </c>
      <c r="G29" s="396">
        <v>0</v>
      </c>
      <c r="H29" s="435">
        <v>503194</v>
      </c>
      <c r="I29" s="435">
        <v>503194</v>
      </c>
      <c r="J29" s="528">
        <v>0</v>
      </c>
      <c r="K29" s="437" t="e">
        <v>#DIV/0!</v>
      </c>
      <c r="L29" s="438"/>
      <c r="M29" s="439"/>
      <c r="N29" s="440"/>
      <c r="O29" s="441"/>
      <c r="P29" s="442"/>
      <c r="Q29" s="443"/>
      <c r="R29" s="444"/>
      <c r="S29" s="445"/>
      <c r="T29" s="439"/>
      <c r="U29" s="440"/>
      <c r="V29" s="441"/>
      <c r="W29" s="442"/>
      <c r="X29" s="443"/>
      <c r="Y29" s="446"/>
      <c r="Z29" s="445"/>
      <c r="AA29" s="439"/>
      <c r="AB29" s="440"/>
      <c r="AC29" s="441"/>
      <c r="AD29" s="442"/>
      <c r="AE29" s="443"/>
      <c r="AF29" s="446"/>
      <c r="AG29" s="445"/>
      <c r="AH29" s="439"/>
      <c r="AI29" s="440"/>
      <c r="AJ29" s="441"/>
      <c r="AK29" s="442"/>
      <c r="AL29" s="443"/>
      <c r="AM29" s="446"/>
      <c r="AN29" s="447"/>
      <c r="AO29" s="439"/>
      <c r="AP29" s="440"/>
      <c r="AQ29" s="441"/>
      <c r="AR29" s="442"/>
      <c r="AS29" s="443"/>
      <c r="AT29" s="448"/>
      <c r="AU29" s="447"/>
      <c r="AV29" s="439"/>
      <c r="AW29" s="440"/>
      <c r="AX29" s="441"/>
      <c r="AY29" s="442"/>
      <c r="AZ29" s="443"/>
      <c r="BA29" s="448"/>
      <c r="BB29" s="449"/>
      <c r="BC29" s="439"/>
      <c r="BD29" s="440"/>
      <c r="BE29" s="441"/>
      <c r="BF29" s="442"/>
      <c r="BG29" s="443"/>
      <c r="BH29" s="448"/>
      <c r="BI29" s="449"/>
      <c r="BJ29" s="439"/>
      <c r="BK29" s="440"/>
      <c r="BL29" s="441"/>
      <c r="BM29" s="453"/>
      <c r="BN29" s="454"/>
      <c r="BO29" s="455"/>
      <c r="BP29" s="447"/>
      <c r="BQ29" s="450"/>
      <c r="BR29" s="451"/>
      <c r="BS29" s="452"/>
      <c r="BT29" s="453"/>
      <c r="BU29" s="454"/>
      <c r="BV29" s="455"/>
      <c r="BW29" s="447"/>
      <c r="BX29" s="450"/>
      <c r="BY29" s="451"/>
      <c r="BZ29" s="452"/>
      <c r="CA29" s="453"/>
      <c r="CB29" s="454"/>
      <c r="CC29" s="455"/>
      <c r="CD29" s="447"/>
      <c r="CE29" s="450"/>
      <c r="CF29" s="451"/>
      <c r="CG29" s="452"/>
      <c r="CH29" s="453"/>
      <c r="CI29" s="454"/>
      <c r="CJ29" s="455"/>
      <c r="CK29" s="447"/>
      <c r="CL29" s="450"/>
      <c r="CM29" s="451"/>
      <c r="CN29" s="452"/>
      <c r="CO29" s="453"/>
      <c r="CP29" s="454"/>
      <c r="CQ29" s="455"/>
      <c r="CR29" s="447"/>
      <c r="CS29" s="450"/>
      <c r="CT29" s="451"/>
      <c r="CU29" s="452"/>
      <c r="CV29" s="453"/>
      <c r="CW29" s="454"/>
      <c r="CX29" s="455"/>
      <c r="CY29" s="438"/>
      <c r="CZ29" s="439"/>
      <c r="DA29" s="440"/>
      <c r="DB29" s="441"/>
      <c r="DC29" s="442"/>
      <c r="DD29" s="443"/>
      <c r="DE29" s="471"/>
      <c r="DF29" s="438"/>
      <c r="DG29" s="439"/>
      <c r="DH29" s="440"/>
      <c r="DI29" s="441"/>
      <c r="DJ29" s="442"/>
      <c r="DK29" s="443"/>
      <c r="DL29" s="471"/>
      <c r="DM29" s="438"/>
      <c r="DN29" s="439"/>
      <c r="DO29" s="440"/>
      <c r="DP29" s="441"/>
      <c r="DQ29" s="442"/>
      <c r="DR29" s="443"/>
      <c r="DS29" s="471"/>
      <c r="DT29" s="438"/>
      <c r="DU29" s="439"/>
      <c r="DV29" s="440"/>
      <c r="DW29" s="441"/>
      <c r="DX29" s="442"/>
      <c r="DY29" s="443"/>
      <c r="DZ29" s="471"/>
      <c r="EA29" s="438"/>
      <c r="EB29" s="439"/>
      <c r="EC29" s="440"/>
      <c r="ED29" s="441"/>
      <c r="EE29" s="442"/>
      <c r="EF29" s="443"/>
      <c r="EG29" s="471"/>
      <c r="EH29" s="438"/>
      <c r="EI29" s="439"/>
      <c r="EJ29" s="440"/>
      <c r="EK29" s="441"/>
      <c r="EL29" s="442"/>
      <c r="EM29" s="443"/>
      <c r="EN29" s="471"/>
      <c r="EO29" s="438"/>
      <c r="EP29" s="439"/>
      <c r="EQ29" s="440"/>
      <c r="ER29" s="441"/>
      <c r="ES29" s="442"/>
      <c r="ET29" s="443"/>
      <c r="EU29" s="471"/>
      <c r="EV29" s="438"/>
      <c r="EW29" s="439"/>
      <c r="EX29" s="440"/>
      <c r="EY29" s="441"/>
      <c r="EZ29" s="442"/>
      <c r="FA29" s="443"/>
      <c r="FB29" s="471"/>
      <c r="FC29" s="438"/>
      <c r="FD29" s="439"/>
      <c r="FE29" s="440"/>
      <c r="FF29" s="441"/>
      <c r="FG29" s="442"/>
      <c r="FH29" s="443"/>
      <c r="FI29" s="537"/>
      <c r="FJ29" s="457">
        <v>0</v>
      </c>
      <c r="FK29" s="458">
        <v>0</v>
      </c>
      <c r="FL29" s="420">
        <v>0</v>
      </c>
      <c r="FM29" s="421">
        <v>0</v>
      </c>
      <c r="FN29" s="459">
        <v>0</v>
      </c>
      <c r="FO29" s="460">
        <v>0</v>
      </c>
      <c r="FP29" s="461">
        <v>0</v>
      </c>
      <c r="FQ29" s="462">
        <v>0</v>
      </c>
      <c r="FR29" s="463">
        <v>0</v>
      </c>
      <c r="FS29" s="438">
        <v>0</v>
      </c>
      <c r="FT29" s="440">
        <v>0</v>
      </c>
      <c r="FU29" s="441">
        <v>0</v>
      </c>
      <c r="FV29" s="442">
        <v>0</v>
      </c>
      <c r="FW29" s="534">
        <v>0</v>
      </c>
      <c r="FX29" s="535">
        <v>0</v>
      </c>
      <c r="FY29" s="439">
        <v>0</v>
      </c>
      <c r="FZ29" s="464">
        <v>0</v>
      </c>
      <c r="GA29" s="465">
        <v>0</v>
      </c>
    </row>
    <row r="30" spans="1:183" ht="33" customHeight="1">
      <c r="A30" s="538" t="s">
        <v>146</v>
      </c>
      <c r="B30" s="469" t="s">
        <v>887</v>
      </c>
      <c r="C30" s="433"/>
      <c r="D30" s="434"/>
      <c r="E30" s="539">
        <v>22695</v>
      </c>
      <c r="F30" s="539">
        <v>22706</v>
      </c>
      <c r="G30" s="396">
        <v>11</v>
      </c>
      <c r="H30" s="470">
        <v>535795</v>
      </c>
      <c r="I30" s="470">
        <v>535985</v>
      </c>
      <c r="J30" s="528">
        <v>190</v>
      </c>
      <c r="K30" s="437">
        <v>12.666666666666666</v>
      </c>
      <c r="L30" s="438"/>
      <c r="M30" s="439"/>
      <c r="N30" s="440"/>
      <c r="O30" s="441"/>
      <c r="P30" s="442"/>
      <c r="Q30" s="443"/>
      <c r="R30" s="444"/>
      <c r="S30" s="445"/>
      <c r="T30" s="439"/>
      <c r="U30" s="440"/>
      <c r="V30" s="441"/>
      <c r="W30" s="442"/>
      <c r="X30" s="443"/>
      <c r="Y30" s="446"/>
      <c r="Z30" s="445"/>
      <c r="AA30" s="439"/>
      <c r="AB30" s="440"/>
      <c r="AC30" s="441"/>
      <c r="AD30" s="442"/>
      <c r="AE30" s="443"/>
      <c r="AF30" s="446"/>
      <c r="AG30" s="445"/>
      <c r="AH30" s="439"/>
      <c r="AI30" s="440"/>
      <c r="AJ30" s="441"/>
      <c r="AK30" s="442"/>
      <c r="AL30" s="443"/>
      <c r="AM30" s="446"/>
      <c r="AN30" s="447"/>
      <c r="AO30" s="439"/>
      <c r="AP30" s="440"/>
      <c r="AQ30" s="441"/>
      <c r="AR30" s="442"/>
      <c r="AS30" s="443"/>
      <c r="AT30" s="448"/>
      <c r="AU30" s="447"/>
      <c r="AV30" s="439"/>
      <c r="AW30" s="440"/>
      <c r="AX30" s="441"/>
      <c r="AY30" s="442"/>
      <c r="AZ30" s="443"/>
      <c r="BA30" s="448"/>
      <c r="BB30" s="447"/>
      <c r="BC30" s="439"/>
      <c r="BD30" s="440"/>
      <c r="BE30" s="441"/>
      <c r="BF30" s="442"/>
      <c r="BG30" s="443"/>
      <c r="BH30" s="448"/>
      <c r="BI30" s="447"/>
      <c r="BJ30" s="439"/>
      <c r="BK30" s="440"/>
      <c r="BL30" s="441"/>
      <c r="BM30" s="453"/>
      <c r="BN30" s="454"/>
      <c r="BO30" s="455"/>
      <c r="BP30" s="447"/>
      <c r="BQ30" s="450"/>
      <c r="BR30" s="451"/>
      <c r="BS30" s="452"/>
      <c r="BT30" s="453"/>
      <c r="BU30" s="454"/>
      <c r="BV30" s="455"/>
      <c r="BW30" s="447">
        <v>1</v>
      </c>
      <c r="BX30" s="450"/>
      <c r="BY30" s="451"/>
      <c r="BZ30" s="452"/>
      <c r="CA30" s="453">
        <v>1</v>
      </c>
      <c r="CB30" s="454"/>
      <c r="CC30" s="455"/>
      <c r="CD30" s="447"/>
      <c r="CE30" s="450"/>
      <c r="CF30" s="451"/>
      <c r="CG30" s="452"/>
      <c r="CH30" s="453"/>
      <c r="CI30" s="454"/>
      <c r="CJ30" s="455"/>
      <c r="CK30" s="447"/>
      <c r="CL30" s="450"/>
      <c r="CM30" s="451"/>
      <c r="CN30" s="452"/>
      <c r="CO30" s="453"/>
      <c r="CP30" s="454"/>
      <c r="CQ30" s="455"/>
      <c r="CR30" s="447">
        <v>2</v>
      </c>
      <c r="CS30" s="450"/>
      <c r="CT30" s="451"/>
      <c r="CU30" s="452">
        <v>11</v>
      </c>
      <c r="CV30" s="453"/>
      <c r="CW30" s="454"/>
      <c r="CX30" s="455"/>
      <c r="CY30" s="438"/>
      <c r="CZ30" s="439"/>
      <c r="DA30" s="440"/>
      <c r="DB30" s="441"/>
      <c r="DC30" s="442"/>
      <c r="DD30" s="443"/>
      <c r="DE30" s="471"/>
      <c r="DF30" s="438"/>
      <c r="DG30" s="439"/>
      <c r="DH30" s="440"/>
      <c r="DI30" s="441"/>
      <c r="DJ30" s="442"/>
      <c r="DK30" s="443"/>
      <c r="DL30" s="471"/>
      <c r="DM30" s="438"/>
      <c r="DN30" s="439"/>
      <c r="DO30" s="440"/>
      <c r="DP30" s="441"/>
      <c r="DQ30" s="442"/>
      <c r="DR30" s="443"/>
      <c r="DS30" s="471"/>
      <c r="DT30" s="438"/>
      <c r="DU30" s="439"/>
      <c r="DV30" s="440"/>
      <c r="DW30" s="441"/>
      <c r="DX30" s="442"/>
      <c r="DY30" s="443"/>
      <c r="DZ30" s="471"/>
      <c r="EA30" s="438"/>
      <c r="EB30" s="439"/>
      <c r="EC30" s="440"/>
      <c r="ED30" s="441"/>
      <c r="EE30" s="442"/>
      <c r="EF30" s="443"/>
      <c r="EG30" s="471"/>
      <c r="EH30" s="438"/>
      <c r="EI30" s="439"/>
      <c r="EJ30" s="440"/>
      <c r="EK30" s="441"/>
      <c r="EL30" s="442"/>
      <c r="EM30" s="443"/>
      <c r="EN30" s="471"/>
      <c r="EO30" s="438"/>
      <c r="EP30" s="439"/>
      <c r="EQ30" s="440"/>
      <c r="ER30" s="441"/>
      <c r="ES30" s="442"/>
      <c r="ET30" s="443"/>
      <c r="EU30" s="471"/>
      <c r="EV30" s="438"/>
      <c r="EW30" s="439"/>
      <c r="EX30" s="440"/>
      <c r="EY30" s="441"/>
      <c r="EZ30" s="442"/>
      <c r="FA30" s="443"/>
      <c r="FB30" s="471"/>
      <c r="FC30" s="438"/>
      <c r="FD30" s="439"/>
      <c r="FE30" s="440"/>
      <c r="FF30" s="441"/>
      <c r="FG30" s="442"/>
      <c r="FH30" s="443"/>
      <c r="FI30" s="537"/>
      <c r="FJ30" s="457">
        <v>3</v>
      </c>
      <c r="FK30" s="458">
        <v>0</v>
      </c>
      <c r="FL30" s="420">
        <v>11</v>
      </c>
      <c r="FM30" s="421">
        <v>1</v>
      </c>
      <c r="FN30" s="459">
        <v>0</v>
      </c>
      <c r="FO30" s="460">
        <v>0</v>
      </c>
      <c r="FP30" s="461">
        <v>0</v>
      </c>
      <c r="FQ30" s="462">
        <v>15</v>
      </c>
      <c r="FR30" s="463">
        <v>15</v>
      </c>
      <c r="FS30" s="438">
        <v>105</v>
      </c>
      <c r="FT30" s="440">
        <v>0</v>
      </c>
      <c r="FU30" s="441">
        <v>385</v>
      </c>
      <c r="FV30" s="442">
        <v>35</v>
      </c>
      <c r="FW30" s="534">
        <v>0</v>
      </c>
      <c r="FX30" s="535">
        <v>0</v>
      </c>
      <c r="FY30" s="439">
        <v>0</v>
      </c>
      <c r="FZ30" s="464">
        <v>525</v>
      </c>
      <c r="GA30" s="465">
        <v>525</v>
      </c>
    </row>
    <row r="31" spans="1:183" ht="33" customHeight="1">
      <c r="A31" s="536" t="s">
        <v>147</v>
      </c>
      <c r="B31" s="467" t="s">
        <v>887</v>
      </c>
      <c r="C31" s="433"/>
      <c r="D31" s="434"/>
      <c r="E31" s="395">
        <v>20324</v>
      </c>
      <c r="F31" s="395">
        <v>20334</v>
      </c>
      <c r="G31" s="396">
        <v>10</v>
      </c>
      <c r="H31" s="470">
        <v>465630</v>
      </c>
      <c r="I31" s="470">
        <v>465806</v>
      </c>
      <c r="J31" s="528">
        <v>176</v>
      </c>
      <c r="K31" s="437">
        <v>12.571428571428571</v>
      </c>
      <c r="L31" s="438"/>
      <c r="M31" s="439"/>
      <c r="N31" s="440"/>
      <c r="O31" s="441"/>
      <c r="P31" s="442"/>
      <c r="Q31" s="443"/>
      <c r="R31" s="444"/>
      <c r="S31" s="445"/>
      <c r="T31" s="439"/>
      <c r="U31" s="440"/>
      <c r="V31" s="441"/>
      <c r="W31" s="442"/>
      <c r="X31" s="443"/>
      <c r="Y31" s="446"/>
      <c r="Z31" s="445"/>
      <c r="AA31" s="439"/>
      <c r="AB31" s="440"/>
      <c r="AC31" s="441"/>
      <c r="AD31" s="442"/>
      <c r="AE31" s="443"/>
      <c r="AF31" s="446"/>
      <c r="AG31" s="445"/>
      <c r="AH31" s="439"/>
      <c r="AI31" s="440"/>
      <c r="AJ31" s="441"/>
      <c r="AK31" s="442"/>
      <c r="AL31" s="443"/>
      <c r="AM31" s="446"/>
      <c r="AN31" s="447"/>
      <c r="AO31" s="439"/>
      <c r="AP31" s="440"/>
      <c r="AQ31" s="441"/>
      <c r="AR31" s="442"/>
      <c r="AS31" s="443"/>
      <c r="AT31" s="448"/>
      <c r="AU31" s="447"/>
      <c r="AV31" s="439"/>
      <c r="AW31" s="440"/>
      <c r="AX31" s="441"/>
      <c r="AY31" s="442"/>
      <c r="AZ31" s="443"/>
      <c r="BA31" s="448"/>
      <c r="BB31" s="447"/>
      <c r="BC31" s="439"/>
      <c r="BD31" s="440"/>
      <c r="BE31" s="441"/>
      <c r="BF31" s="442"/>
      <c r="BG31" s="443"/>
      <c r="BH31" s="448"/>
      <c r="BI31" s="449"/>
      <c r="BJ31" s="439"/>
      <c r="BK31" s="440"/>
      <c r="BL31" s="441"/>
      <c r="BM31" s="453"/>
      <c r="BN31" s="454"/>
      <c r="BO31" s="455"/>
      <c r="BP31" s="447"/>
      <c r="BQ31" s="450"/>
      <c r="BR31" s="451"/>
      <c r="BS31" s="452"/>
      <c r="BT31" s="453"/>
      <c r="BU31" s="454"/>
      <c r="BV31" s="455"/>
      <c r="BW31" s="447">
        <v>5</v>
      </c>
      <c r="BX31" s="450"/>
      <c r="BY31" s="451"/>
      <c r="BZ31" s="452"/>
      <c r="CA31" s="453">
        <v>2</v>
      </c>
      <c r="CB31" s="454"/>
      <c r="CC31" s="455"/>
      <c r="CD31" s="447"/>
      <c r="CE31" s="450"/>
      <c r="CF31" s="451"/>
      <c r="CG31" s="452"/>
      <c r="CH31" s="453"/>
      <c r="CI31" s="454"/>
      <c r="CJ31" s="455"/>
      <c r="CK31" s="447"/>
      <c r="CL31" s="450"/>
      <c r="CM31" s="451"/>
      <c r="CN31" s="452"/>
      <c r="CO31" s="453"/>
      <c r="CP31" s="454"/>
      <c r="CQ31" s="455"/>
      <c r="CR31" s="447"/>
      <c r="CS31" s="450"/>
      <c r="CT31" s="451"/>
      <c r="CU31" s="452">
        <v>7</v>
      </c>
      <c r="CV31" s="453"/>
      <c r="CW31" s="454"/>
      <c r="CX31" s="455"/>
      <c r="CY31" s="438"/>
      <c r="CZ31" s="439"/>
      <c r="DA31" s="440"/>
      <c r="DB31" s="441"/>
      <c r="DC31" s="442"/>
      <c r="DD31" s="443"/>
      <c r="DE31" s="471"/>
      <c r="DF31" s="438"/>
      <c r="DG31" s="439"/>
      <c r="DH31" s="440"/>
      <c r="DI31" s="441"/>
      <c r="DJ31" s="442"/>
      <c r="DK31" s="443"/>
      <c r="DL31" s="471"/>
      <c r="DM31" s="438"/>
      <c r="DN31" s="439"/>
      <c r="DO31" s="440"/>
      <c r="DP31" s="441"/>
      <c r="DQ31" s="442"/>
      <c r="DR31" s="443"/>
      <c r="DS31" s="471"/>
      <c r="DT31" s="438"/>
      <c r="DU31" s="439"/>
      <c r="DV31" s="440"/>
      <c r="DW31" s="441"/>
      <c r="DX31" s="442"/>
      <c r="DY31" s="443"/>
      <c r="DZ31" s="471"/>
      <c r="EA31" s="438"/>
      <c r="EB31" s="439"/>
      <c r="EC31" s="440"/>
      <c r="ED31" s="441"/>
      <c r="EE31" s="442"/>
      <c r="EF31" s="443"/>
      <c r="EG31" s="471"/>
      <c r="EH31" s="438"/>
      <c r="EI31" s="439"/>
      <c r="EJ31" s="440"/>
      <c r="EK31" s="441"/>
      <c r="EL31" s="442"/>
      <c r="EM31" s="443"/>
      <c r="EN31" s="471"/>
      <c r="EO31" s="438"/>
      <c r="EP31" s="439"/>
      <c r="EQ31" s="440"/>
      <c r="ER31" s="441"/>
      <c r="ES31" s="442"/>
      <c r="ET31" s="443"/>
      <c r="EU31" s="471"/>
      <c r="EV31" s="438"/>
      <c r="EW31" s="439"/>
      <c r="EX31" s="440"/>
      <c r="EY31" s="441"/>
      <c r="EZ31" s="442"/>
      <c r="FA31" s="443"/>
      <c r="FB31" s="471"/>
      <c r="FC31" s="438"/>
      <c r="FD31" s="439"/>
      <c r="FE31" s="440"/>
      <c r="FF31" s="441"/>
      <c r="FG31" s="442"/>
      <c r="FH31" s="443"/>
      <c r="FI31" s="537"/>
      <c r="FJ31" s="457">
        <v>5</v>
      </c>
      <c r="FK31" s="458">
        <v>0</v>
      </c>
      <c r="FL31" s="420">
        <v>7</v>
      </c>
      <c r="FM31" s="421">
        <v>2</v>
      </c>
      <c r="FN31" s="459">
        <v>0</v>
      </c>
      <c r="FO31" s="460">
        <v>0</v>
      </c>
      <c r="FP31" s="461">
        <v>0</v>
      </c>
      <c r="FQ31" s="462">
        <v>14</v>
      </c>
      <c r="FR31" s="463">
        <v>14</v>
      </c>
      <c r="FS31" s="438">
        <v>175</v>
      </c>
      <c r="FT31" s="440">
        <v>0</v>
      </c>
      <c r="FU31" s="441">
        <v>245</v>
      </c>
      <c r="FV31" s="442">
        <v>70</v>
      </c>
      <c r="FW31" s="534">
        <v>0</v>
      </c>
      <c r="FX31" s="535">
        <v>0</v>
      </c>
      <c r="FY31" s="439">
        <v>0</v>
      </c>
      <c r="FZ31" s="464">
        <v>490</v>
      </c>
      <c r="GA31" s="465">
        <v>490</v>
      </c>
    </row>
    <row r="32" spans="1:183" ht="33" customHeight="1">
      <c r="A32" s="536" t="s">
        <v>149</v>
      </c>
      <c r="B32" s="467" t="s">
        <v>887</v>
      </c>
      <c r="C32" s="433"/>
      <c r="D32" s="434"/>
      <c r="E32" s="395">
        <v>1873</v>
      </c>
      <c r="F32" s="395">
        <v>1878</v>
      </c>
      <c r="G32" s="396">
        <v>5</v>
      </c>
      <c r="H32" s="470">
        <v>454403</v>
      </c>
      <c r="I32" s="470">
        <v>454577</v>
      </c>
      <c r="J32" s="528">
        <v>174</v>
      </c>
      <c r="K32" s="437">
        <v>21.75</v>
      </c>
      <c r="L32" s="438"/>
      <c r="M32" s="439"/>
      <c r="N32" s="440"/>
      <c r="O32" s="441"/>
      <c r="P32" s="442"/>
      <c r="Q32" s="443"/>
      <c r="R32" s="444"/>
      <c r="S32" s="445"/>
      <c r="T32" s="439"/>
      <c r="U32" s="440"/>
      <c r="V32" s="441"/>
      <c r="W32" s="442"/>
      <c r="X32" s="443"/>
      <c r="Y32" s="446"/>
      <c r="Z32" s="445"/>
      <c r="AA32" s="439"/>
      <c r="AB32" s="440"/>
      <c r="AC32" s="441"/>
      <c r="AD32" s="442"/>
      <c r="AE32" s="443"/>
      <c r="AF32" s="446"/>
      <c r="AG32" s="445"/>
      <c r="AH32" s="439"/>
      <c r="AI32" s="440"/>
      <c r="AJ32" s="441"/>
      <c r="AK32" s="442"/>
      <c r="AL32" s="443"/>
      <c r="AM32" s="446"/>
      <c r="AN32" s="447"/>
      <c r="AO32" s="439"/>
      <c r="AP32" s="440"/>
      <c r="AQ32" s="441"/>
      <c r="AR32" s="442"/>
      <c r="AS32" s="443"/>
      <c r="AT32" s="448"/>
      <c r="AU32" s="447"/>
      <c r="AV32" s="439"/>
      <c r="AW32" s="440"/>
      <c r="AX32" s="441"/>
      <c r="AY32" s="442"/>
      <c r="AZ32" s="443"/>
      <c r="BA32" s="448"/>
      <c r="BB32" s="447"/>
      <c r="BC32" s="439"/>
      <c r="BD32" s="440"/>
      <c r="BE32" s="441"/>
      <c r="BF32" s="442"/>
      <c r="BG32" s="443"/>
      <c r="BH32" s="448"/>
      <c r="BI32" s="447"/>
      <c r="BJ32" s="439"/>
      <c r="BK32" s="440"/>
      <c r="BL32" s="441"/>
      <c r="BM32" s="453"/>
      <c r="BN32" s="454"/>
      <c r="BO32" s="455"/>
      <c r="BP32" s="447">
        <v>3</v>
      </c>
      <c r="BQ32" s="450"/>
      <c r="BR32" s="451"/>
      <c r="BS32" s="452">
        <v>3</v>
      </c>
      <c r="BT32" s="453"/>
      <c r="BU32" s="454"/>
      <c r="BV32" s="455"/>
      <c r="BW32" s="447"/>
      <c r="BX32" s="450"/>
      <c r="BY32" s="451"/>
      <c r="BZ32" s="452"/>
      <c r="CA32" s="453"/>
      <c r="CB32" s="454"/>
      <c r="CC32" s="455"/>
      <c r="CD32" s="447"/>
      <c r="CE32" s="450"/>
      <c r="CF32" s="451"/>
      <c r="CG32" s="452"/>
      <c r="CH32" s="453"/>
      <c r="CI32" s="454"/>
      <c r="CJ32" s="455"/>
      <c r="CK32" s="447"/>
      <c r="CL32" s="450"/>
      <c r="CM32" s="451"/>
      <c r="CN32" s="452"/>
      <c r="CO32" s="453"/>
      <c r="CP32" s="454"/>
      <c r="CQ32" s="455"/>
      <c r="CR32" s="447">
        <v>2</v>
      </c>
      <c r="CS32" s="450"/>
      <c r="CT32" s="451"/>
      <c r="CU32" s="452"/>
      <c r="CV32" s="453"/>
      <c r="CW32" s="454"/>
      <c r="CX32" s="455"/>
      <c r="CY32" s="438"/>
      <c r="CZ32" s="439"/>
      <c r="DA32" s="440"/>
      <c r="DB32" s="441"/>
      <c r="DC32" s="442"/>
      <c r="DD32" s="443"/>
      <c r="DE32" s="471"/>
      <c r="DF32" s="438"/>
      <c r="DG32" s="439"/>
      <c r="DH32" s="440"/>
      <c r="DI32" s="441"/>
      <c r="DJ32" s="442"/>
      <c r="DK32" s="443"/>
      <c r="DL32" s="471"/>
      <c r="DM32" s="438"/>
      <c r="DN32" s="439"/>
      <c r="DO32" s="440"/>
      <c r="DP32" s="441"/>
      <c r="DQ32" s="442"/>
      <c r="DR32" s="443"/>
      <c r="DS32" s="471"/>
      <c r="DT32" s="438"/>
      <c r="DU32" s="439"/>
      <c r="DV32" s="440"/>
      <c r="DW32" s="441"/>
      <c r="DX32" s="442"/>
      <c r="DY32" s="443"/>
      <c r="DZ32" s="471"/>
      <c r="EA32" s="438"/>
      <c r="EB32" s="439"/>
      <c r="EC32" s="440"/>
      <c r="ED32" s="441"/>
      <c r="EE32" s="442"/>
      <c r="EF32" s="443"/>
      <c r="EG32" s="471"/>
      <c r="EH32" s="438"/>
      <c r="EI32" s="439"/>
      <c r="EJ32" s="440"/>
      <c r="EK32" s="441"/>
      <c r="EL32" s="442"/>
      <c r="EM32" s="443"/>
      <c r="EN32" s="471"/>
      <c r="EO32" s="438"/>
      <c r="EP32" s="439"/>
      <c r="EQ32" s="440"/>
      <c r="ER32" s="441"/>
      <c r="ES32" s="442"/>
      <c r="ET32" s="443"/>
      <c r="EU32" s="471"/>
      <c r="EV32" s="438"/>
      <c r="EW32" s="439"/>
      <c r="EX32" s="440"/>
      <c r="EY32" s="441"/>
      <c r="EZ32" s="442"/>
      <c r="FA32" s="443"/>
      <c r="FB32" s="471"/>
      <c r="FC32" s="438"/>
      <c r="FD32" s="439"/>
      <c r="FE32" s="440"/>
      <c r="FF32" s="441"/>
      <c r="FG32" s="442"/>
      <c r="FH32" s="443"/>
      <c r="FI32" s="537"/>
      <c r="FJ32" s="457">
        <v>5</v>
      </c>
      <c r="FK32" s="458">
        <v>0</v>
      </c>
      <c r="FL32" s="420">
        <v>3</v>
      </c>
      <c r="FM32" s="421">
        <v>0</v>
      </c>
      <c r="FN32" s="459">
        <v>0</v>
      </c>
      <c r="FO32" s="460">
        <v>0</v>
      </c>
      <c r="FP32" s="461">
        <v>0</v>
      </c>
      <c r="FQ32" s="462">
        <v>8</v>
      </c>
      <c r="FR32" s="463">
        <v>8</v>
      </c>
      <c r="FS32" s="438">
        <v>175</v>
      </c>
      <c r="FT32" s="440">
        <v>0</v>
      </c>
      <c r="FU32" s="441">
        <v>105</v>
      </c>
      <c r="FV32" s="442">
        <v>0</v>
      </c>
      <c r="FW32" s="534">
        <v>0</v>
      </c>
      <c r="FX32" s="535">
        <v>0</v>
      </c>
      <c r="FY32" s="439">
        <v>0</v>
      </c>
      <c r="FZ32" s="464">
        <v>280</v>
      </c>
      <c r="GA32" s="465">
        <v>280</v>
      </c>
    </row>
    <row r="33" spans="1:183" ht="33" customHeight="1">
      <c r="A33" s="533" t="s">
        <v>150</v>
      </c>
      <c r="B33" s="432" t="s">
        <v>887</v>
      </c>
      <c r="C33" s="540"/>
      <c r="D33" s="541"/>
      <c r="E33" s="473">
        <v>22597</v>
      </c>
      <c r="F33" s="473">
        <v>22597</v>
      </c>
      <c r="G33" s="396">
        <v>0</v>
      </c>
      <c r="H33" s="542">
        <v>495443</v>
      </c>
      <c r="I33" s="542">
        <v>495443</v>
      </c>
      <c r="J33" s="528">
        <v>0</v>
      </c>
      <c r="K33" s="437" t="e">
        <v>#DIV/0!</v>
      </c>
      <c r="L33" s="438"/>
      <c r="M33" s="439"/>
      <c r="N33" s="440"/>
      <c r="O33" s="441"/>
      <c r="P33" s="442"/>
      <c r="Q33" s="443"/>
      <c r="R33" s="444"/>
      <c r="S33" s="445"/>
      <c r="T33" s="439"/>
      <c r="U33" s="440"/>
      <c r="V33" s="441"/>
      <c r="W33" s="442"/>
      <c r="X33" s="443"/>
      <c r="Y33" s="446"/>
      <c r="Z33" s="445"/>
      <c r="AA33" s="439"/>
      <c r="AB33" s="440"/>
      <c r="AC33" s="441"/>
      <c r="AD33" s="442"/>
      <c r="AE33" s="443"/>
      <c r="AF33" s="446"/>
      <c r="AG33" s="445"/>
      <c r="AH33" s="439"/>
      <c r="AI33" s="440"/>
      <c r="AJ33" s="441"/>
      <c r="AK33" s="442"/>
      <c r="AL33" s="443"/>
      <c r="AM33" s="446"/>
      <c r="AN33" s="447"/>
      <c r="AO33" s="439"/>
      <c r="AP33" s="440"/>
      <c r="AQ33" s="441"/>
      <c r="AR33" s="442"/>
      <c r="AS33" s="443"/>
      <c r="AT33" s="448"/>
      <c r="AU33" s="447"/>
      <c r="AV33" s="439"/>
      <c r="AW33" s="440"/>
      <c r="AX33" s="441"/>
      <c r="AY33" s="442"/>
      <c r="AZ33" s="443"/>
      <c r="BA33" s="448"/>
      <c r="BB33" s="447"/>
      <c r="BC33" s="439"/>
      <c r="BD33" s="440"/>
      <c r="BE33" s="441"/>
      <c r="BF33" s="442"/>
      <c r="BG33" s="443"/>
      <c r="BH33" s="448"/>
      <c r="BI33" s="447"/>
      <c r="BJ33" s="439"/>
      <c r="BK33" s="440"/>
      <c r="BL33" s="441"/>
      <c r="BM33" s="453"/>
      <c r="BN33" s="454"/>
      <c r="BO33" s="455"/>
      <c r="BP33" s="447"/>
      <c r="BQ33" s="450"/>
      <c r="BR33" s="451"/>
      <c r="BS33" s="452"/>
      <c r="BT33" s="453"/>
      <c r="BU33" s="454"/>
      <c r="BV33" s="455"/>
      <c r="BW33" s="447"/>
      <c r="BX33" s="450"/>
      <c r="BY33" s="451"/>
      <c r="BZ33" s="452"/>
      <c r="CA33" s="453"/>
      <c r="CB33" s="454"/>
      <c r="CC33" s="455"/>
      <c r="CD33" s="447"/>
      <c r="CE33" s="450"/>
      <c r="CF33" s="451"/>
      <c r="CG33" s="452"/>
      <c r="CH33" s="453"/>
      <c r="CI33" s="454"/>
      <c r="CJ33" s="455"/>
      <c r="CK33" s="447"/>
      <c r="CL33" s="450"/>
      <c r="CM33" s="451"/>
      <c r="CN33" s="452"/>
      <c r="CO33" s="453"/>
      <c r="CP33" s="454"/>
      <c r="CQ33" s="455"/>
      <c r="CR33" s="447"/>
      <c r="CS33" s="450"/>
      <c r="CT33" s="451"/>
      <c r="CU33" s="452"/>
      <c r="CV33" s="453"/>
      <c r="CW33" s="454"/>
      <c r="CX33" s="455"/>
      <c r="CY33" s="438"/>
      <c r="CZ33" s="439"/>
      <c r="DA33" s="440"/>
      <c r="DB33" s="441"/>
      <c r="DC33" s="442"/>
      <c r="DD33" s="443"/>
      <c r="DE33" s="471"/>
      <c r="DF33" s="438"/>
      <c r="DG33" s="439"/>
      <c r="DH33" s="440"/>
      <c r="DI33" s="441"/>
      <c r="DJ33" s="442"/>
      <c r="DK33" s="443"/>
      <c r="DL33" s="471"/>
      <c r="DM33" s="438"/>
      <c r="DN33" s="439"/>
      <c r="DO33" s="440"/>
      <c r="DP33" s="441"/>
      <c r="DQ33" s="442"/>
      <c r="DR33" s="443"/>
      <c r="DS33" s="471"/>
      <c r="DT33" s="438"/>
      <c r="DU33" s="439"/>
      <c r="DV33" s="440"/>
      <c r="DW33" s="441"/>
      <c r="DX33" s="442"/>
      <c r="DY33" s="443"/>
      <c r="DZ33" s="471"/>
      <c r="EA33" s="438"/>
      <c r="EB33" s="439"/>
      <c r="EC33" s="440"/>
      <c r="ED33" s="441"/>
      <c r="EE33" s="442"/>
      <c r="EF33" s="443"/>
      <c r="EG33" s="471"/>
      <c r="EH33" s="438"/>
      <c r="EI33" s="439"/>
      <c r="EJ33" s="440"/>
      <c r="EK33" s="441"/>
      <c r="EL33" s="442"/>
      <c r="EM33" s="443"/>
      <c r="EN33" s="471"/>
      <c r="EO33" s="438"/>
      <c r="EP33" s="439"/>
      <c r="EQ33" s="440"/>
      <c r="ER33" s="441"/>
      <c r="ES33" s="442"/>
      <c r="ET33" s="443"/>
      <c r="EU33" s="471"/>
      <c r="EV33" s="438"/>
      <c r="EW33" s="439"/>
      <c r="EX33" s="440"/>
      <c r="EY33" s="441"/>
      <c r="EZ33" s="442"/>
      <c r="FA33" s="443"/>
      <c r="FB33" s="471"/>
      <c r="FC33" s="438"/>
      <c r="FD33" s="439"/>
      <c r="FE33" s="440"/>
      <c r="FF33" s="441"/>
      <c r="FG33" s="442"/>
      <c r="FH33" s="443"/>
      <c r="FI33" s="537"/>
      <c r="FJ33" s="457">
        <v>0</v>
      </c>
      <c r="FK33" s="458">
        <v>0</v>
      </c>
      <c r="FL33" s="420">
        <v>0</v>
      </c>
      <c r="FM33" s="421">
        <v>0</v>
      </c>
      <c r="FN33" s="459">
        <v>0</v>
      </c>
      <c r="FO33" s="460">
        <v>0</v>
      </c>
      <c r="FP33" s="461">
        <v>0</v>
      </c>
      <c r="FQ33" s="462">
        <v>0</v>
      </c>
      <c r="FR33" s="463">
        <v>0</v>
      </c>
      <c r="FS33" s="438">
        <v>0</v>
      </c>
      <c r="FT33" s="440">
        <v>0</v>
      </c>
      <c r="FU33" s="441">
        <v>0</v>
      </c>
      <c r="FV33" s="442">
        <v>0</v>
      </c>
      <c r="FW33" s="534">
        <v>0</v>
      </c>
      <c r="FX33" s="535">
        <v>0</v>
      </c>
      <c r="FY33" s="439">
        <v>0</v>
      </c>
      <c r="FZ33" s="464">
        <v>0</v>
      </c>
      <c r="GA33" s="465">
        <v>0</v>
      </c>
    </row>
    <row r="34" spans="1:183" ht="33" customHeight="1">
      <c r="A34" s="533" t="s">
        <v>151</v>
      </c>
      <c r="B34" s="432" t="s">
        <v>887</v>
      </c>
      <c r="C34" s="433"/>
      <c r="D34" s="434"/>
      <c r="E34" s="395">
        <v>24074</v>
      </c>
      <c r="F34" s="395">
        <v>24074</v>
      </c>
      <c r="G34" s="396">
        <v>0</v>
      </c>
      <c r="H34" s="470">
        <v>491096</v>
      </c>
      <c r="I34" s="470">
        <v>491096</v>
      </c>
      <c r="J34" s="528">
        <v>0</v>
      </c>
      <c r="K34" s="437" t="e">
        <v>#DIV/0!</v>
      </c>
      <c r="L34" s="438"/>
      <c r="M34" s="439"/>
      <c r="N34" s="440"/>
      <c r="O34" s="441"/>
      <c r="P34" s="442"/>
      <c r="Q34" s="443"/>
      <c r="R34" s="444"/>
      <c r="S34" s="445"/>
      <c r="T34" s="439"/>
      <c r="U34" s="440"/>
      <c r="V34" s="441"/>
      <c r="W34" s="442"/>
      <c r="X34" s="443"/>
      <c r="Y34" s="446"/>
      <c r="Z34" s="445"/>
      <c r="AA34" s="439"/>
      <c r="AB34" s="440"/>
      <c r="AC34" s="441"/>
      <c r="AD34" s="442"/>
      <c r="AE34" s="443"/>
      <c r="AF34" s="446"/>
      <c r="AG34" s="445"/>
      <c r="AH34" s="439"/>
      <c r="AI34" s="440"/>
      <c r="AJ34" s="441"/>
      <c r="AK34" s="442"/>
      <c r="AL34" s="443"/>
      <c r="AM34" s="446"/>
      <c r="AN34" s="447"/>
      <c r="AO34" s="439"/>
      <c r="AP34" s="440"/>
      <c r="AQ34" s="441"/>
      <c r="AR34" s="442"/>
      <c r="AS34" s="443"/>
      <c r="AT34" s="448"/>
      <c r="AU34" s="447"/>
      <c r="AV34" s="439"/>
      <c r="AW34" s="440"/>
      <c r="AX34" s="441"/>
      <c r="AY34" s="442"/>
      <c r="AZ34" s="443"/>
      <c r="BA34" s="448"/>
      <c r="BB34" s="447"/>
      <c r="BC34" s="439"/>
      <c r="BD34" s="440"/>
      <c r="BE34" s="441"/>
      <c r="BF34" s="442"/>
      <c r="BG34" s="443"/>
      <c r="BH34" s="448"/>
      <c r="BI34" s="447"/>
      <c r="BJ34" s="439"/>
      <c r="BK34" s="440"/>
      <c r="BL34" s="441"/>
      <c r="BM34" s="453"/>
      <c r="BN34" s="454"/>
      <c r="BO34" s="455"/>
      <c r="BP34" s="447"/>
      <c r="BQ34" s="450"/>
      <c r="BR34" s="451"/>
      <c r="BS34" s="452"/>
      <c r="BT34" s="453"/>
      <c r="BU34" s="454"/>
      <c r="BV34" s="455"/>
      <c r="BW34" s="447"/>
      <c r="BX34" s="450"/>
      <c r="BY34" s="451"/>
      <c r="BZ34" s="452"/>
      <c r="CA34" s="453"/>
      <c r="CB34" s="454"/>
      <c r="CC34" s="455"/>
      <c r="CD34" s="447"/>
      <c r="CE34" s="450"/>
      <c r="CF34" s="451"/>
      <c r="CG34" s="452"/>
      <c r="CH34" s="453"/>
      <c r="CI34" s="454"/>
      <c r="CJ34" s="455"/>
      <c r="CK34" s="447"/>
      <c r="CL34" s="450"/>
      <c r="CM34" s="451"/>
      <c r="CN34" s="452"/>
      <c r="CO34" s="453"/>
      <c r="CP34" s="454"/>
      <c r="CQ34" s="455"/>
      <c r="CR34" s="447"/>
      <c r="CS34" s="450"/>
      <c r="CT34" s="451"/>
      <c r="CU34" s="452"/>
      <c r="CV34" s="453"/>
      <c r="CW34" s="454"/>
      <c r="CX34" s="455"/>
      <c r="CY34" s="447"/>
      <c r="CZ34" s="439"/>
      <c r="DA34" s="440"/>
      <c r="DB34" s="441"/>
      <c r="DC34" s="442"/>
      <c r="DD34" s="443"/>
      <c r="DE34" s="444"/>
      <c r="DF34" s="447"/>
      <c r="DG34" s="439"/>
      <c r="DH34" s="440"/>
      <c r="DI34" s="441"/>
      <c r="DJ34" s="442"/>
      <c r="DK34" s="443"/>
      <c r="DL34" s="444"/>
      <c r="DM34" s="447"/>
      <c r="DN34" s="439"/>
      <c r="DO34" s="440"/>
      <c r="DP34" s="441"/>
      <c r="DQ34" s="442"/>
      <c r="DR34" s="443"/>
      <c r="DS34" s="444"/>
      <c r="DT34" s="447"/>
      <c r="DU34" s="439"/>
      <c r="DV34" s="440"/>
      <c r="DW34" s="441"/>
      <c r="DX34" s="442"/>
      <c r="DY34" s="443"/>
      <c r="DZ34" s="444"/>
      <c r="EA34" s="447"/>
      <c r="EB34" s="439"/>
      <c r="EC34" s="440"/>
      <c r="ED34" s="441"/>
      <c r="EE34" s="442"/>
      <c r="EF34" s="443"/>
      <c r="EG34" s="444"/>
      <c r="EH34" s="447"/>
      <c r="EI34" s="439"/>
      <c r="EJ34" s="440"/>
      <c r="EK34" s="441"/>
      <c r="EL34" s="442"/>
      <c r="EM34" s="443"/>
      <c r="EN34" s="444"/>
      <c r="EO34" s="447"/>
      <c r="EP34" s="439"/>
      <c r="EQ34" s="440"/>
      <c r="ER34" s="441"/>
      <c r="ES34" s="442"/>
      <c r="ET34" s="443"/>
      <c r="EU34" s="444"/>
      <c r="EV34" s="447"/>
      <c r="EW34" s="439"/>
      <c r="EX34" s="440"/>
      <c r="EY34" s="441"/>
      <c r="EZ34" s="442"/>
      <c r="FA34" s="443"/>
      <c r="FB34" s="444"/>
      <c r="FC34" s="447"/>
      <c r="FD34" s="439"/>
      <c r="FE34" s="440"/>
      <c r="FF34" s="441"/>
      <c r="FG34" s="442"/>
      <c r="FH34" s="443"/>
      <c r="FI34" s="543"/>
      <c r="FJ34" s="457">
        <v>0</v>
      </c>
      <c r="FK34" s="458">
        <v>0</v>
      </c>
      <c r="FL34" s="420">
        <v>0</v>
      </c>
      <c r="FM34" s="421">
        <v>0</v>
      </c>
      <c r="FN34" s="459">
        <v>0</v>
      </c>
      <c r="FO34" s="460">
        <v>0</v>
      </c>
      <c r="FP34" s="461">
        <v>0</v>
      </c>
      <c r="FQ34" s="462">
        <v>0</v>
      </c>
      <c r="FR34" s="463">
        <v>0</v>
      </c>
      <c r="FS34" s="438">
        <v>0</v>
      </c>
      <c r="FT34" s="440">
        <v>0</v>
      </c>
      <c r="FU34" s="441">
        <v>0</v>
      </c>
      <c r="FV34" s="442">
        <v>0</v>
      </c>
      <c r="FW34" s="534">
        <v>0</v>
      </c>
      <c r="FX34" s="535">
        <v>0</v>
      </c>
      <c r="FY34" s="439">
        <v>0</v>
      </c>
      <c r="FZ34" s="464">
        <v>0</v>
      </c>
      <c r="GA34" s="465">
        <v>0</v>
      </c>
    </row>
    <row r="35" spans="1:183" ht="33" customHeight="1">
      <c r="A35" s="536" t="s">
        <v>152</v>
      </c>
      <c r="B35" s="467" t="s">
        <v>887</v>
      </c>
      <c r="C35" s="433"/>
      <c r="D35" s="434"/>
      <c r="E35" s="395">
        <v>18932</v>
      </c>
      <c r="F35" s="395">
        <v>18941</v>
      </c>
      <c r="G35" s="396">
        <v>9</v>
      </c>
      <c r="H35" s="470">
        <v>400665</v>
      </c>
      <c r="I35" s="470">
        <v>400821</v>
      </c>
      <c r="J35" s="528">
        <v>156</v>
      </c>
      <c r="K35" s="437">
        <v>15.6</v>
      </c>
      <c r="L35" s="438"/>
      <c r="M35" s="439"/>
      <c r="N35" s="440"/>
      <c r="O35" s="441"/>
      <c r="P35" s="442"/>
      <c r="Q35" s="443"/>
      <c r="R35" s="444"/>
      <c r="S35" s="445"/>
      <c r="T35" s="439"/>
      <c r="U35" s="440"/>
      <c r="V35" s="441"/>
      <c r="W35" s="442"/>
      <c r="X35" s="443"/>
      <c r="Y35" s="446"/>
      <c r="Z35" s="445"/>
      <c r="AA35" s="439"/>
      <c r="AB35" s="440"/>
      <c r="AC35" s="441"/>
      <c r="AD35" s="442"/>
      <c r="AE35" s="443"/>
      <c r="AF35" s="446"/>
      <c r="AG35" s="445"/>
      <c r="AH35" s="439"/>
      <c r="AI35" s="440"/>
      <c r="AJ35" s="441"/>
      <c r="AK35" s="442"/>
      <c r="AL35" s="443"/>
      <c r="AM35" s="446"/>
      <c r="AN35" s="447"/>
      <c r="AO35" s="439"/>
      <c r="AP35" s="440"/>
      <c r="AQ35" s="441"/>
      <c r="AR35" s="442"/>
      <c r="AS35" s="443"/>
      <c r="AT35" s="448"/>
      <c r="AU35" s="447"/>
      <c r="AV35" s="439"/>
      <c r="AW35" s="440"/>
      <c r="AX35" s="441"/>
      <c r="AY35" s="442"/>
      <c r="AZ35" s="443"/>
      <c r="BA35" s="448"/>
      <c r="BB35" s="447"/>
      <c r="BC35" s="439"/>
      <c r="BD35" s="440"/>
      <c r="BE35" s="441"/>
      <c r="BF35" s="442"/>
      <c r="BG35" s="443"/>
      <c r="BH35" s="448"/>
      <c r="BI35" s="447"/>
      <c r="BJ35" s="439"/>
      <c r="BK35" s="440"/>
      <c r="BL35" s="441"/>
      <c r="BM35" s="453"/>
      <c r="BN35" s="454"/>
      <c r="BO35" s="455"/>
      <c r="BP35" s="447"/>
      <c r="BQ35" s="450"/>
      <c r="BR35" s="451"/>
      <c r="BS35" s="452"/>
      <c r="BT35" s="453"/>
      <c r="BU35" s="454"/>
      <c r="BV35" s="455"/>
      <c r="BW35" s="447">
        <v>8</v>
      </c>
      <c r="BX35" s="450"/>
      <c r="BY35" s="451"/>
      <c r="BZ35" s="452"/>
      <c r="CA35" s="453"/>
      <c r="CB35" s="454"/>
      <c r="CC35" s="455"/>
      <c r="CD35" s="447"/>
      <c r="CE35" s="450"/>
      <c r="CF35" s="451"/>
      <c r="CG35" s="452"/>
      <c r="CH35" s="453"/>
      <c r="CI35" s="454"/>
      <c r="CJ35" s="455"/>
      <c r="CK35" s="447"/>
      <c r="CL35" s="450"/>
      <c r="CM35" s="451"/>
      <c r="CN35" s="452"/>
      <c r="CO35" s="453"/>
      <c r="CP35" s="454"/>
      <c r="CQ35" s="455"/>
      <c r="CR35" s="447">
        <v>1</v>
      </c>
      <c r="CS35" s="450"/>
      <c r="CT35" s="451"/>
      <c r="CU35" s="452">
        <v>1</v>
      </c>
      <c r="CV35" s="453"/>
      <c r="CW35" s="454"/>
      <c r="CX35" s="455"/>
      <c r="CY35" s="447"/>
      <c r="CZ35" s="439"/>
      <c r="DA35" s="440"/>
      <c r="DB35" s="441"/>
      <c r="DC35" s="442"/>
      <c r="DD35" s="443"/>
      <c r="DE35" s="444"/>
      <c r="DF35" s="447"/>
      <c r="DG35" s="439"/>
      <c r="DH35" s="440"/>
      <c r="DI35" s="441"/>
      <c r="DJ35" s="442"/>
      <c r="DK35" s="443"/>
      <c r="DL35" s="444"/>
      <c r="DM35" s="447"/>
      <c r="DN35" s="439"/>
      <c r="DO35" s="440"/>
      <c r="DP35" s="441"/>
      <c r="DQ35" s="442"/>
      <c r="DR35" s="443"/>
      <c r="DS35" s="444"/>
      <c r="DT35" s="447"/>
      <c r="DU35" s="439"/>
      <c r="DV35" s="440"/>
      <c r="DW35" s="441"/>
      <c r="DX35" s="442"/>
      <c r="DY35" s="443"/>
      <c r="DZ35" s="444"/>
      <c r="EA35" s="447"/>
      <c r="EB35" s="439"/>
      <c r="EC35" s="440"/>
      <c r="ED35" s="441"/>
      <c r="EE35" s="442"/>
      <c r="EF35" s="443"/>
      <c r="EG35" s="444"/>
      <c r="EH35" s="447"/>
      <c r="EI35" s="439"/>
      <c r="EJ35" s="440"/>
      <c r="EK35" s="441"/>
      <c r="EL35" s="442"/>
      <c r="EM35" s="443"/>
      <c r="EN35" s="444"/>
      <c r="EO35" s="447"/>
      <c r="EP35" s="439"/>
      <c r="EQ35" s="440"/>
      <c r="ER35" s="441"/>
      <c r="ES35" s="442"/>
      <c r="ET35" s="443"/>
      <c r="EU35" s="444"/>
      <c r="EV35" s="447"/>
      <c r="EW35" s="439"/>
      <c r="EX35" s="440"/>
      <c r="EY35" s="441"/>
      <c r="EZ35" s="442"/>
      <c r="FA35" s="443"/>
      <c r="FB35" s="444"/>
      <c r="FC35" s="447"/>
      <c r="FD35" s="439"/>
      <c r="FE35" s="440"/>
      <c r="FF35" s="441"/>
      <c r="FG35" s="442"/>
      <c r="FH35" s="443"/>
      <c r="FI35" s="543"/>
      <c r="FJ35" s="457">
        <v>9</v>
      </c>
      <c r="FK35" s="458">
        <v>0</v>
      </c>
      <c r="FL35" s="420">
        <v>1</v>
      </c>
      <c r="FM35" s="421">
        <v>0</v>
      </c>
      <c r="FN35" s="459">
        <v>0</v>
      </c>
      <c r="FO35" s="460">
        <v>0</v>
      </c>
      <c r="FP35" s="461">
        <v>0</v>
      </c>
      <c r="FQ35" s="462">
        <v>10</v>
      </c>
      <c r="FR35" s="463">
        <v>10</v>
      </c>
      <c r="FS35" s="438">
        <v>315</v>
      </c>
      <c r="FT35" s="440">
        <v>0</v>
      </c>
      <c r="FU35" s="441">
        <v>35</v>
      </c>
      <c r="FV35" s="442">
        <v>0</v>
      </c>
      <c r="FW35" s="534">
        <v>0</v>
      </c>
      <c r="FX35" s="535">
        <v>0</v>
      </c>
      <c r="FY35" s="439">
        <v>0</v>
      </c>
      <c r="FZ35" s="464">
        <v>350</v>
      </c>
      <c r="GA35" s="465">
        <v>350</v>
      </c>
    </row>
    <row r="36" spans="1:183" ht="33" customHeight="1" thickBot="1">
      <c r="A36" s="536" t="s">
        <v>153</v>
      </c>
      <c r="B36" s="467" t="s">
        <v>887</v>
      </c>
      <c r="C36" s="474"/>
      <c r="D36" s="475"/>
      <c r="E36" s="473">
        <v>717.7</v>
      </c>
      <c r="F36" s="473">
        <v>726.3</v>
      </c>
      <c r="G36" s="396">
        <v>8.5999999999999091</v>
      </c>
      <c r="H36" s="477">
        <v>557181</v>
      </c>
      <c r="I36" s="477">
        <v>557348</v>
      </c>
      <c r="J36" s="528">
        <v>167</v>
      </c>
      <c r="K36" s="437">
        <v>15.181818181818182</v>
      </c>
      <c r="L36" s="479"/>
      <c r="M36" s="480"/>
      <c r="N36" s="481"/>
      <c r="O36" s="482"/>
      <c r="P36" s="483"/>
      <c r="Q36" s="484"/>
      <c r="R36" s="485"/>
      <c r="S36" s="486"/>
      <c r="T36" s="480"/>
      <c r="U36" s="481"/>
      <c r="V36" s="482"/>
      <c r="W36" s="483"/>
      <c r="X36" s="484"/>
      <c r="Y36" s="487"/>
      <c r="Z36" s="486"/>
      <c r="AA36" s="480"/>
      <c r="AB36" s="481"/>
      <c r="AC36" s="482"/>
      <c r="AD36" s="483"/>
      <c r="AE36" s="484"/>
      <c r="AF36" s="487"/>
      <c r="AG36" s="486"/>
      <c r="AH36" s="480"/>
      <c r="AI36" s="481"/>
      <c r="AJ36" s="482"/>
      <c r="AK36" s="483"/>
      <c r="AL36" s="484"/>
      <c r="AM36" s="487"/>
      <c r="AN36" s="488"/>
      <c r="AO36" s="480"/>
      <c r="AP36" s="481"/>
      <c r="AQ36" s="482"/>
      <c r="AR36" s="483"/>
      <c r="AS36" s="484"/>
      <c r="AT36" s="489"/>
      <c r="AU36" s="488"/>
      <c r="AV36" s="480"/>
      <c r="AW36" s="481"/>
      <c r="AX36" s="482"/>
      <c r="AY36" s="483"/>
      <c r="AZ36" s="484"/>
      <c r="BA36" s="489"/>
      <c r="BB36" s="488"/>
      <c r="BC36" s="480"/>
      <c r="BD36" s="481"/>
      <c r="BE36" s="482"/>
      <c r="BF36" s="483"/>
      <c r="BG36" s="484"/>
      <c r="BH36" s="489"/>
      <c r="BI36" s="488"/>
      <c r="BJ36" s="480"/>
      <c r="BK36" s="481"/>
      <c r="BL36" s="482"/>
      <c r="BM36" s="494"/>
      <c r="BN36" s="495"/>
      <c r="BO36" s="496"/>
      <c r="BP36" s="488"/>
      <c r="BQ36" s="491"/>
      <c r="BR36" s="492"/>
      <c r="BS36" s="493"/>
      <c r="BT36" s="494"/>
      <c r="BU36" s="495"/>
      <c r="BV36" s="496"/>
      <c r="BW36" s="488">
        <v>1</v>
      </c>
      <c r="BX36" s="491"/>
      <c r="BY36" s="492"/>
      <c r="BZ36" s="493"/>
      <c r="CA36" s="494"/>
      <c r="CB36" s="495"/>
      <c r="CC36" s="496"/>
      <c r="CD36" s="488"/>
      <c r="CE36" s="491"/>
      <c r="CF36" s="492"/>
      <c r="CG36" s="493"/>
      <c r="CH36" s="494"/>
      <c r="CI36" s="495"/>
      <c r="CJ36" s="496"/>
      <c r="CK36" s="488"/>
      <c r="CL36" s="491"/>
      <c r="CM36" s="492"/>
      <c r="CN36" s="493"/>
      <c r="CO36" s="494"/>
      <c r="CP36" s="495"/>
      <c r="CQ36" s="496"/>
      <c r="CR36" s="488">
        <v>4</v>
      </c>
      <c r="CS36" s="491"/>
      <c r="CT36" s="492"/>
      <c r="CU36" s="493">
        <v>6</v>
      </c>
      <c r="CV36" s="494"/>
      <c r="CW36" s="495"/>
      <c r="CX36" s="496"/>
      <c r="CY36" s="488"/>
      <c r="CZ36" s="480"/>
      <c r="DA36" s="481"/>
      <c r="DB36" s="482"/>
      <c r="DC36" s="483"/>
      <c r="DD36" s="484"/>
      <c r="DE36" s="485"/>
      <c r="DF36" s="488"/>
      <c r="DG36" s="480"/>
      <c r="DH36" s="481"/>
      <c r="DI36" s="482"/>
      <c r="DJ36" s="483"/>
      <c r="DK36" s="484"/>
      <c r="DL36" s="485"/>
      <c r="DM36" s="488"/>
      <c r="DN36" s="480"/>
      <c r="DO36" s="481"/>
      <c r="DP36" s="482"/>
      <c r="DQ36" s="483"/>
      <c r="DR36" s="484"/>
      <c r="DS36" s="485"/>
      <c r="DT36" s="488"/>
      <c r="DU36" s="480"/>
      <c r="DV36" s="481"/>
      <c r="DW36" s="482"/>
      <c r="DX36" s="483"/>
      <c r="DY36" s="484"/>
      <c r="DZ36" s="485"/>
      <c r="EA36" s="488"/>
      <c r="EB36" s="480"/>
      <c r="EC36" s="481"/>
      <c r="ED36" s="482"/>
      <c r="EE36" s="483"/>
      <c r="EF36" s="484"/>
      <c r="EG36" s="485"/>
      <c r="EH36" s="488"/>
      <c r="EI36" s="480"/>
      <c r="EJ36" s="481"/>
      <c r="EK36" s="482"/>
      <c r="EL36" s="483"/>
      <c r="EM36" s="484"/>
      <c r="EN36" s="485"/>
      <c r="EO36" s="488"/>
      <c r="EP36" s="480"/>
      <c r="EQ36" s="481"/>
      <c r="ER36" s="482"/>
      <c r="ES36" s="483"/>
      <c r="ET36" s="484"/>
      <c r="EU36" s="485"/>
      <c r="EV36" s="488"/>
      <c r="EW36" s="480"/>
      <c r="EX36" s="481"/>
      <c r="EY36" s="482"/>
      <c r="EZ36" s="483"/>
      <c r="FA36" s="484"/>
      <c r="FB36" s="485"/>
      <c r="FC36" s="488"/>
      <c r="FD36" s="480"/>
      <c r="FE36" s="481"/>
      <c r="FF36" s="482"/>
      <c r="FG36" s="483"/>
      <c r="FH36" s="484"/>
      <c r="FI36" s="544"/>
      <c r="FJ36" s="499">
        <v>5</v>
      </c>
      <c r="FK36" s="500">
        <v>0</v>
      </c>
      <c r="FL36" s="501">
        <v>6</v>
      </c>
      <c r="FM36" s="502">
        <v>0</v>
      </c>
      <c r="FN36" s="503">
        <v>0</v>
      </c>
      <c r="FO36" s="504">
        <v>0</v>
      </c>
      <c r="FP36" s="505">
        <v>0</v>
      </c>
      <c r="FQ36" s="506">
        <v>11</v>
      </c>
      <c r="FR36" s="507">
        <v>11</v>
      </c>
      <c r="FS36" s="438">
        <v>175</v>
      </c>
      <c r="FT36" s="440">
        <v>0</v>
      </c>
      <c r="FU36" s="441">
        <v>210</v>
      </c>
      <c r="FV36" s="442">
        <v>0</v>
      </c>
      <c r="FW36" s="534">
        <v>0</v>
      </c>
      <c r="FX36" s="535">
        <v>0</v>
      </c>
      <c r="FY36" s="439">
        <v>0</v>
      </c>
      <c r="FZ36" s="508">
        <v>385</v>
      </c>
      <c r="GA36" s="509">
        <v>385</v>
      </c>
    </row>
    <row r="37" spans="1:183" ht="33" customHeight="1">
      <c r="A37" s="800" t="s">
        <v>154</v>
      </c>
      <c r="B37" s="819" t="s">
        <v>887</v>
      </c>
      <c r="C37" s="546"/>
      <c r="D37" s="547"/>
      <c r="E37" s="395">
        <v>28617</v>
      </c>
      <c r="F37" s="395">
        <v>28617</v>
      </c>
      <c r="G37" s="396">
        <v>0</v>
      </c>
      <c r="H37" s="548">
        <v>445998</v>
      </c>
      <c r="I37" s="548">
        <v>445998</v>
      </c>
      <c r="J37" s="528">
        <v>0</v>
      </c>
      <c r="K37" s="437" t="e">
        <v>#DIV/0!</v>
      </c>
      <c r="L37" s="549"/>
      <c r="M37" s="550"/>
      <c r="N37" s="551"/>
      <c r="O37" s="552"/>
      <c r="P37" s="553"/>
      <c r="Q37" s="554"/>
      <c r="R37" s="555"/>
      <c r="S37" s="556"/>
      <c r="T37" s="550"/>
      <c r="U37" s="551"/>
      <c r="V37" s="552"/>
      <c r="W37" s="553"/>
      <c r="X37" s="554"/>
      <c r="Y37" s="557"/>
      <c r="Z37" s="556"/>
      <c r="AA37" s="550"/>
      <c r="AB37" s="551"/>
      <c r="AC37" s="552"/>
      <c r="AD37" s="553"/>
      <c r="AE37" s="554"/>
      <c r="AF37" s="557"/>
      <c r="AG37" s="556"/>
      <c r="AH37" s="550"/>
      <c r="AI37" s="551"/>
      <c r="AJ37" s="552"/>
      <c r="AK37" s="553"/>
      <c r="AL37" s="554"/>
      <c r="AM37" s="557"/>
      <c r="AN37" s="549"/>
      <c r="AO37" s="550"/>
      <c r="AP37" s="551"/>
      <c r="AQ37" s="552"/>
      <c r="AR37" s="553"/>
      <c r="AS37" s="554"/>
      <c r="AT37" s="558"/>
      <c r="AU37" s="559"/>
      <c r="AV37" s="560"/>
      <c r="AW37" s="551"/>
      <c r="AX37" s="552"/>
      <c r="AY37" s="553"/>
      <c r="AZ37" s="554"/>
      <c r="BA37" s="555"/>
      <c r="BB37" s="561"/>
      <c r="BC37" s="550"/>
      <c r="BD37" s="551"/>
      <c r="BE37" s="552"/>
      <c r="BF37" s="553"/>
      <c r="BG37" s="554"/>
      <c r="BH37" s="558"/>
      <c r="BI37" s="562"/>
      <c r="BJ37" s="563"/>
      <c r="BK37" s="564"/>
      <c r="BL37" s="565"/>
      <c r="BM37" s="566"/>
      <c r="BN37" s="567"/>
      <c r="BO37" s="568"/>
      <c r="BP37" s="561"/>
      <c r="BQ37" s="563"/>
      <c r="BR37" s="564"/>
      <c r="BS37" s="565"/>
      <c r="BT37" s="566"/>
      <c r="BU37" s="567"/>
      <c r="BV37" s="568"/>
      <c r="BW37" s="561"/>
      <c r="BX37" s="563"/>
      <c r="BY37" s="564"/>
      <c r="BZ37" s="565"/>
      <c r="CA37" s="566"/>
      <c r="CB37" s="567"/>
      <c r="CC37" s="568"/>
      <c r="CD37" s="561"/>
      <c r="CE37" s="563"/>
      <c r="CF37" s="564"/>
      <c r="CG37" s="565"/>
      <c r="CH37" s="566"/>
      <c r="CI37" s="567"/>
      <c r="CJ37" s="568"/>
      <c r="CK37" s="561"/>
      <c r="CL37" s="563"/>
      <c r="CM37" s="564"/>
      <c r="CN37" s="565"/>
      <c r="CO37" s="566"/>
      <c r="CP37" s="567"/>
      <c r="CQ37" s="568"/>
      <c r="CR37" s="561"/>
      <c r="CS37" s="563"/>
      <c r="CT37" s="564"/>
      <c r="CU37" s="565"/>
      <c r="CV37" s="566"/>
      <c r="CW37" s="567"/>
      <c r="CX37" s="568"/>
      <c r="CY37" s="561"/>
      <c r="CZ37" s="550"/>
      <c r="DA37" s="551"/>
      <c r="DB37" s="552"/>
      <c r="DC37" s="553"/>
      <c r="DD37" s="554"/>
      <c r="DE37" s="555"/>
      <c r="DF37" s="561"/>
      <c r="DG37" s="550"/>
      <c r="DH37" s="551"/>
      <c r="DI37" s="552"/>
      <c r="DJ37" s="553"/>
      <c r="DK37" s="554"/>
      <c r="DL37" s="555"/>
      <c r="DM37" s="561"/>
      <c r="DN37" s="550"/>
      <c r="DO37" s="551"/>
      <c r="DP37" s="552"/>
      <c r="DQ37" s="553"/>
      <c r="DR37" s="554"/>
      <c r="DS37" s="555"/>
      <c r="DT37" s="561"/>
      <c r="DU37" s="550"/>
      <c r="DV37" s="551"/>
      <c r="DW37" s="552"/>
      <c r="DX37" s="553"/>
      <c r="DY37" s="554"/>
      <c r="DZ37" s="555"/>
      <c r="EA37" s="561"/>
      <c r="EB37" s="550"/>
      <c r="EC37" s="551"/>
      <c r="ED37" s="552"/>
      <c r="EE37" s="553"/>
      <c r="EF37" s="554"/>
      <c r="EG37" s="555"/>
      <c r="EH37" s="561"/>
      <c r="EI37" s="550"/>
      <c r="EJ37" s="551"/>
      <c r="EK37" s="552"/>
      <c r="EL37" s="553"/>
      <c r="EM37" s="554"/>
      <c r="EN37" s="555"/>
      <c r="EO37" s="561"/>
      <c r="EP37" s="550"/>
      <c r="EQ37" s="551"/>
      <c r="ER37" s="552"/>
      <c r="ES37" s="553"/>
      <c r="ET37" s="554"/>
      <c r="EU37" s="555"/>
      <c r="EV37" s="561"/>
      <c r="EW37" s="550"/>
      <c r="EX37" s="551"/>
      <c r="EY37" s="552"/>
      <c r="EZ37" s="553"/>
      <c r="FA37" s="554"/>
      <c r="FB37" s="555"/>
      <c r="FC37" s="561"/>
      <c r="FD37" s="550"/>
      <c r="FE37" s="551"/>
      <c r="FF37" s="552"/>
      <c r="FG37" s="553"/>
      <c r="FH37" s="554"/>
      <c r="FI37" s="569"/>
      <c r="FJ37" s="570">
        <v>0</v>
      </c>
      <c r="FK37" s="571">
        <v>0</v>
      </c>
      <c r="FL37" s="572">
        <v>0</v>
      </c>
      <c r="FM37" s="573">
        <v>0</v>
      </c>
      <c r="FN37" s="574">
        <v>0</v>
      </c>
      <c r="FO37" s="575">
        <v>0</v>
      </c>
      <c r="FP37" s="576">
        <v>0</v>
      </c>
      <c r="FQ37" s="577">
        <v>0</v>
      </c>
      <c r="FR37" s="578">
        <v>0</v>
      </c>
      <c r="FS37" s="579">
        <v>0</v>
      </c>
      <c r="FT37" s="580">
        <v>0</v>
      </c>
      <c r="FU37" s="581">
        <v>0</v>
      </c>
      <c r="FV37" s="582">
        <v>0</v>
      </c>
      <c r="FW37" s="583">
        <v>0</v>
      </c>
      <c r="FX37" s="584">
        <v>0</v>
      </c>
      <c r="FY37" s="585">
        <v>0</v>
      </c>
      <c r="FZ37" s="586">
        <v>0</v>
      </c>
      <c r="GA37" s="587">
        <v>0</v>
      </c>
    </row>
    <row r="38" spans="1:183" ht="33" customHeight="1">
      <c r="A38" s="592" t="s">
        <v>155</v>
      </c>
      <c r="B38" s="545" t="s">
        <v>887</v>
      </c>
      <c r="C38" s="433"/>
      <c r="D38" s="589"/>
      <c r="E38" s="395">
        <v>29823</v>
      </c>
      <c r="F38" s="395">
        <v>29833</v>
      </c>
      <c r="G38" s="396">
        <v>10</v>
      </c>
      <c r="H38" s="470">
        <v>465018</v>
      </c>
      <c r="I38" s="470">
        <v>465233</v>
      </c>
      <c r="J38" s="528">
        <v>215</v>
      </c>
      <c r="K38" s="437">
        <v>14.333333333333334</v>
      </c>
      <c r="L38" s="438"/>
      <c r="M38" s="439"/>
      <c r="N38" s="440"/>
      <c r="O38" s="441"/>
      <c r="P38" s="442"/>
      <c r="Q38" s="443"/>
      <c r="R38" s="444"/>
      <c r="S38" s="445"/>
      <c r="T38" s="439"/>
      <c r="U38" s="440"/>
      <c r="V38" s="441"/>
      <c r="W38" s="442"/>
      <c r="X38" s="443"/>
      <c r="Y38" s="446"/>
      <c r="Z38" s="445"/>
      <c r="AA38" s="439"/>
      <c r="AB38" s="440"/>
      <c r="AC38" s="441"/>
      <c r="AD38" s="442"/>
      <c r="AE38" s="443"/>
      <c r="AF38" s="446"/>
      <c r="AG38" s="445"/>
      <c r="AH38" s="439"/>
      <c r="AI38" s="440"/>
      <c r="AJ38" s="441"/>
      <c r="AK38" s="442"/>
      <c r="AL38" s="443"/>
      <c r="AM38" s="446"/>
      <c r="AN38" s="438"/>
      <c r="AO38" s="439"/>
      <c r="AP38" s="440"/>
      <c r="AQ38" s="441"/>
      <c r="AR38" s="442"/>
      <c r="AS38" s="443"/>
      <c r="AT38" s="448"/>
      <c r="AU38" s="447"/>
      <c r="AV38" s="439"/>
      <c r="AW38" s="440"/>
      <c r="AX38" s="441"/>
      <c r="AY38" s="442"/>
      <c r="AZ38" s="443"/>
      <c r="BA38" s="444"/>
      <c r="BB38" s="447"/>
      <c r="BC38" s="439"/>
      <c r="BD38" s="440"/>
      <c r="BE38" s="441"/>
      <c r="BF38" s="442"/>
      <c r="BG38" s="443"/>
      <c r="BH38" s="448"/>
      <c r="BI38" s="449">
        <v>15</v>
      </c>
      <c r="BJ38" s="450"/>
      <c r="BK38" s="451"/>
      <c r="BL38" s="452"/>
      <c r="BM38" s="453"/>
      <c r="BN38" s="454"/>
      <c r="BO38" s="455"/>
      <c r="BP38" s="447"/>
      <c r="BQ38" s="450"/>
      <c r="BR38" s="451"/>
      <c r="BS38" s="452"/>
      <c r="BT38" s="453"/>
      <c r="BU38" s="454"/>
      <c r="BV38" s="455"/>
      <c r="BW38" s="447"/>
      <c r="BX38" s="450"/>
      <c r="BY38" s="451"/>
      <c r="BZ38" s="452"/>
      <c r="CA38" s="453"/>
      <c r="CB38" s="454"/>
      <c r="CC38" s="455"/>
      <c r="CD38" s="447"/>
      <c r="CE38" s="450"/>
      <c r="CF38" s="451"/>
      <c r="CG38" s="452"/>
      <c r="CH38" s="453"/>
      <c r="CI38" s="454"/>
      <c r="CJ38" s="455"/>
      <c r="CK38" s="447"/>
      <c r="CL38" s="450"/>
      <c r="CM38" s="451"/>
      <c r="CN38" s="452"/>
      <c r="CO38" s="453"/>
      <c r="CP38" s="454"/>
      <c r="CQ38" s="455"/>
      <c r="CR38" s="447"/>
      <c r="CS38" s="450"/>
      <c r="CT38" s="451"/>
      <c r="CU38" s="452"/>
      <c r="CV38" s="453"/>
      <c r="CW38" s="454"/>
      <c r="CX38" s="455"/>
      <c r="CY38" s="447"/>
      <c r="CZ38" s="439"/>
      <c r="DA38" s="440"/>
      <c r="DB38" s="441"/>
      <c r="DC38" s="442"/>
      <c r="DD38" s="443"/>
      <c r="DE38" s="444"/>
      <c r="DF38" s="447"/>
      <c r="DG38" s="439"/>
      <c r="DH38" s="440"/>
      <c r="DI38" s="441"/>
      <c r="DJ38" s="442"/>
      <c r="DK38" s="443"/>
      <c r="DL38" s="444"/>
      <c r="DM38" s="447"/>
      <c r="DN38" s="439"/>
      <c r="DO38" s="440"/>
      <c r="DP38" s="441"/>
      <c r="DQ38" s="442"/>
      <c r="DR38" s="443"/>
      <c r="DS38" s="444"/>
      <c r="DT38" s="447"/>
      <c r="DU38" s="439"/>
      <c r="DV38" s="440"/>
      <c r="DW38" s="441"/>
      <c r="DX38" s="442"/>
      <c r="DY38" s="443"/>
      <c r="DZ38" s="444"/>
      <c r="EA38" s="447"/>
      <c r="EB38" s="439"/>
      <c r="EC38" s="440"/>
      <c r="ED38" s="441"/>
      <c r="EE38" s="442"/>
      <c r="EF38" s="443"/>
      <c r="EG38" s="444"/>
      <c r="EH38" s="447"/>
      <c r="EI38" s="439"/>
      <c r="EJ38" s="440"/>
      <c r="EK38" s="441"/>
      <c r="EL38" s="442"/>
      <c r="EM38" s="443"/>
      <c r="EN38" s="444"/>
      <c r="EO38" s="447"/>
      <c r="EP38" s="439"/>
      <c r="EQ38" s="440"/>
      <c r="ER38" s="441"/>
      <c r="ES38" s="442"/>
      <c r="ET38" s="443"/>
      <c r="EU38" s="444"/>
      <c r="EV38" s="447"/>
      <c r="EW38" s="439"/>
      <c r="EX38" s="440"/>
      <c r="EY38" s="441"/>
      <c r="EZ38" s="442"/>
      <c r="FA38" s="443"/>
      <c r="FB38" s="444"/>
      <c r="FC38" s="447"/>
      <c r="FD38" s="439"/>
      <c r="FE38" s="440"/>
      <c r="FF38" s="441"/>
      <c r="FG38" s="442"/>
      <c r="FH38" s="443"/>
      <c r="FI38" s="543"/>
      <c r="FJ38" s="457">
        <v>15</v>
      </c>
      <c r="FK38" s="458">
        <v>0</v>
      </c>
      <c r="FL38" s="420">
        <v>0</v>
      </c>
      <c r="FM38" s="421">
        <v>0</v>
      </c>
      <c r="FN38" s="459">
        <v>0</v>
      </c>
      <c r="FO38" s="460">
        <v>0</v>
      </c>
      <c r="FP38" s="461">
        <v>0</v>
      </c>
      <c r="FQ38" s="462">
        <v>15</v>
      </c>
      <c r="FR38" s="463">
        <v>15</v>
      </c>
      <c r="FS38" s="579">
        <v>1275</v>
      </c>
      <c r="FT38" s="580">
        <v>0</v>
      </c>
      <c r="FU38" s="581">
        <v>0</v>
      </c>
      <c r="FV38" s="582">
        <v>0</v>
      </c>
      <c r="FW38" s="583">
        <v>0</v>
      </c>
      <c r="FX38" s="584">
        <v>0</v>
      </c>
      <c r="FY38" s="585">
        <v>0</v>
      </c>
      <c r="FZ38" s="464">
        <v>1275</v>
      </c>
      <c r="GA38" s="526">
        <v>1275</v>
      </c>
    </row>
    <row r="39" spans="1:183" ht="33" customHeight="1">
      <c r="A39" s="796" t="s">
        <v>156</v>
      </c>
      <c r="B39" s="545" t="s">
        <v>887</v>
      </c>
      <c r="C39" s="433"/>
      <c r="D39" s="589"/>
      <c r="E39" s="395">
        <v>29838</v>
      </c>
      <c r="F39" s="395">
        <v>29847</v>
      </c>
      <c r="G39" s="396">
        <v>9</v>
      </c>
      <c r="H39" s="470">
        <v>468743</v>
      </c>
      <c r="I39" s="470">
        <v>468897</v>
      </c>
      <c r="J39" s="528">
        <v>154</v>
      </c>
      <c r="K39" s="437">
        <v>17.111111111111111</v>
      </c>
      <c r="L39" s="438"/>
      <c r="M39" s="439"/>
      <c r="N39" s="440"/>
      <c r="O39" s="441"/>
      <c r="P39" s="442"/>
      <c r="Q39" s="443"/>
      <c r="R39" s="444"/>
      <c r="S39" s="445"/>
      <c r="T39" s="439"/>
      <c r="U39" s="440"/>
      <c r="V39" s="441"/>
      <c r="W39" s="442"/>
      <c r="X39" s="443"/>
      <c r="Y39" s="446"/>
      <c r="Z39" s="445"/>
      <c r="AA39" s="439"/>
      <c r="AB39" s="440"/>
      <c r="AC39" s="441"/>
      <c r="AD39" s="442"/>
      <c r="AE39" s="443"/>
      <c r="AF39" s="446"/>
      <c r="AG39" s="445"/>
      <c r="AH39" s="439"/>
      <c r="AI39" s="440"/>
      <c r="AJ39" s="441"/>
      <c r="AK39" s="590"/>
      <c r="AL39" s="443"/>
      <c r="AM39" s="446"/>
      <c r="AN39" s="438"/>
      <c r="AO39" s="439"/>
      <c r="AP39" s="440"/>
      <c r="AQ39" s="441"/>
      <c r="AR39" s="442"/>
      <c r="AS39" s="443"/>
      <c r="AT39" s="448"/>
      <c r="AU39" s="591"/>
      <c r="AV39" s="439"/>
      <c r="AW39" s="440"/>
      <c r="AX39" s="441"/>
      <c r="AY39" s="442"/>
      <c r="AZ39" s="443"/>
      <c r="BA39" s="444"/>
      <c r="BB39" s="447">
        <v>9</v>
      </c>
      <c r="BC39" s="439"/>
      <c r="BD39" s="440"/>
      <c r="BE39" s="441"/>
      <c r="BF39" s="442"/>
      <c r="BG39" s="443"/>
      <c r="BH39" s="448"/>
      <c r="BI39" s="449"/>
      <c r="BJ39" s="450"/>
      <c r="BK39" s="451"/>
      <c r="BL39" s="452"/>
      <c r="BM39" s="453"/>
      <c r="BN39" s="454"/>
      <c r="BO39" s="455"/>
      <c r="BP39" s="447"/>
      <c r="BQ39" s="450"/>
      <c r="BR39" s="451"/>
      <c r="BS39" s="452"/>
      <c r="BT39" s="453"/>
      <c r="BU39" s="454"/>
      <c r="BV39" s="455"/>
      <c r="BW39" s="447"/>
      <c r="BX39" s="450"/>
      <c r="BY39" s="451"/>
      <c r="BZ39" s="452"/>
      <c r="CA39" s="453"/>
      <c r="CB39" s="454"/>
      <c r="CC39" s="455"/>
      <c r="CD39" s="447"/>
      <c r="CE39" s="450"/>
      <c r="CF39" s="451"/>
      <c r="CG39" s="452"/>
      <c r="CH39" s="453"/>
      <c r="CI39" s="454"/>
      <c r="CJ39" s="455"/>
      <c r="CK39" s="447"/>
      <c r="CL39" s="450"/>
      <c r="CM39" s="451"/>
      <c r="CN39" s="452"/>
      <c r="CO39" s="453"/>
      <c r="CP39" s="454"/>
      <c r="CQ39" s="455"/>
      <c r="CR39" s="447"/>
      <c r="CS39" s="450"/>
      <c r="CT39" s="451"/>
      <c r="CU39" s="452"/>
      <c r="CV39" s="453"/>
      <c r="CW39" s="454"/>
      <c r="CX39" s="455"/>
      <c r="CY39" s="447"/>
      <c r="CZ39" s="439"/>
      <c r="DA39" s="440"/>
      <c r="DB39" s="441"/>
      <c r="DC39" s="442"/>
      <c r="DD39" s="443"/>
      <c r="DE39" s="444"/>
      <c r="DF39" s="447"/>
      <c r="DG39" s="439"/>
      <c r="DH39" s="440"/>
      <c r="DI39" s="441"/>
      <c r="DJ39" s="442"/>
      <c r="DK39" s="443"/>
      <c r="DL39" s="444"/>
      <c r="DM39" s="447"/>
      <c r="DN39" s="439"/>
      <c r="DO39" s="440"/>
      <c r="DP39" s="441"/>
      <c r="DQ39" s="442"/>
      <c r="DR39" s="443"/>
      <c r="DS39" s="444"/>
      <c r="DT39" s="447"/>
      <c r="DU39" s="439"/>
      <c r="DV39" s="440"/>
      <c r="DW39" s="441"/>
      <c r="DX39" s="442"/>
      <c r="DY39" s="443"/>
      <c r="DZ39" s="444"/>
      <c r="EA39" s="447"/>
      <c r="EB39" s="439"/>
      <c r="EC39" s="440"/>
      <c r="ED39" s="441"/>
      <c r="EE39" s="442"/>
      <c r="EF39" s="443"/>
      <c r="EG39" s="444"/>
      <c r="EH39" s="447"/>
      <c r="EI39" s="439"/>
      <c r="EJ39" s="440"/>
      <c r="EK39" s="441"/>
      <c r="EL39" s="442"/>
      <c r="EM39" s="443"/>
      <c r="EN39" s="444"/>
      <c r="EO39" s="447"/>
      <c r="EP39" s="439"/>
      <c r="EQ39" s="440"/>
      <c r="ER39" s="441"/>
      <c r="ES39" s="442"/>
      <c r="ET39" s="443"/>
      <c r="EU39" s="444"/>
      <c r="EV39" s="447"/>
      <c r="EW39" s="439"/>
      <c r="EX39" s="440"/>
      <c r="EY39" s="441"/>
      <c r="EZ39" s="442"/>
      <c r="FA39" s="443"/>
      <c r="FB39" s="444"/>
      <c r="FC39" s="447"/>
      <c r="FD39" s="439"/>
      <c r="FE39" s="440"/>
      <c r="FF39" s="441"/>
      <c r="FG39" s="442"/>
      <c r="FH39" s="443"/>
      <c r="FI39" s="543"/>
      <c r="FJ39" s="457">
        <v>9</v>
      </c>
      <c r="FK39" s="458">
        <v>0</v>
      </c>
      <c r="FL39" s="420">
        <v>0</v>
      </c>
      <c r="FM39" s="421">
        <v>0</v>
      </c>
      <c r="FN39" s="459">
        <v>0</v>
      </c>
      <c r="FO39" s="460">
        <v>0</v>
      </c>
      <c r="FP39" s="461">
        <v>0</v>
      </c>
      <c r="FQ39" s="462">
        <v>9</v>
      </c>
      <c r="FR39" s="463">
        <v>9</v>
      </c>
      <c r="FS39" s="579">
        <v>765</v>
      </c>
      <c r="FT39" s="580">
        <v>0</v>
      </c>
      <c r="FU39" s="581">
        <v>0</v>
      </c>
      <c r="FV39" s="582">
        <v>0</v>
      </c>
      <c r="FW39" s="583">
        <v>0</v>
      </c>
      <c r="FX39" s="584">
        <v>0</v>
      </c>
      <c r="FY39" s="585">
        <v>0</v>
      </c>
      <c r="FZ39" s="464">
        <v>765</v>
      </c>
      <c r="GA39" s="526">
        <v>765</v>
      </c>
    </row>
    <row r="40" spans="1:183" ht="33" customHeight="1">
      <c r="A40" s="592" t="s">
        <v>157</v>
      </c>
      <c r="B40" s="467" t="s">
        <v>887</v>
      </c>
      <c r="C40" s="433"/>
      <c r="D40" s="589"/>
      <c r="E40" s="512">
        <v>28388</v>
      </c>
      <c r="F40" s="512">
        <v>28399</v>
      </c>
      <c r="G40" s="396">
        <v>11</v>
      </c>
      <c r="H40" s="470">
        <v>442057</v>
      </c>
      <c r="I40" s="470">
        <v>442258</v>
      </c>
      <c r="J40" s="528">
        <v>201</v>
      </c>
      <c r="K40" s="437">
        <v>11.823529411764707</v>
      </c>
      <c r="L40" s="438"/>
      <c r="M40" s="439"/>
      <c r="N40" s="440"/>
      <c r="O40" s="441"/>
      <c r="P40" s="442"/>
      <c r="Q40" s="443"/>
      <c r="R40" s="444"/>
      <c r="S40" s="445"/>
      <c r="T40" s="439"/>
      <c r="U40" s="440"/>
      <c r="V40" s="441"/>
      <c r="W40" s="442"/>
      <c r="X40" s="443"/>
      <c r="Y40" s="446"/>
      <c r="Z40" s="445">
        <v>17</v>
      </c>
      <c r="AA40" s="439"/>
      <c r="AB40" s="440"/>
      <c r="AC40" s="441"/>
      <c r="AD40" s="442"/>
      <c r="AE40" s="443"/>
      <c r="AF40" s="446"/>
      <c r="AG40" s="445"/>
      <c r="AH40" s="439"/>
      <c r="AI40" s="440"/>
      <c r="AJ40" s="441"/>
      <c r="AK40" s="442"/>
      <c r="AL40" s="443"/>
      <c r="AM40" s="446"/>
      <c r="AN40" s="438"/>
      <c r="AO40" s="439"/>
      <c r="AP40" s="440"/>
      <c r="AQ40" s="441"/>
      <c r="AR40" s="442"/>
      <c r="AS40" s="443"/>
      <c r="AT40" s="448"/>
      <c r="AU40" s="447"/>
      <c r="AV40" s="439"/>
      <c r="AW40" s="440"/>
      <c r="AX40" s="441"/>
      <c r="AY40" s="442"/>
      <c r="AZ40" s="443"/>
      <c r="BA40" s="444"/>
      <c r="BB40" s="447"/>
      <c r="BC40" s="439"/>
      <c r="BD40" s="440"/>
      <c r="BE40" s="441"/>
      <c r="BF40" s="442"/>
      <c r="BG40" s="443"/>
      <c r="BH40" s="448"/>
      <c r="BI40" s="449"/>
      <c r="BJ40" s="450"/>
      <c r="BK40" s="451"/>
      <c r="BL40" s="452"/>
      <c r="BM40" s="453"/>
      <c r="BN40" s="454"/>
      <c r="BO40" s="455"/>
      <c r="BP40" s="447"/>
      <c r="BQ40" s="450"/>
      <c r="BR40" s="451"/>
      <c r="BS40" s="452"/>
      <c r="BT40" s="453"/>
      <c r="BU40" s="454"/>
      <c r="BV40" s="455"/>
      <c r="BW40" s="447"/>
      <c r="BX40" s="450"/>
      <c r="BY40" s="451"/>
      <c r="BZ40" s="452"/>
      <c r="CA40" s="453"/>
      <c r="CB40" s="454"/>
      <c r="CC40" s="455"/>
      <c r="CD40" s="447"/>
      <c r="CE40" s="450"/>
      <c r="CF40" s="451"/>
      <c r="CG40" s="452"/>
      <c r="CH40" s="453"/>
      <c r="CI40" s="454"/>
      <c r="CJ40" s="455"/>
      <c r="CK40" s="447"/>
      <c r="CL40" s="450"/>
      <c r="CM40" s="451"/>
      <c r="CN40" s="452"/>
      <c r="CO40" s="453"/>
      <c r="CP40" s="454"/>
      <c r="CQ40" s="455"/>
      <c r="CR40" s="447"/>
      <c r="CS40" s="450"/>
      <c r="CT40" s="451"/>
      <c r="CU40" s="452"/>
      <c r="CV40" s="453"/>
      <c r="CW40" s="454"/>
      <c r="CX40" s="455"/>
      <c r="CY40" s="447"/>
      <c r="CZ40" s="439"/>
      <c r="DA40" s="440"/>
      <c r="DB40" s="441"/>
      <c r="DC40" s="442"/>
      <c r="DD40" s="443"/>
      <c r="DE40" s="444"/>
      <c r="DF40" s="447"/>
      <c r="DG40" s="439"/>
      <c r="DH40" s="440"/>
      <c r="DI40" s="441"/>
      <c r="DJ40" s="442"/>
      <c r="DK40" s="443"/>
      <c r="DL40" s="444"/>
      <c r="DM40" s="447"/>
      <c r="DN40" s="439"/>
      <c r="DO40" s="440"/>
      <c r="DP40" s="441"/>
      <c r="DQ40" s="442"/>
      <c r="DR40" s="443"/>
      <c r="DS40" s="444"/>
      <c r="DT40" s="447"/>
      <c r="DU40" s="439"/>
      <c r="DV40" s="440"/>
      <c r="DW40" s="441"/>
      <c r="DX40" s="442"/>
      <c r="DY40" s="443"/>
      <c r="DZ40" s="444"/>
      <c r="EA40" s="447"/>
      <c r="EB40" s="439"/>
      <c r="EC40" s="440"/>
      <c r="ED40" s="441"/>
      <c r="EE40" s="442"/>
      <c r="EF40" s="443"/>
      <c r="EG40" s="444"/>
      <c r="EH40" s="447"/>
      <c r="EI40" s="439"/>
      <c r="EJ40" s="440"/>
      <c r="EK40" s="441"/>
      <c r="EL40" s="442"/>
      <c r="EM40" s="443"/>
      <c r="EN40" s="444"/>
      <c r="EO40" s="447"/>
      <c r="EP40" s="439"/>
      <c r="EQ40" s="440"/>
      <c r="ER40" s="441"/>
      <c r="ES40" s="442"/>
      <c r="ET40" s="443"/>
      <c r="EU40" s="444"/>
      <c r="EV40" s="447"/>
      <c r="EW40" s="439"/>
      <c r="EX40" s="440"/>
      <c r="EY40" s="441"/>
      <c r="EZ40" s="442"/>
      <c r="FA40" s="443"/>
      <c r="FB40" s="444"/>
      <c r="FC40" s="447"/>
      <c r="FD40" s="439"/>
      <c r="FE40" s="440"/>
      <c r="FF40" s="441"/>
      <c r="FG40" s="442"/>
      <c r="FH40" s="443"/>
      <c r="FI40" s="543"/>
      <c r="FJ40" s="457">
        <v>17</v>
      </c>
      <c r="FK40" s="458">
        <v>0</v>
      </c>
      <c r="FL40" s="420">
        <v>0</v>
      </c>
      <c r="FM40" s="421">
        <v>0</v>
      </c>
      <c r="FN40" s="459">
        <v>0</v>
      </c>
      <c r="FO40" s="460">
        <v>0</v>
      </c>
      <c r="FP40" s="461">
        <v>0</v>
      </c>
      <c r="FQ40" s="462">
        <v>17</v>
      </c>
      <c r="FR40" s="463">
        <v>17</v>
      </c>
      <c r="FS40" s="579">
        <v>1445</v>
      </c>
      <c r="FT40" s="580">
        <v>0</v>
      </c>
      <c r="FU40" s="581">
        <v>0</v>
      </c>
      <c r="FV40" s="582">
        <v>0</v>
      </c>
      <c r="FW40" s="583">
        <v>0</v>
      </c>
      <c r="FX40" s="584">
        <v>0</v>
      </c>
      <c r="FY40" s="585">
        <v>0</v>
      </c>
      <c r="FZ40" s="464">
        <v>1445</v>
      </c>
      <c r="GA40" s="526">
        <v>1445</v>
      </c>
    </row>
    <row r="41" spans="1:183" ht="33" customHeight="1">
      <c r="A41" s="593" t="s">
        <v>158</v>
      </c>
      <c r="B41" s="432" t="s">
        <v>887</v>
      </c>
      <c r="C41" s="433"/>
      <c r="D41" s="589"/>
      <c r="E41" s="512">
        <v>27062</v>
      </c>
      <c r="F41" s="512">
        <v>27062</v>
      </c>
      <c r="G41" s="396">
        <v>0</v>
      </c>
      <c r="H41" s="542">
        <v>420631</v>
      </c>
      <c r="I41" s="470">
        <v>420631</v>
      </c>
      <c r="J41" s="528">
        <v>0</v>
      </c>
      <c r="K41" s="437" t="e">
        <v>#DIV/0!</v>
      </c>
      <c r="L41" s="438"/>
      <c r="M41" s="439"/>
      <c r="N41" s="440"/>
      <c r="O41" s="441"/>
      <c r="P41" s="442"/>
      <c r="Q41" s="443"/>
      <c r="R41" s="444"/>
      <c r="S41" s="445"/>
      <c r="T41" s="439"/>
      <c r="U41" s="440"/>
      <c r="V41" s="441"/>
      <c r="W41" s="442"/>
      <c r="X41" s="443"/>
      <c r="Y41" s="446"/>
      <c r="Z41" s="445"/>
      <c r="AA41" s="439"/>
      <c r="AB41" s="440"/>
      <c r="AC41" s="441"/>
      <c r="AD41" s="442"/>
      <c r="AE41" s="443"/>
      <c r="AF41" s="446"/>
      <c r="AG41" s="445"/>
      <c r="AH41" s="439"/>
      <c r="AI41" s="440"/>
      <c r="AJ41" s="441"/>
      <c r="AK41" s="442"/>
      <c r="AL41" s="443"/>
      <c r="AM41" s="446"/>
      <c r="AN41" s="438"/>
      <c r="AO41" s="439"/>
      <c r="AP41" s="440"/>
      <c r="AQ41" s="441"/>
      <c r="AR41" s="442"/>
      <c r="AS41" s="443"/>
      <c r="AT41" s="448"/>
      <c r="AU41" s="447"/>
      <c r="AV41" s="439"/>
      <c r="AW41" s="440"/>
      <c r="AX41" s="441"/>
      <c r="AY41" s="442"/>
      <c r="AZ41" s="443"/>
      <c r="BA41" s="444"/>
      <c r="BB41" s="447"/>
      <c r="BC41" s="439"/>
      <c r="BD41" s="440"/>
      <c r="BE41" s="441"/>
      <c r="BF41" s="442"/>
      <c r="BG41" s="443"/>
      <c r="BH41" s="448"/>
      <c r="BI41" s="449"/>
      <c r="BJ41" s="450"/>
      <c r="BK41" s="451"/>
      <c r="BL41" s="452"/>
      <c r="BM41" s="453"/>
      <c r="BN41" s="454"/>
      <c r="BO41" s="455"/>
      <c r="BP41" s="447"/>
      <c r="BQ41" s="450"/>
      <c r="BR41" s="451"/>
      <c r="BS41" s="452"/>
      <c r="BT41" s="453"/>
      <c r="BU41" s="454"/>
      <c r="BV41" s="455"/>
      <c r="BW41" s="447"/>
      <c r="BX41" s="450"/>
      <c r="BY41" s="451"/>
      <c r="BZ41" s="452"/>
      <c r="CA41" s="453"/>
      <c r="CB41" s="454"/>
      <c r="CC41" s="455"/>
      <c r="CD41" s="447"/>
      <c r="CE41" s="450"/>
      <c r="CF41" s="451"/>
      <c r="CG41" s="452"/>
      <c r="CH41" s="453"/>
      <c r="CI41" s="454"/>
      <c r="CJ41" s="455"/>
      <c r="CK41" s="447"/>
      <c r="CL41" s="450"/>
      <c r="CM41" s="451"/>
      <c r="CN41" s="452"/>
      <c r="CO41" s="453"/>
      <c r="CP41" s="454"/>
      <c r="CQ41" s="455"/>
      <c r="CR41" s="447"/>
      <c r="CS41" s="450"/>
      <c r="CT41" s="451"/>
      <c r="CU41" s="452"/>
      <c r="CV41" s="453"/>
      <c r="CW41" s="454"/>
      <c r="CX41" s="455"/>
      <c r="CY41" s="447"/>
      <c r="CZ41" s="439"/>
      <c r="DA41" s="440"/>
      <c r="DB41" s="441"/>
      <c r="DC41" s="442"/>
      <c r="DD41" s="443"/>
      <c r="DE41" s="444"/>
      <c r="DF41" s="447"/>
      <c r="DG41" s="439"/>
      <c r="DH41" s="440"/>
      <c r="DI41" s="441"/>
      <c r="DJ41" s="442"/>
      <c r="DK41" s="443"/>
      <c r="DL41" s="444"/>
      <c r="DM41" s="447"/>
      <c r="DN41" s="439"/>
      <c r="DO41" s="440"/>
      <c r="DP41" s="441"/>
      <c r="DQ41" s="442"/>
      <c r="DR41" s="443"/>
      <c r="DS41" s="444"/>
      <c r="DT41" s="447"/>
      <c r="DU41" s="439"/>
      <c r="DV41" s="440"/>
      <c r="DW41" s="441"/>
      <c r="DX41" s="442"/>
      <c r="DY41" s="443"/>
      <c r="DZ41" s="444"/>
      <c r="EA41" s="447"/>
      <c r="EB41" s="439"/>
      <c r="EC41" s="440"/>
      <c r="ED41" s="441"/>
      <c r="EE41" s="442"/>
      <c r="EF41" s="443"/>
      <c r="EG41" s="444"/>
      <c r="EH41" s="447"/>
      <c r="EI41" s="439"/>
      <c r="EJ41" s="440"/>
      <c r="EK41" s="441"/>
      <c r="EL41" s="442"/>
      <c r="EM41" s="443"/>
      <c r="EN41" s="444"/>
      <c r="EO41" s="447"/>
      <c r="EP41" s="439"/>
      <c r="EQ41" s="440"/>
      <c r="ER41" s="441"/>
      <c r="ES41" s="442"/>
      <c r="ET41" s="443"/>
      <c r="EU41" s="444"/>
      <c r="EV41" s="447"/>
      <c r="EW41" s="439"/>
      <c r="EX41" s="440"/>
      <c r="EY41" s="441"/>
      <c r="EZ41" s="442"/>
      <c r="FA41" s="443"/>
      <c r="FB41" s="444"/>
      <c r="FC41" s="447"/>
      <c r="FD41" s="439"/>
      <c r="FE41" s="440"/>
      <c r="FF41" s="441"/>
      <c r="FG41" s="442"/>
      <c r="FH41" s="443"/>
      <c r="FI41" s="543"/>
      <c r="FJ41" s="457">
        <v>0</v>
      </c>
      <c r="FK41" s="458">
        <v>0</v>
      </c>
      <c r="FL41" s="420">
        <v>0</v>
      </c>
      <c r="FM41" s="421">
        <v>0</v>
      </c>
      <c r="FN41" s="459">
        <v>0</v>
      </c>
      <c r="FO41" s="460">
        <v>0</v>
      </c>
      <c r="FP41" s="461">
        <v>0</v>
      </c>
      <c r="FQ41" s="462">
        <v>0</v>
      </c>
      <c r="FR41" s="463">
        <v>0</v>
      </c>
      <c r="FS41" s="579">
        <v>0</v>
      </c>
      <c r="FT41" s="580">
        <v>0</v>
      </c>
      <c r="FU41" s="581">
        <v>0</v>
      </c>
      <c r="FV41" s="582">
        <v>0</v>
      </c>
      <c r="FW41" s="583">
        <v>0</v>
      </c>
      <c r="FX41" s="584">
        <v>0</v>
      </c>
      <c r="FY41" s="585">
        <v>0</v>
      </c>
      <c r="FZ41" s="464">
        <v>0</v>
      </c>
      <c r="GA41" s="526">
        <v>0</v>
      </c>
    </row>
    <row r="42" spans="1:183" ht="33" customHeight="1">
      <c r="A42" s="592" t="s">
        <v>159</v>
      </c>
      <c r="B42" s="467" t="s">
        <v>887</v>
      </c>
      <c r="C42" s="433"/>
      <c r="D42" s="589"/>
      <c r="E42" s="512">
        <v>20614</v>
      </c>
      <c r="F42" s="512">
        <v>20624</v>
      </c>
      <c r="G42" s="396">
        <v>10</v>
      </c>
      <c r="H42" s="470">
        <v>320261</v>
      </c>
      <c r="I42" s="470">
        <v>320436</v>
      </c>
      <c r="J42" s="528">
        <v>175</v>
      </c>
      <c r="K42" s="437">
        <v>17.5</v>
      </c>
      <c r="L42" s="438"/>
      <c r="M42" s="439"/>
      <c r="N42" s="440"/>
      <c r="O42" s="441"/>
      <c r="P42" s="442"/>
      <c r="Q42" s="443"/>
      <c r="R42" s="444"/>
      <c r="S42" s="445"/>
      <c r="T42" s="439"/>
      <c r="U42" s="440"/>
      <c r="V42" s="441"/>
      <c r="W42" s="442"/>
      <c r="X42" s="443"/>
      <c r="Y42" s="446"/>
      <c r="Z42" s="445"/>
      <c r="AA42" s="439"/>
      <c r="AB42" s="440"/>
      <c r="AC42" s="441"/>
      <c r="AD42" s="442"/>
      <c r="AE42" s="443"/>
      <c r="AF42" s="446"/>
      <c r="AG42" s="445"/>
      <c r="AH42" s="439"/>
      <c r="AI42" s="440"/>
      <c r="AJ42" s="441"/>
      <c r="AK42" s="442"/>
      <c r="AL42" s="443"/>
      <c r="AM42" s="446"/>
      <c r="AN42" s="438"/>
      <c r="AO42" s="439"/>
      <c r="AP42" s="440"/>
      <c r="AQ42" s="441"/>
      <c r="AR42" s="442"/>
      <c r="AS42" s="443"/>
      <c r="AT42" s="448"/>
      <c r="AU42" s="447"/>
      <c r="AV42" s="439"/>
      <c r="AW42" s="440"/>
      <c r="AX42" s="441"/>
      <c r="AY42" s="442"/>
      <c r="AZ42" s="443"/>
      <c r="BA42" s="444"/>
      <c r="BB42" s="447">
        <v>10</v>
      </c>
      <c r="BC42" s="439"/>
      <c r="BD42" s="440"/>
      <c r="BE42" s="441"/>
      <c r="BF42" s="442"/>
      <c r="BG42" s="443"/>
      <c r="BH42" s="448"/>
      <c r="BI42" s="449"/>
      <c r="BJ42" s="450"/>
      <c r="BK42" s="451"/>
      <c r="BL42" s="452"/>
      <c r="BM42" s="453"/>
      <c r="BN42" s="454"/>
      <c r="BO42" s="455"/>
      <c r="BP42" s="447"/>
      <c r="BQ42" s="450"/>
      <c r="BR42" s="451"/>
      <c r="BS42" s="452"/>
      <c r="BT42" s="453"/>
      <c r="BU42" s="454"/>
      <c r="BV42" s="455"/>
      <c r="BW42" s="447"/>
      <c r="BX42" s="450"/>
      <c r="BY42" s="451"/>
      <c r="BZ42" s="452"/>
      <c r="CA42" s="453"/>
      <c r="CB42" s="454"/>
      <c r="CC42" s="455"/>
      <c r="CD42" s="447"/>
      <c r="CE42" s="450"/>
      <c r="CF42" s="451"/>
      <c r="CG42" s="452"/>
      <c r="CH42" s="453"/>
      <c r="CI42" s="454"/>
      <c r="CJ42" s="455"/>
      <c r="CK42" s="447"/>
      <c r="CL42" s="450"/>
      <c r="CM42" s="451"/>
      <c r="CN42" s="452"/>
      <c r="CO42" s="453"/>
      <c r="CP42" s="454"/>
      <c r="CQ42" s="455"/>
      <c r="CR42" s="447"/>
      <c r="CS42" s="450"/>
      <c r="CT42" s="451"/>
      <c r="CU42" s="452"/>
      <c r="CV42" s="453"/>
      <c r="CW42" s="454"/>
      <c r="CX42" s="455"/>
      <c r="CY42" s="447"/>
      <c r="CZ42" s="439"/>
      <c r="DA42" s="440"/>
      <c r="DB42" s="441"/>
      <c r="DC42" s="442"/>
      <c r="DD42" s="443"/>
      <c r="DE42" s="444"/>
      <c r="DF42" s="447"/>
      <c r="DG42" s="439"/>
      <c r="DH42" s="440"/>
      <c r="DI42" s="441"/>
      <c r="DJ42" s="442"/>
      <c r="DK42" s="443"/>
      <c r="DL42" s="444"/>
      <c r="DM42" s="447"/>
      <c r="DN42" s="439"/>
      <c r="DO42" s="440"/>
      <c r="DP42" s="441"/>
      <c r="DQ42" s="442"/>
      <c r="DR42" s="443"/>
      <c r="DS42" s="444"/>
      <c r="DT42" s="447"/>
      <c r="DU42" s="439"/>
      <c r="DV42" s="440"/>
      <c r="DW42" s="441"/>
      <c r="DX42" s="442"/>
      <c r="DY42" s="443"/>
      <c r="DZ42" s="444"/>
      <c r="EA42" s="447"/>
      <c r="EB42" s="439"/>
      <c r="EC42" s="440"/>
      <c r="ED42" s="441"/>
      <c r="EE42" s="442"/>
      <c r="EF42" s="443"/>
      <c r="EG42" s="444"/>
      <c r="EH42" s="447"/>
      <c r="EI42" s="439"/>
      <c r="EJ42" s="440"/>
      <c r="EK42" s="441"/>
      <c r="EL42" s="442"/>
      <c r="EM42" s="443"/>
      <c r="EN42" s="444"/>
      <c r="EO42" s="447"/>
      <c r="EP42" s="439"/>
      <c r="EQ42" s="440"/>
      <c r="ER42" s="441"/>
      <c r="ES42" s="442"/>
      <c r="ET42" s="443"/>
      <c r="EU42" s="444"/>
      <c r="EV42" s="447"/>
      <c r="EW42" s="439"/>
      <c r="EX42" s="440"/>
      <c r="EY42" s="441"/>
      <c r="EZ42" s="442"/>
      <c r="FA42" s="443"/>
      <c r="FB42" s="444"/>
      <c r="FC42" s="447"/>
      <c r="FD42" s="439"/>
      <c r="FE42" s="440"/>
      <c r="FF42" s="441"/>
      <c r="FG42" s="442"/>
      <c r="FH42" s="443"/>
      <c r="FI42" s="543"/>
      <c r="FJ42" s="457">
        <v>10</v>
      </c>
      <c r="FK42" s="458">
        <v>0</v>
      </c>
      <c r="FL42" s="420">
        <v>0</v>
      </c>
      <c r="FM42" s="421">
        <v>0</v>
      </c>
      <c r="FN42" s="459">
        <v>0</v>
      </c>
      <c r="FO42" s="460">
        <v>0</v>
      </c>
      <c r="FP42" s="461">
        <v>0</v>
      </c>
      <c r="FQ42" s="462">
        <v>10</v>
      </c>
      <c r="FR42" s="463">
        <v>10</v>
      </c>
      <c r="FS42" s="579">
        <v>850</v>
      </c>
      <c r="FT42" s="580">
        <v>0</v>
      </c>
      <c r="FU42" s="581">
        <v>0</v>
      </c>
      <c r="FV42" s="582">
        <v>0</v>
      </c>
      <c r="FW42" s="583">
        <v>0</v>
      </c>
      <c r="FX42" s="584">
        <v>0</v>
      </c>
      <c r="FY42" s="585">
        <v>0</v>
      </c>
      <c r="FZ42" s="464">
        <v>850</v>
      </c>
      <c r="GA42" s="526">
        <v>850</v>
      </c>
    </row>
    <row r="43" spans="1:183" ht="33" customHeight="1">
      <c r="A43" s="592" t="s">
        <v>160</v>
      </c>
      <c r="B43" s="467" t="s">
        <v>887</v>
      </c>
      <c r="C43" s="433"/>
      <c r="D43" s="589"/>
      <c r="E43" s="395">
        <v>30561</v>
      </c>
      <c r="F43" s="395">
        <v>30572</v>
      </c>
      <c r="G43" s="396">
        <v>11</v>
      </c>
      <c r="H43" s="470">
        <v>473386</v>
      </c>
      <c r="I43" s="470">
        <v>473604</v>
      </c>
      <c r="J43" s="528">
        <v>218</v>
      </c>
      <c r="K43" s="437">
        <v>14.533333333333333</v>
      </c>
      <c r="L43" s="438"/>
      <c r="M43" s="439"/>
      <c r="N43" s="440"/>
      <c r="O43" s="441"/>
      <c r="P43" s="442"/>
      <c r="Q43" s="443"/>
      <c r="R43" s="444"/>
      <c r="S43" s="445"/>
      <c r="T43" s="439"/>
      <c r="U43" s="440"/>
      <c r="V43" s="441"/>
      <c r="W43" s="442"/>
      <c r="X43" s="443"/>
      <c r="Y43" s="446"/>
      <c r="Z43" s="445"/>
      <c r="AA43" s="439"/>
      <c r="AB43" s="440"/>
      <c r="AC43" s="441"/>
      <c r="AD43" s="442"/>
      <c r="AE43" s="443"/>
      <c r="AF43" s="446"/>
      <c r="AG43" s="445"/>
      <c r="AH43" s="439"/>
      <c r="AI43" s="440"/>
      <c r="AJ43" s="441"/>
      <c r="AK43" s="442"/>
      <c r="AL43" s="443"/>
      <c r="AM43" s="446"/>
      <c r="AN43" s="438"/>
      <c r="AO43" s="439"/>
      <c r="AP43" s="440"/>
      <c r="AQ43" s="441"/>
      <c r="AR43" s="442"/>
      <c r="AS43" s="443"/>
      <c r="AT43" s="448"/>
      <c r="AU43" s="447"/>
      <c r="AV43" s="439"/>
      <c r="AW43" s="440"/>
      <c r="AX43" s="441"/>
      <c r="AY43" s="442"/>
      <c r="AZ43" s="443"/>
      <c r="BA43" s="444"/>
      <c r="BB43" s="447"/>
      <c r="BC43" s="439"/>
      <c r="BD43" s="440"/>
      <c r="BE43" s="441"/>
      <c r="BF43" s="442"/>
      <c r="BG43" s="443"/>
      <c r="BH43" s="448"/>
      <c r="BI43" s="449">
        <v>15</v>
      </c>
      <c r="BJ43" s="450"/>
      <c r="BK43" s="451"/>
      <c r="BL43" s="452"/>
      <c r="BM43" s="453"/>
      <c r="BN43" s="454"/>
      <c r="BO43" s="455"/>
      <c r="BP43" s="447"/>
      <c r="BQ43" s="450"/>
      <c r="BR43" s="451"/>
      <c r="BS43" s="452"/>
      <c r="BT43" s="453"/>
      <c r="BU43" s="454"/>
      <c r="BV43" s="455"/>
      <c r="BW43" s="447"/>
      <c r="BX43" s="450"/>
      <c r="BY43" s="451"/>
      <c r="BZ43" s="452"/>
      <c r="CA43" s="453"/>
      <c r="CB43" s="454"/>
      <c r="CC43" s="455"/>
      <c r="CD43" s="447"/>
      <c r="CE43" s="450"/>
      <c r="CF43" s="451"/>
      <c r="CG43" s="452"/>
      <c r="CH43" s="453"/>
      <c r="CI43" s="454"/>
      <c r="CJ43" s="455"/>
      <c r="CK43" s="447"/>
      <c r="CL43" s="450"/>
      <c r="CM43" s="451"/>
      <c r="CN43" s="452"/>
      <c r="CO43" s="453"/>
      <c r="CP43" s="454"/>
      <c r="CQ43" s="455"/>
      <c r="CR43" s="447"/>
      <c r="CS43" s="450"/>
      <c r="CT43" s="451"/>
      <c r="CU43" s="452"/>
      <c r="CV43" s="453"/>
      <c r="CW43" s="454"/>
      <c r="CX43" s="455"/>
      <c r="CY43" s="447"/>
      <c r="CZ43" s="439"/>
      <c r="DA43" s="440"/>
      <c r="DB43" s="441"/>
      <c r="DC43" s="442"/>
      <c r="DD43" s="443"/>
      <c r="DE43" s="444"/>
      <c r="DF43" s="447"/>
      <c r="DG43" s="439"/>
      <c r="DH43" s="440"/>
      <c r="DI43" s="441"/>
      <c r="DJ43" s="442"/>
      <c r="DK43" s="443"/>
      <c r="DL43" s="444"/>
      <c r="DM43" s="447"/>
      <c r="DN43" s="439"/>
      <c r="DO43" s="440"/>
      <c r="DP43" s="441"/>
      <c r="DQ43" s="442"/>
      <c r="DR43" s="443"/>
      <c r="DS43" s="444"/>
      <c r="DT43" s="447"/>
      <c r="DU43" s="439"/>
      <c r="DV43" s="440"/>
      <c r="DW43" s="441"/>
      <c r="DX43" s="442"/>
      <c r="DY43" s="443"/>
      <c r="DZ43" s="444"/>
      <c r="EA43" s="447"/>
      <c r="EB43" s="439"/>
      <c r="EC43" s="440"/>
      <c r="ED43" s="441"/>
      <c r="EE43" s="442"/>
      <c r="EF43" s="443"/>
      <c r="EG43" s="444"/>
      <c r="EH43" s="447"/>
      <c r="EI43" s="439"/>
      <c r="EJ43" s="440"/>
      <c r="EK43" s="441"/>
      <c r="EL43" s="442"/>
      <c r="EM43" s="443"/>
      <c r="EN43" s="444"/>
      <c r="EO43" s="447"/>
      <c r="EP43" s="439"/>
      <c r="EQ43" s="440"/>
      <c r="ER43" s="441"/>
      <c r="ES43" s="442"/>
      <c r="ET43" s="443"/>
      <c r="EU43" s="444"/>
      <c r="EV43" s="447"/>
      <c r="EW43" s="439"/>
      <c r="EX43" s="440"/>
      <c r="EY43" s="441"/>
      <c r="EZ43" s="442"/>
      <c r="FA43" s="443"/>
      <c r="FB43" s="444"/>
      <c r="FC43" s="447"/>
      <c r="FD43" s="439"/>
      <c r="FE43" s="440"/>
      <c r="FF43" s="441"/>
      <c r="FG43" s="442"/>
      <c r="FH43" s="443"/>
      <c r="FI43" s="543"/>
      <c r="FJ43" s="457">
        <v>15</v>
      </c>
      <c r="FK43" s="458">
        <v>0</v>
      </c>
      <c r="FL43" s="420">
        <v>0</v>
      </c>
      <c r="FM43" s="421">
        <v>0</v>
      </c>
      <c r="FN43" s="459">
        <v>0</v>
      </c>
      <c r="FO43" s="460">
        <v>0</v>
      </c>
      <c r="FP43" s="461">
        <v>0</v>
      </c>
      <c r="FQ43" s="462">
        <v>15</v>
      </c>
      <c r="FR43" s="463">
        <v>15</v>
      </c>
      <c r="FS43" s="579">
        <v>1275</v>
      </c>
      <c r="FT43" s="580">
        <v>0</v>
      </c>
      <c r="FU43" s="581">
        <v>0</v>
      </c>
      <c r="FV43" s="582">
        <v>0</v>
      </c>
      <c r="FW43" s="583">
        <v>0</v>
      </c>
      <c r="FX43" s="584">
        <v>0</v>
      </c>
      <c r="FY43" s="585">
        <v>0</v>
      </c>
      <c r="FZ43" s="464">
        <v>1275</v>
      </c>
      <c r="GA43" s="526">
        <v>1275</v>
      </c>
    </row>
    <row r="44" spans="1:183" ht="33" customHeight="1">
      <c r="A44" s="588" t="s">
        <v>161</v>
      </c>
      <c r="B44" s="469" t="s">
        <v>887</v>
      </c>
      <c r="C44" s="433"/>
      <c r="D44" s="589"/>
      <c r="E44" s="512">
        <v>28975</v>
      </c>
      <c r="F44" s="512">
        <v>28986</v>
      </c>
      <c r="G44" s="396">
        <v>11</v>
      </c>
      <c r="H44" s="470">
        <v>441287</v>
      </c>
      <c r="I44" s="470">
        <v>441470</v>
      </c>
      <c r="J44" s="528">
        <v>183</v>
      </c>
      <c r="K44" s="437">
        <v>15.25</v>
      </c>
      <c r="L44" s="438">
        <v>12</v>
      </c>
      <c r="M44" s="439"/>
      <c r="N44" s="440"/>
      <c r="O44" s="441"/>
      <c r="P44" s="442"/>
      <c r="Q44" s="443"/>
      <c r="R44" s="444"/>
      <c r="S44" s="445"/>
      <c r="T44" s="439"/>
      <c r="U44" s="440"/>
      <c r="V44" s="441"/>
      <c r="W44" s="442"/>
      <c r="X44" s="443"/>
      <c r="Y44" s="446"/>
      <c r="Z44" s="445"/>
      <c r="AA44" s="439"/>
      <c r="AB44" s="440"/>
      <c r="AC44" s="441"/>
      <c r="AD44" s="442"/>
      <c r="AE44" s="443"/>
      <c r="AF44" s="446"/>
      <c r="AG44" s="445"/>
      <c r="AH44" s="439"/>
      <c r="AI44" s="440"/>
      <c r="AJ44" s="441"/>
      <c r="AK44" s="442"/>
      <c r="AL44" s="443"/>
      <c r="AM44" s="446"/>
      <c r="AN44" s="438"/>
      <c r="AO44" s="439"/>
      <c r="AP44" s="440"/>
      <c r="AQ44" s="441"/>
      <c r="AR44" s="442"/>
      <c r="AS44" s="443"/>
      <c r="AT44" s="448"/>
      <c r="AU44" s="447"/>
      <c r="AV44" s="439"/>
      <c r="AW44" s="440"/>
      <c r="AX44" s="441"/>
      <c r="AY44" s="442"/>
      <c r="AZ44" s="443"/>
      <c r="BA44" s="444"/>
      <c r="BB44" s="447"/>
      <c r="BC44" s="439"/>
      <c r="BD44" s="440"/>
      <c r="BE44" s="441"/>
      <c r="BF44" s="442"/>
      <c r="BG44" s="443"/>
      <c r="BH44" s="448"/>
      <c r="BI44" s="449"/>
      <c r="BJ44" s="450"/>
      <c r="BK44" s="451"/>
      <c r="BL44" s="452"/>
      <c r="BM44" s="453"/>
      <c r="BN44" s="454"/>
      <c r="BO44" s="455"/>
      <c r="BP44" s="447"/>
      <c r="BQ44" s="450"/>
      <c r="BR44" s="451"/>
      <c r="BS44" s="452"/>
      <c r="BT44" s="453"/>
      <c r="BU44" s="454"/>
      <c r="BV44" s="455"/>
      <c r="BW44" s="447"/>
      <c r="BX44" s="450"/>
      <c r="BY44" s="451"/>
      <c r="BZ44" s="452"/>
      <c r="CA44" s="453"/>
      <c r="CB44" s="454"/>
      <c r="CC44" s="455"/>
      <c r="CD44" s="447"/>
      <c r="CE44" s="450"/>
      <c r="CF44" s="451"/>
      <c r="CG44" s="452"/>
      <c r="CH44" s="453"/>
      <c r="CI44" s="454"/>
      <c r="CJ44" s="455"/>
      <c r="CK44" s="447"/>
      <c r="CL44" s="450"/>
      <c r="CM44" s="451"/>
      <c r="CN44" s="452"/>
      <c r="CO44" s="453"/>
      <c r="CP44" s="454"/>
      <c r="CQ44" s="455"/>
      <c r="CR44" s="447"/>
      <c r="CS44" s="450"/>
      <c r="CT44" s="451"/>
      <c r="CU44" s="452"/>
      <c r="CV44" s="453"/>
      <c r="CW44" s="454"/>
      <c r="CX44" s="455"/>
      <c r="CY44" s="447"/>
      <c r="CZ44" s="439"/>
      <c r="DA44" s="440"/>
      <c r="DB44" s="441"/>
      <c r="DC44" s="442"/>
      <c r="DD44" s="443"/>
      <c r="DE44" s="444"/>
      <c r="DF44" s="447"/>
      <c r="DG44" s="439"/>
      <c r="DH44" s="440"/>
      <c r="DI44" s="441"/>
      <c r="DJ44" s="442"/>
      <c r="DK44" s="443"/>
      <c r="DL44" s="444"/>
      <c r="DM44" s="447"/>
      <c r="DN44" s="439"/>
      <c r="DO44" s="440"/>
      <c r="DP44" s="441"/>
      <c r="DQ44" s="442"/>
      <c r="DR44" s="443"/>
      <c r="DS44" s="444"/>
      <c r="DT44" s="447"/>
      <c r="DU44" s="439"/>
      <c r="DV44" s="440"/>
      <c r="DW44" s="441"/>
      <c r="DX44" s="442"/>
      <c r="DY44" s="443"/>
      <c r="DZ44" s="444"/>
      <c r="EA44" s="447"/>
      <c r="EB44" s="439"/>
      <c r="EC44" s="440"/>
      <c r="ED44" s="441"/>
      <c r="EE44" s="442"/>
      <c r="EF44" s="443"/>
      <c r="EG44" s="444"/>
      <c r="EH44" s="447"/>
      <c r="EI44" s="439"/>
      <c r="EJ44" s="440"/>
      <c r="EK44" s="441"/>
      <c r="EL44" s="442"/>
      <c r="EM44" s="443"/>
      <c r="EN44" s="444"/>
      <c r="EO44" s="447"/>
      <c r="EP44" s="439"/>
      <c r="EQ44" s="440"/>
      <c r="ER44" s="441"/>
      <c r="ES44" s="442"/>
      <c r="ET44" s="443"/>
      <c r="EU44" s="444"/>
      <c r="EV44" s="447"/>
      <c r="EW44" s="439"/>
      <c r="EX44" s="440"/>
      <c r="EY44" s="441"/>
      <c r="EZ44" s="442"/>
      <c r="FA44" s="443"/>
      <c r="FB44" s="444"/>
      <c r="FC44" s="447"/>
      <c r="FD44" s="439"/>
      <c r="FE44" s="440"/>
      <c r="FF44" s="441"/>
      <c r="FG44" s="442"/>
      <c r="FH44" s="443"/>
      <c r="FI44" s="543"/>
      <c r="FJ44" s="457">
        <v>12</v>
      </c>
      <c r="FK44" s="458">
        <v>0</v>
      </c>
      <c r="FL44" s="420">
        <v>0</v>
      </c>
      <c r="FM44" s="421">
        <v>0</v>
      </c>
      <c r="FN44" s="459">
        <v>0</v>
      </c>
      <c r="FO44" s="460">
        <v>0</v>
      </c>
      <c r="FP44" s="461">
        <v>0</v>
      </c>
      <c r="FQ44" s="462">
        <v>12</v>
      </c>
      <c r="FR44" s="463">
        <v>12</v>
      </c>
      <c r="FS44" s="579">
        <v>1020</v>
      </c>
      <c r="FT44" s="580">
        <v>0</v>
      </c>
      <c r="FU44" s="581">
        <v>0</v>
      </c>
      <c r="FV44" s="582">
        <v>0</v>
      </c>
      <c r="FW44" s="583">
        <v>0</v>
      </c>
      <c r="FX44" s="584">
        <v>0</v>
      </c>
      <c r="FY44" s="585">
        <v>0</v>
      </c>
      <c r="FZ44" s="464">
        <v>1020</v>
      </c>
      <c r="GA44" s="526">
        <v>1020</v>
      </c>
    </row>
    <row r="45" spans="1:183" ht="33" customHeight="1">
      <c r="A45" s="592" t="s">
        <v>162</v>
      </c>
      <c r="B45" s="467" t="s">
        <v>887</v>
      </c>
      <c r="C45" s="529"/>
      <c r="D45" s="594"/>
      <c r="E45" s="512">
        <v>27294</v>
      </c>
      <c r="F45" s="512">
        <v>27304</v>
      </c>
      <c r="G45" s="396">
        <v>10</v>
      </c>
      <c r="H45" s="470">
        <v>420024</v>
      </c>
      <c r="I45" s="470">
        <v>420230</v>
      </c>
      <c r="J45" s="528">
        <v>206</v>
      </c>
      <c r="K45" s="437">
        <v>14.714285714285714</v>
      </c>
      <c r="L45" s="438"/>
      <c r="M45" s="439"/>
      <c r="N45" s="440"/>
      <c r="O45" s="441"/>
      <c r="P45" s="442"/>
      <c r="Q45" s="443"/>
      <c r="R45" s="444"/>
      <c r="S45" s="445"/>
      <c r="T45" s="439"/>
      <c r="U45" s="440"/>
      <c r="V45" s="441"/>
      <c r="W45" s="442"/>
      <c r="X45" s="443"/>
      <c r="Y45" s="446"/>
      <c r="Z45" s="445"/>
      <c r="AA45" s="439"/>
      <c r="AB45" s="440"/>
      <c r="AC45" s="441"/>
      <c r="AD45" s="442"/>
      <c r="AE45" s="443"/>
      <c r="AF45" s="446"/>
      <c r="AG45" s="445"/>
      <c r="AH45" s="439"/>
      <c r="AI45" s="440"/>
      <c r="AJ45" s="441"/>
      <c r="AK45" s="442"/>
      <c r="AL45" s="443"/>
      <c r="AM45" s="446"/>
      <c r="AN45" s="438"/>
      <c r="AO45" s="439"/>
      <c r="AP45" s="440"/>
      <c r="AQ45" s="441"/>
      <c r="AR45" s="442"/>
      <c r="AS45" s="443"/>
      <c r="AT45" s="448"/>
      <c r="AU45" s="447"/>
      <c r="AV45" s="439"/>
      <c r="AW45" s="440"/>
      <c r="AX45" s="441"/>
      <c r="AY45" s="442"/>
      <c r="AZ45" s="443"/>
      <c r="BA45" s="444"/>
      <c r="BB45" s="447"/>
      <c r="BC45" s="439"/>
      <c r="BD45" s="440"/>
      <c r="BE45" s="441"/>
      <c r="BF45" s="442"/>
      <c r="BG45" s="443"/>
      <c r="BH45" s="448"/>
      <c r="BI45" s="449">
        <v>14</v>
      </c>
      <c r="BJ45" s="450"/>
      <c r="BK45" s="451"/>
      <c r="BL45" s="452"/>
      <c r="BM45" s="453"/>
      <c r="BN45" s="454"/>
      <c r="BO45" s="455"/>
      <c r="BP45" s="447"/>
      <c r="BQ45" s="450"/>
      <c r="BR45" s="451"/>
      <c r="BS45" s="452"/>
      <c r="BT45" s="453"/>
      <c r="BU45" s="454"/>
      <c r="BV45" s="455"/>
      <c r="BW45" s="447"/>
      <c r="BX45" s="450"/>
      <c r="BY45" s="451"/>
      <c r="BZ45" s="452"/>
      <c r="CA45" s="453"/>
      <c r="CB45" s="454"/>
      <c r="CC45" s="455"/>
      <c r="CD45" s="447"/>
      <c r="CE45" s="450"/>
      <c r="CF45" s="451"/>
      <c r="CG45" s="452"/>
      <c r="CH45" s="453"/>
      <c r="CI45" s="454"/>
      <c r="CJ45" s="455"/>
      <c r="CK45" s="447"/>
      <c r="CL45" s="450"/>
      <c r="CM45" s="451"/>
      <c r="CN45" s="452"/>
      <c r="CO45" s="453"/>
      <c r="CP45" s="454"/>
      <c r="CQ45" s="455"/>
      <c r="CR45" s="447"/>
      <c r="CS45" s="450"/>
      <c r="CT45" s="451"/>
      <c r="CU45" s="452"/>
      <c r="CV45" s="453"/>
      <c r="CW45" s="454"/>
      <c r="CX45" s="455"/>
      <c r="CY45" s="447"/>
      <c r="CZ45" s="439"/>
      <c r="DA45" s="440"/>
      <c r="DB45" s="441"/>
      <c r="DC45" s="442"/>
      <c r="DD45" s="443"/>
      <c r="DE45" s="444"/>
      <c r="DF45" s="447"/>
      <c r="DG45" s="439"/>
      <c r="DH45" s="440"/>
      <c r="DI45" s="441"/>
      <c r="DJ45" s="442"/>
      <c r="DK45" s="443"/>
      <c r="DL45" s="444"/>
      <c r="DM45" s="447"/>
      <c r="DN45" s="439"/>
      <c r="DO45" s="440"/>
      <c r="DP45" s="441"/>
      <c r="DQ45" s="442"/>
      <c r="DR45" s="443"/>
      <c r="DS45" s="444"/>
      <c r="DT45" s="447"/>
      <c r="DU45" s="439"/>
      <c r="DV45" s="440"/>
      <c r="DW45" s="441"/>
      <c r="DX45" s="442"/>
      <c r="DY45" s="443"/>
      <c r="DZ45" s="444"/>
      <c r="EA45" s="447"/>
      <c r="EB45" s="439"/>
      <c r="EC45" s="440"/>
      <c r="ED45" s="441"/>
      <c r="EE45" s="442"/>
      <c r="EF45" s="443"/>
      <c r="EG45" s="444"/>
      <c r="EH45" s="447"/>
      <c r="EI45" s="439"/>
      <c r="EJ45" s="440"/>
      <c r="EK45" s="441"/>
      <c r="EL45" s="442"/>
      <c r="EM45" s="443"/>
      <c r="EN45" s="444"/>
      <c r="EO45" s="447"/>
      <c r="EP45" s="439"/>
      <c r="EQ45" s="440"/>
      <c r="ER45" s="441"/>
      <c r="ES45" s="442"/>
      <c r="ET45" s="443"/>
      <c r="EU45" s="444"/>
      <c r="EV45" s="447"/>
      <c r="EW45" s="439"/>
      <c r="EX45" s="440"/>
      <c r="EY45" s="441"/>
      <c r="EZ45" s="442"/>
      <c r="FA45" s="443"/>
      <c r="FB45" s="444"/>
      <c r="FC45" s="447"/>
      <c r="FD45" s="439"/>
      <c r="FE45" s="440"/>
      <c r="FF45" s="441"/>
      <c r="FG45" s="442"/>
      <c r="FH45" s="443"/>
      <c r="FI45" s="543"/>
      <c r="FJ45" s="457">
        <v>14</v>
      </c>
      <c r="FK45" s="458">
        <v>0</v>
      </c>
      <c r="FL45" s="420">
        <v>0</v>
      </c>
      <c r="FM45" s="421">
        <v>0</v>
      </c>
      <c r="FN45" s="459">
        <v>0</v>
      </c>
      <c r="FO45" s="460">
        <v>0</v>
      </c>
      <c r="FP45" s="461">
        <v>0</v>
      </c>
      <c r="FQ45" s="462">
        <v>14</v>
      </c>
      <c r="FR45" s="463">
        <v>14</v>
      </c>
      <c r="FS45" s="579">
        <v>1190</v>
      </c>
      <c r="FT45" s="580">
        <v>0</v>
      </c>
      <c r="FU45" s="581">
        <v>0</v>
      </c>
      <c r="FV45" s="582">
        <v>0</v>
      </c>
      <c r="FW45" s="583">
        <v>0</v>
      </c>
      <c r="FX45" s="584">
        <v>0</v>
      </c>
      <c r="FY45" s="585">
        <v>0</v>
      </c>
      <c r="FZ45" s="464">
        <v>1190</v>
      </c>
      <c r="GA45" s="526">
        <v>1190</v>
      </c>
    </row>
    <row r="46" spans="1:183" ht="33" customHeight="1">
      <c r="A46" s="588" t="s">
        <v>163</v>
      </c>
      <c r="B46" s="469" t="s">
        <v>887</v>
      </c>
      <c r="C46" s="433"/>
      <c r="D46" s="589"/>
      <c r="E46" s="512">
        <v>29097</v>
      </c>
      <c r="F46" s="512">
        <v>29107</v>
      </c>
      <c r="G46" s="396">
        <v>10</v>
      </c>
      <c r="H46" s="470">
        <v>455868</v>
      </c>
      <c r="I46" s="470">
        <v>455992</v>
      </c>
      <c r="J46" s="528">
        <v>124</v>
      </c>
      <c r="K46" s="437">
        <v>15.5</v>
      </c>
      <c r="L46" s="438"/>
      <c r="M46" s="439"/>
      <c r="N46" s="440"/>
      <c r="O46" s="441"/>
      <c r="P46" s="442"/>
      <c r="Q46" s="443"/>
      <c r="R46" s="444"/>
      <c r="S46" s="445">
        <v>8</v>
      </c>
      <c r="T46" s="439"/>
      <c r="U46" s="440"/>
      <c r="V46" s="441"/>
      <c r="W46" s="442"/>
      <c r="X46" s="443"/>
      <c r="Y46" s="446"/>
      <c r="Z46" s="445"/>
      <c r="AA46" s="439"/>
      <c r="AB46" s="440"/>
      <c r="AC46" s="441"/>
      <c r="AD46" s="442"/>
      <c r="AE46" s="443"/>
      <c r="AF46" s="446"/>
      <c r="AG46" s="445"/>
      <c r="AH46" s="439"/>
      <c r="AI46" s="440"/>
      <c r="AJ46" s="441"/>
      <c r="AK46" s="442"/>
      <c r="AL46" s="443"/>
      <c r="AM46" s="446"/>
      <c r="AN46" s="438"/>
      <c r="AO46" s="439"/>
      <c r="AP46" s="440"/>
      <c r="AQ46" s="441"/>
      <c r="AR46" s="442"/>
      <c r="AS46" s="443"/>
      <c r="AT46" s="448"/>
      <c r="AU46" s="447"/>
      <c r="AV46" s="439"/>
      <c r="AW46" s="440"/>
      <c r="AX46" s="441"/>
      <c r="AY46" s="442"/>
      <c r="AZ46" s="443"/>
      <c r="BA46" s="444"/>
      <c r="BB46" s="447"/>
      <c r="BC46" s="439"/>
      <c r="BD46" s="440"/>
      <c r="BE46" s="441"/>
      <c r="BF46" s="442"/>
      <c r="BG46" s="443"/>
      <c r="BH46" s="448"/>
      <c r="BI46" s="449"/>
      <c r="BJ46" s="450"/>
      <c r="BK46" s="451"/>
      <c r="BL46" s="452"/>
      <c r="BM46" s="453"/>
      <c r="BN46" s="454"/>
      <c r="BO46" s="455"/>
      <c r="BP46" s="447"/>
      <c r="BQ46" s="450"/>
      <c r="BR46" s="451"/>
      <c r="BS46" s="452"/>
      <c r="BT46" s="453"/>
      <c r="BU46" s="454"/>
      <c r="BV46" s="455"/>
      <c r="BW46" s="447"/>
      <c r="BX46" s="450"/>
      <c r="BY46" s="451"/>
      <c r="BZ46" s="452"/>
      <c r="CA46" s="453"/>
      <c r="CB46" s="454"/>
      <c r="CC46" s="455"/>
      <c r="CD46" s="447"/>
      <c r="CE46" s="450"/>
      <c r="CF46" s="451"/>
      <c r="CG46" s="452"/>
      <c r="CH46" s="453"/>
      <c r="CI46" s="454"/>
      <c r="CJ46" s="455"/>
      <c r="CK46" s="447"/>
      <c r="CL46" s="450"/>
      <c r="CM46" s="451"/>
      <c r="CN46" s="452"/>
      <c r="CO46" s="453"/>
      <c r="CP46" s="454"/>
      <c r="CQ46" s="455"/>
      <c r="CR46" s="447"/>
      <c r="CS46" s="450"/>
      <c r="CT46" s="451"/>
      <c r="CU46" s="452"/>
      <c r="CV46" s="453"/>
      <c r="CW46" s="454"/>
      <c r="CX46" s="455"/>
      <c r="CY46" s="447"/>
      <c r="CZ46" s="439"/>
      <c r="DA46" s="440"/>
      <c r="DB46" s="441"/>
      <c r="DC46" s="442"/>
      <c r="DD46" s="443"/>
      <c r="DE46" s="444"/>
      <c r="DF46" s="447"/>
      <c r="DG46" s="439"/>
      <c r="DH46" s="440"/>
      <c r="DI46" s="441"/>
      <c r="DJ46" s="442"/>
      <c r="DK46" s="443"/>
      <c r="DL46" s="444"/>
      <c r="DM46" s="447"/>
      <c r="DN46" s="439"/>
      <c r="DO46" s="440"/>
      <c r="DP46" s="441"/>
      <c r="DQ46" s="442"/>
      <c r="DR46" s="443"/>
      <c r="DS46" s="444"/>
      <c r="DT46" s="447"/>
      <c r="DU46" s="439"/>
      <c r="DV46" s="440"/>
      <c r="DW46" s="441"/>
      <c r="DX46" s="442"/>
      <c r="DY46" s="443"/>
      <c r="DZ46" s="444"/>
      <c r="EA46" s="447"/>
      <c r="EB46" s="439"/>
      <c r="EC46" s="440"/>
      <c r="ED46" s="441"/>
      <c r="EE46" s="442"/>
      <c r="EF46" s="443"/>
      <c r="EG46" s="444"/>
      <c r="EH46" s="447"/>
      <c r="EI46" s="439"/>
      <c r="EJ46" s="440"/>
      <c r="EK46" s="441"/>
      <c r="EL46" s="442"/>
      <c r="EM46" s="443"/>
      <c r="EN46" s="444"/>
      <c r="EO46" s="447"/>
      <c r="EP46" s="439"/>
      <c r="EQ46" s="440"/>
      <c r="ER46" s="441"/>
      <c r="ES46" s="442"/>
      <c r="ET46" s="443"/>
      <c r="EU46" s="444"/>
      <c r="EV46" s="447"/>
      <c r="EW46" s="439"/>
      <c r="EX46" s="440"/>
      <c r="EY46" s="441"/>
      <c r="EZ46" s="442"/>
      <c r="FA46" s="443"/>
      <c r="FB46" s="444"/>
      <c r="FC46" s="447"/>
      <c r="FD46" s="439"/>
      <c r="FE46" s="440"/>
      <c r="FF46" s="441"/>
      <c r="FG46" s="442"/>
      <c r="FH46" s="443"/>
      <c r="FI46" s="543"/>
      <c r="FJ46" s="457">
        <v>8</v>
      </c>
      <c r="FK46" s="458">
        <v>0</v>
      </c>
      <c r="FL46" s="420">
        <v>0</v>
      </c>
      <c r="FM46" s="421">
        <v>0</v>
      </c>
      <c r="FN46" s="459">
        <v>0</v>
      </c>
      <c r="FO46" s="460">
        <v>0</v>
      </c>
      <c r="FP46" s="461">
        <v>0</v>
      </c>
      <c r="FQ46" s="462">
        <v>8</v>
      </c>
      <c r="FR46" s="463">
        <v>8</v>
      </c>
      <c r="FS46" s="579">
        <v>680</v>
      </c>
      <c r="FT46" s="580">
        <v>0</v>
      </c>
      <c r="FU46" s="581">
        <v>0</v>
      </c>
      <c r="FV46" s="582">
        <v>0</v>
      </c>
      <c r="FW46" s="583">
        <v>0</v>
      </c>
      <c r="FX46" s="584">
        <v>0</v>
      </c>
      <c r="FY46" s="585">
        <v>0</v>
      </c>
      <c r="FZ46" s="464">
        <v>680</v>
      </c>
      <c r="GA46" s="526">
        <v>680</v>
      </c>
    </row>
    <row r="47" spans="1:183" ht="33" customHeight="1">
      <c r="A47" s="592" t="s">
        <v>164</v>
      </c>
      <c r="B47" s="467" t="s">
        <v>887</v>
      </c>
      <c r="C47" s="433"/>
      <c r="D47" s="589"/>
      <c r="E47" s="512">
        <v>29072</v>
      </c>
      <c r="F47" s="512">
        <v>29081</v>
      </c>
      <c r="G47" s="595">
        <v>9</v>
      </c>
      <c r="H47" s="470">
        <v>441259</v>
      </c>
      <c r="I47" s="470">
        <v>441427</v>
      </c>
      <c r="J47" s="528">
        <v>168</v>
      </c>
      <c r="K47" s="437">
        <v>14</v>
      </c>
      <c r="L47" s="438"/>
      <c r="M47" s="439"/>
      <c r="N47" s="440"/>
      <c r="O47" s="441"/>
      <c r="P47" s="442"/>
      <c r="Q47" s="443"/>
      <c r="R47" s="444"/>
      <c r="S47" s="445"/>
      <c r="T47" s="439"/>
      <c r="U47" s="440"/>
      <c r="V47" s="441"/>
      <c r="W47" s="442"/>
      <c r="X47" s="443"/>
      <c r="Y47" s="446"/>
      <c r="Z47" s="445"/>
      <c r="AA47" s="439"/>
      <c r="AB47" s="440"/>
      <c r="AC47" s="441"/>
      <c r="AD47" s="442"/>
      <c r="AE47" s="443"/>
      <c r="AF47" s="446"/>
      <c r="AG47" s="445"/>
      <c r="AH47" s="439"/>
      <c r="AI47" s="440"/>
      <c r="AJ47" s="284"/>
      <c r="AK47" s="442"/>
      <c r="AL47" s="443"/>
      <c r="AM47" s="446"/>
      <c r="AN47" s="438"/>
      <c r="AO47" s="439"/>
      <c r="AP47" s="440"/>
      <c r="AQ47" s="441"/>
      <c r="AR47" s="442"/>
      <c r="AS47" s="443"/>
      <c r="AT47" s="448"/>
      <c r="AU47" s="447"/>
      <c r="AV47" s="439"/>
      <c r="AW47" s="440"/>
      <c r="AX47" s="441"/>
      <c r="AY47" s="442"/>
      <c r="AZ47" s="443"/>
      <c r="BA47" s="444"/>
      <c r="BB47" s="447"/>
      <c r="BC47" s="439"/>
      <c r="BD47" s="440"/>
      <c r="BE47" s="441"/>
      <c r="BF47" s="442"/>
      <c r="BG47" s="443"/>
      <c r="BH47" s="448"/>
      <c r="BI47" s="449">
        <v>12</v>
      </c>
      <c r="BJ47" s="450"/>
      <c r="BK47" s="451"/>
      <c r="BL47" s="452"/>
      <c r="BM47" s="453"/>
      <c r="BN47" s="454"/>
      <c r="BO47" s="455"/>
      <c r="BP47" s="447"/>
      <c r="BQ47" s="450"/>
      <c r="BR47" s="451"/>
      <c r="BS47" s="452"/>
      <c r="BT47" s="453"/>
      <c r="BU47" s="454"/>
      <c r="BV47" s="455"/>
      <c r="BW47" s="447"/>
      <c r="BX47" s="450"/>
      <c r="BY47" s="451"/>
      <c r="BZ47" s="452"/>
      <c r="CA47" s="453"/>
      <c r="CB47" s="454"/>
      <c r="CC47" s="455"/>
      <c r="CD47" s="447"/>
      <c r="CE47" s="450"/>
      <c r="CF47" s="451"/>
      <c r="CG47" s="452"/>
      <c r="CH47" s="453"/>
      <c r="CI47" s="454"/>
      <c r="CJ47" s="455"/>
      <c r="CK47" s="447"/>
      <c r="CL47" s="450"/>
      <c r="CM47" s="451"/>
      <c r="CN47" s="452"/>
      <c r="CO47" s="453"/>
      <c r="CP47" s="454"/>
      <c r="CQ47" s="455"/>
      <c r="CR47" s="447"/>
      <c r="CS47" s="450"/>
      <c r="CT47" s="451"/>
      <c r="CU47" s="452"/>
      <c r="CV47" s="453"/>
      <c r="CW47" s="454"/>
      <c r="CX47" s="455"/>
      <c r="CY47" s="447"/>
      <c r="CZ47" s="439"/>
      <c r="DA47" s="440"/>
      <c r="DB47" s="441"/>
      <c r="DC47" s="442"/>
      <c r="DD47" s="443"/>
      <c r="DE47" s="444"/>
      <c r="DF47" s="447"/>
      <c r="DG47" s="439"/>
      <c r="DH47" s="440"/>
      <c r="DI47" s="441"/>
      <c r="DJ47" s="442"/>
      <c r="DK47" s="443"/>
      <c r="DL47" s="444"/>
      <c r="DM47" s="447"/>
      <c r="DN47" s="439"/>
      <c r="DO47" s="440"/>
      <c r="DP47" s="441"/>
      <c r="DQ47" s="442"/>
      <c r="DR47" s="443"/>
      <c r="DS47" s="444"/>
      <c r="DT47" s="447"/>
      <c r="DU47" s="439"/>
      <c r="DV47" s="440"/>
      <c r="DW47" s="441"/>
      <c r="DX47" s="442"/>
      <c r="DY47" s="443"/>
      <c r="DZ47" s="444"/>
      <c r="EA47" s="447"/>
      <c r="EB47" s="439"/>
      <c r="EC47" s="440"/>
      <c r="ED47" s="441"/>
      <c r="EE47" s="442"/>
      <c r="EF47" s="443"/>
      <c r="EG47" s="444"/>
      <c r="EH47" s="447"/>
      <c r="EI47" s="439"/>
      <c r="EJ47" s="440"/>
      <c r="EK47" s="441"/>
      <c r="EL47" s="442"/>
      <c r="EM47" s="443"/>
      <c r="EN47" s="444"/>
      <c r="EO47" s="447"/>
      <c r="EP47" s="439"/>
      <c r="EQ47" s="440"/>
      <c r="ER47" s="441"/>
      <c r="ES47" s="442"/>
      <c r="ET47" s="443"/>
      <c r="EU47" s="444"/>
      <c r="EV47" s="447"/>
      <c r="EW47" s="439"/>
      <c r="EX47" s="440"/>
      <c r="EY47" s="441"/>
      <c r="EZ47" s="442"/>
      <c r="FA47" s="443"/>
      <c r="FB47" s="444"/>
      <c r="FC47" s="447"/>
      <c r="FD47" s="439"/>
      <c r="FE47" s="440"/>
      <c r="FF47" s="441"/>
      <c r="FG47" s="442"/>
      <c r="FH47" s="443"/>
      <c r="FI47" s="543"/>
      <c r="FJ47" s="457">
        <v>12</v>
      </c>
      <c r="FK47" s="458">
        <v>0</v>
      </c>
      <c r="FL47" s="420">
        <v>0</v>
      </c>
      <c r="FM47" s="421">
        <v>0</v>
      </c>
      <c r="FN47" s="459">
        <v>0</v>
      </c>
      <c r="FO47" s="460">
        <v>0</v>
      </c>
      <c r="FP47" s="461">
        <v>0</v>
      </c>
      <c r="FQ47" s="462">
        <v>12</v>
      </c>
      <c r="FR47" s="463">
        <v>12</v>
      </c>
      <c r="FS47" s="579">
        <v>1020</v>
      </c>
      <c r="FT47" s="580">
        <v>0</v>
      </c>
      <c r="FU47" s="581">
        <v>0</v>
      </c>
      <c r="FV47" s="582">
        <v>0</v>
      </c>
      <c r="FW47" s="583">
        <v>0</v>
      </c>
      <c r="FX47" s="584">
        <v>0</v>
      </c>
      <c r="FY47" s="585">
        <v>0</v>
      </c>
      <c r="FZ47" s="464">
        <v>1020</v>
      </c>
      <c r="GA47" s="526">
        <v>1020</v>
      </c>
    </row>
    <row r="48" spans="1:183" ht="33" customHeight="1">
      <c r="A48" s="603" t="s">
        <v>165</v>
      </c>
      <c r="B48" s="604" t="s">
        <v>887</v>
      </c>
      <c r="C48" s="598"/>
      <c r="D48" s="589"/>
      <c r="E48" s="512">
        <v>25503</v>
      </c>
      <c r="F48" s="512">
        <v>25514</v>
      </c>
      <c r="G48" s="396">
        <v>11</v>
      </c>
      <c r="H48" s="599">
        <v>398593</v>
      </c>
      <c r="I48" s="599">
        <v>398757</v>
      </c>
      <c r="J48" s="528">
        <v>164</v>
      </c>
      <c r="K48" s="437">
        <v>12.615384615384615</v>
      </c>
      <c r="L48" s="438"/>
      <c r="M48" s="439"/>
      <c r="N48" s="440"/>
      <c r="O48" s="441"/>
      <c r="P48" s="442"/>
      <c r="Q48" s="443"/>
      <c r="R48" s="444"/>
      <c r="S48" s="445"/>
      <c r="T48" s="439"/>
      <c r="U48" s="440"/>
      <c r="V48" s="441"/>
      <c r="W48" s="442"/>
      <c r="X48" s="443"/>
      <c r="Y48" s="446"/>
      <c r="Z48" s="445"/>
      <c r="AA48" s="439"/>
      <c r="AB48" s="440"/>
      <c r="AC48" s="441"/>
      <c r="AD48" s="442"/>
      <c r="AE48" s="443"/>
      <c r="AF48" s="446"/>
      <c r="AG48" s="445"/>
      <c r="AH48" s="439"/>
      <c r="AI48" s="440"/>
      <c r="AJ48" s="441"/>
      <c r="AK48" s="442"/>
      <c r="AL48" s="443"/>
      <c r="AM48" s="446"/>
      <c r="AN48" s="438"/>
      <c r="AO48" s="439"/>
      <c r="AP48" s="440"/>
      <c r="AQ48" s="441"/>
      <c r="AR48" s="442"/>
      <c r="AS48" s="443"/>
      <c r="AT48" s="448"/>
      <c r="AU48" s="447">
        <v>2</v>
      </c>
      <c r="AV48" s="439"/>
      <c r="AW48" s="440"/>
      <c r="AX48" s="441">
        <v>11</v>
      </c>
      <c r="AY48" s="442"/>
      <c r="AZ48" s="443"/>
      <c r="BA48" s="444"/>
      <c r="BB48" s="447"/>
      <c r="BC48" s="439"/>
      <c r="BD48" s="440"/>
      <c r="BE48" s="441"/>
      <c r="BF48" s="442"/>
      <c r="BG48" s="443"/>
      <c r="BH48" s="448"/>
      <c r="BI48" s="449"/>
      <c r="BJ48" s="450"/>
      <c r="BK48" s="451"/>
      <c r="BL48" s="452"/>
      <c r="BM48" s="453"/>
      <c r="BN48" s="454"/>
      <c r="BO48" s="455"/>
      <c r="BP48" s="447"/>
      <c r="BQ48" s="450"/>
      <c r="BR48" s="451"/>
      <c r="BS48" s="452"/>
      <c r="BT48" s="453"/>
      <c r="BU48" s="454"/>
      <c r="BV48" s="455"/>
      <c r="BW48" s="447"/>
      <c r="BX48" s="450"/>
      <c r="BY48" s="451"/>
      <c r="BZ48" s="452"/>
      <c r="CA48" s="453"/>
      <c r="CB48" s="454"/>
      <c r="CC48" s="455"/>
      <c r="CD48" s="447"/>
      <c r="CE48" s="450"/>
      <c r="CF48" s="451"/>
      <c r="CG48" s="452"/>
      <c r="CH48" s="453"/>
      <c r="CI48" s="454"/>
      <c r="CJ48" s="455"/>
      <c r="CK48" s="447"/>
      <c r="CL48" s="450"/>
      <c r="CM48" s="451"/>
      <c r="CN48" s="452"/>
      <c r="CO48" s="453"/>
      <c r="CP48" s="454"/>
      <c r="CQ48" s="455"/>
      <c r="CR48" s="447"/>
      <c r="CS48" s="450"/>
      <c r="CT48" s="451"/>
      <c r="CU48" s="452"/>
      <c r="CV48" s="453"/>
      <c r="CW48" s="454"/>
      <c r="CX48" s="455"/>
      <c r="CY48" s="447"/>
      <c r="CZ48" s="439"/>
      <c r="DA48" s="440"/>
      <c r="DB48" s="441"/>
      <c r="DC48" s="442"/>
      <c r="DD48" s="443"/>
      <c r="DE48" s="444"/>
      <c r="DF48" s="447"/>
      <c r="DG48" s="439"/>
      <c r="DH48" s="440"/>
      <c r="DI48" s="441"/>
      <c r="DJ48" s="442"/>
      <c r="DK48" s="443"/>
      <c r="DL48" s="444"/>
      <c r="DM48" s="447"/>
      <c r="DN48" s="439"/>
      <c r="DO48" s="440"/>
      <c r="DP48" s="441"/>
      <c r="DQ48" s="442"/>
      <c r="DR48" s="443"/>
      <c r="DS48" s="444"/>
      <c r="DT48" s="447"/>
      <c r="DU48" s="439"/>
      <c r="DV48" s="440"/>
      <c r="DW48" s="441"/>
      <c r="DX48" s="442"/>
      <c r="DY48" s="443"/>
      <c r="DZ48" s="444"/>
      <c r="EA48" s="447"/>
      <c r="EB48" s="439"/>
      <c r="EC48" s="440"/>
      <c r="ED48" s="441"/>
      <c r="EE48" s="442"/>
      <c r="EF48" s="443"/>
      <c r="EG48" s="444"/>
      <c r="EH48" s="447"/>
      <c r="EI48" s="439"/>
      <c r="EJ48" s="440"/>
      <c r="EK48" s="441"/>
      <c r="EL48" s="442"/>
      <c r="EM48" s="443"/>
      <c r="EN48" s="444"/>
      <c r="EO48" s="447"/>
      <c r="EP48" s="439"/>
      <c r="EQ48" s="440"/>
      <c r="ER48" s="441"/>
      <c r="ES48" s="442"/>
      <c r="ET48" s="443"/>
      <c r="EU48" s="444"/>
      <c r="EV48" s="447"/>
      <c r="EW48" s="439"/>
      <c r="EX48" s="440"/>
      <c r="EY48" s="441"/>
      <c r="EZ48" s="442"/>
      <c r="FA48" s="443"/>
      <c r="FB48" s="444"/>
      <c r="FC48" s="447"/>
      <c r="FD48" s="439"/>
      <c r="FE48" s="440"/>
      <c r="FF48" s="441"/>
      <c r="FG48" s="442"/>
      <c r="FH48" s="443"/>
      <c r="FI48" s="543"/>
      <c r="FJ48" s="457">
        <v>2</v>
      </c>
      <c r="FK48" s="458">
        <v>0</v>
      </c>
      <c r="FL48" s="420">
        <v>11</v>
      </c>
      <c r="FM48" s="421">
        <v>0</v>
      </c>
      <c r="FN48" s="459">
        <v>0</v>
      </c>
      <c r="FO48" s="460">
        <v>0</v>
      </c>
      <c r="FP48" s="461">
        <v>0</v>
      </c>
      <c r="FQ48" s="462">
        <v>13</v>
      </c>
      <c r="FR48" s="463">
        <v>13</v>
      </c>
      <c r="FS48" s="579">
        <v>170</v>
      </c>
      <c r="FT48" s="580">
        <v>0</v>
      </c>
      <c r="FU48" s="581">
        <v>935</v>
      </c>
      <c r="FV48" s="582">
        <v>0</v>
      </c>
      <c r="FW48" s="583">
        <v>0</v>
      </c>
      <c r="FX48" s="584">
        <v>0</v>
      </c>
      <c r="FY48" s="585">
        <v>0</v>
      </c>
      <c r="FZ48" s="464">
        <v>1105</v>
      </c>
      <c r="GA48" s="526">
        <v>1105</v>
      </c>
    </row>
    <row r="49" spans="1:183" ht="28.2">
      <c r="A49" s="596" t="s">
        <v>166</v>
      </c>
      <c r="B49" s="597" t="s">
        <v>887</v>
      </c>
      <c r="C49" s="598"/>
      <c r="D49" s="589"/>
      <c r="E49" s="758">
        <v>25832.400000000001</v>
      </c>
      <c r="F49" s="758">
        <v>25842.9</v>
      </c>
      <c r="G49" s="396">
        <v>10.5</v>
      </c>
      <c r="H49" s="470">
        <v>394357</v>
      </c>
      <c r="I49" s="470">
        <v>394524</v>
      </c>
      <c r="J49" s="528">
        <v>167</v>
      </c>
      <c r="K49" s="437">
        <v>13.916666666666666</v>
      </c>
      <c r="L49" s="438"/>
      <c r="M49" s="439"/>
      <c r="N49" s="440"/>
      <c r="O49" s="441"/>
      <c r="P49" s="442"/>
      <c r="Q49" s="443"/>
      <c r="R49" s="444"/>
      <c r="S49" s="445"/>
      <c r="T49" s="439"/>
      <c r="U49" s="440"/>
      <c r="V49" s="441"/>
      <c r="W49" s="442"/>
      <c r="X49" s="443"/>
      <c r="Y49" s="446"/>
      <c r="Z49" s="445"/>
      <c r="AA49" s="439"/>
      <c r="AB49" s="440"/>
      <c r="AC49" s="441"/>
      <c r="AD49" s="442"/>
      <c r="AE49" s="443"/>
      <c r="AF49" s="446"/>
      <c r="AG49" s="445"/>
      <c r="AH49" s="439"/>
      <c r="AI49" s="440"/>
      <c r="AJ49" s="441"/>
      <c r="AK49" s="442"/>
      <c r="AL49" s="443"/>
      <c r="AM49" s="446"/>
      <c r="AN49" s="438"/>
      <c r="AO49" s="439"/>
      <c r="AP49" s="440"/>
      <c r="AQ49" s="441"/>
      <c r="AR49" s="442"/>
      <c r="AS49" s="443"/>
      <c r="AT49" s="448"/>
      <c r="AU49" s="447">
        <v>1</v>
      </c>
      <c r="AV49" s="439"/>
      <c r="AW49" s="440"/>
      <c r="AX49" s="441">
        <v>8</v>
      </c>
      <c r="AY49" s="442"/>
      <c r="AZ49" s="443"/>
      <c r="BA49" s="444"/>
      <c r="BB49" s="447"/>
      <c r="BC49" s="439"/>
      <c r="BD49" s="440"/>
      <c r="BE49" s="441"/>
      <c r="BF49" s="442"/>
      <c r="BG49" s="443"/>
      <c r="BH49" s="448"/>
      <c r="BI49" s="449">
        <v>3</v>
      </c>
      <c r="BJ49" s="450"/>
      <c r="BK49" s="451"/>
      <c r="BL49" s="452"/>
      <c r="BM49" s="453"/>
      <c r="BN49" s="454"/>
      <c r="BO49" s="455"/>
      <c r="BP49" s="447"/>
      <c r="BQ49" s="450"/>
      <c r="BR49" s="451"/>
      <c r="BS49" s="452"/>
      <c r="BT49" s="453"/>
      <c r="BU49" s="454"/>
      <c r="BV49" s="455"/>
      <c r="BW49" s="447"/>
      <c r="BX49" s="450"/>
      <c r="BY49" s="451"/>
      <c r="BZ49" s="452"/>
      <c r="CA49" s="453"/>
      <c r="CB49" s="454"/>
      <c r="CC49" s="455"/>
      <c r="CD49" s="447"/>
      <c r="CE49" s="450"/>
      <c r="CF49" s="451"/>
      <c r="CG49" s="452"/>
      <c r="CH49" s="453"/>
      <c r="CI49" s="454"/>
      <c r="CJ49" s="455"/>
      <c r="CK49" s="447"/>
      <c r="CL49" s="450"/>
      <c r="CM49" s="451"/>
      <c r="CN49" s="452"/>
      <c r="CO49" s="453"/>
      <c r="CP49" s="454"/>
      <c r="CQ49" s="455"/>
      <c r="CR49" s="447"/>
      <c r="CS49" s="450"/>
      <c r="CT49" s="451"/>
      <c r="CU49" s="452"/>
      <c r="CV49" s="453"/>
      <c r="CW49" s="454"/>
      <c r="CX49" s="455"/>
      <c r="CY49" s="447"/>
      <c r="CZ49" s="439"/>
      <c r="DA49" s="440"/>
      <c r="DB49" s="441"/>
      <c r="DC49" s="442"/>
      <c r="DD49" s="443"/>
      <c r="DE49" s="444"/>
      <c r="DF49" s="447"/>
      <c r="DG49" s="439"/>
      <c r="DH49" s="440"/>
      <c r="DI49" s="441"/>
      <c r="DJ49" s="442"/>
      <c r="DK49" s="443"/>
      <c r="DL49" s="444"/>
      <c r="DM49" s="447"/>
      <c r="DN49" s="439"/>
      <c r="DO49" s="440"/>
      <c r="DP49" s="441"/>
      <c r="DQ49" s="442"/>
      <c r="DR49" s="443"/>
      <c r="DS49" s="444"/>
      <c r="DT49" s="447"/>
      <c r="DU49" s="439"/>
      <c r="DV49" s="440"/>
      <c r="DW49" s="441"/>
      <c r="DX49" s="442"/>
      <c r="DY49" s="443"/>
      <c r="DZ49" s="444"/>
      <c r="EA49" s="447"/>
      <c r="EB49" s="439"/>
      <c r="EC49" s="440"/>
      <c r="ED49" s="441"/>
      <c r="EE49" s="442"/>
      <c r="EF49" s="443"/>
      <c r="EG49" s="444"/>
      <c r="EH49" s="447"/>
      <c r="EI49" s="439"/>
      <c r="EJ49" s="440"/>
      <c r="EK49" s="441"/>
      <c r="EL49" s="442"/>
      <c r="EM49" s="443"/>
      <c r="EN49" s="444"/>
      <c r="EO49" s="447"/>
      <c r="EP49" s="439"/>
      <c r="EQ49" s="440"/>
      <c r="ER49" s="441"/>
      <c r="ES49" s="442"/>
      <c r="ET49" s="443"/>
      <c r="EU49" s="444"/>
      <c r="EV49" s="447"/>
      <c r="EW49" s="439"/>
      <c r="EX49" s="440"/>
      <c r="EY49" s="441"/>
      <c r="EZ49" s="442"/>
      <c r="FA49" s="443"/>
      <c r="FB49" s="444"/>
      <c r="FC49" s="447"/>
      <c r="FD49" s="439"/>
      <c r="FE49" s="440"/>
      <c r="FF49" s="441"/>
      <c r="FG49" s="442"/>
      <c r="FH49" s="443"/>
      <c r="FI49" s="543"/>
      <c r="FJ49" s="457">
        <v>4</v>
      </c>
      <c r="FK49" s="458">
        <v>0</v>
      </c>
      <c r="FL49" s="420">
        <v>8</v>
      </c>
      <c r="FM49" s="421">
        <v>0</v>
      </c>
      <c r="FN49" s="459">
        <v>0</v>
      </c>
      <c r="FO49" s="460">
        <v>0</v>
      </c>
      <c r="FP49" s="461">
        <v>0</v>
      </c>
      <c r="FQ49" s="462">
        <v>12</v>
      </c>
      <c r="FR49" s="463">
        <v>12</v>
      </c>
      <c r="FS49" s="579">
        <v>340</v>
      </c>
      <c r="FT49" s="580">
        <v>0</v>
      </c>
      <c r="FU49" s="581">
        <v>680</v>
      </c>
      <c r="FV49" s="582">
        <v>0</v>
      </c>
      <c r="FW49" s="583">
        <v>0</v>
      </c>
      <c r="FX49" s="584">
        <v>0</v>
      </c>
      <c r="FY49" s="585">
        <v>0</v>
      </c>
      <c r="FZ49" s="464">
        <v>1020</v>
      </c>
      <c r="GA49" s="526">
        <v>1020</v>
      </c>
    </row>
    <row r="50" spans="1:183" ht="28.2">
      <c r="A50" s="600" t="s">
        <v>167</v>
      </c>
      <c r="B50" s="601" t="s">
        <v>887</v>
      </c>
      <c r="C50" s="598"/>
      <c r="D50" s="602"/>
      <c r="E50" s="512">
        <v>20015.599999999999</v>
      </c>
      <c r="F50" s="512">
        <v>20015.599999999999</v>
      </c>
      <c r="G50" s="396">
        <v>0</v>
      </c>
      <c r="H50" s="470">
        <v>306788.3</v>
      </c>
      <c r="I50" s="470">
        <v>306788.3</v>
      </c>
      <c r="J50" s="528">
        <v>0</v>
      </c>
      <c r="K50" s="437" t="e">
        <v>#DIV/0!</v>
      </c>
      <c r="L50" s="438"/>
      <c r="M50" s="439"/>
      <c r="N50" s="440"/>
      <c r="O50" s="441"/>
      <c r="P50" s="442"/>
      <c r="Q50" s="443"/>
      <c r="R50" s="444"/>
      <c r="S50" s="445"/>
      <c r="T50" s="439"/>
      <c r="U50" s="440"/>
      <c r="V50" s="441"/>
      <c r="W50" s="442"/>
      <c r="X50" s="443"/>
      <c r="Y50" s="446"/>
      <c r="Z50" s="445"/>
      <c r="AA50" s="439"/>
      <c r="AB50" s="440"/>
      <c r="AC50" s="441"/>
      <c r="AD50" s="442"/>
      <c r="AE50" s="443"/>
      <c r="AF50" s="446"/>
      <c r="AG50" s="445"/>
      <c r="AH50" s="439"/>
      <c r="AI50" s="440"/>
      <c r="AJ50" s="441"/>
      <c r="AK50" s="442"/>
      <c r="AL50" s="443"/>
      <c r="AM50" s="446"/>
      <c r="AN50" s="438"/>
      <c r="AO50" s="439"/>
      <c r="AP50" s="440"/>
      <c r="AQ50" s="441"/>
      <c r="AR50" s="442"/>
      <c r="AS50" s="443"/>
      <c r="AT50" s="448"/>
      <c r="AU50" s="447"/>
      <c r="AV50" s="439"/>
      <c r="AW50" s="440"/>
      <c r="AX50" s="441"/>
      <c r="AY50" s="442"/>
      <c r="AZ50" s="443"/>
      <c r="BA50" s="444"/>
      <c r="BB50" s="447"/>
      <c r="BC50" s="439"/>
      <c r="BD50" s="440"/>
      <c r="BE50" s="441"/>
      <c r="BF50" s="442"/>
      <c r="BG50" s="443"/>
      <c r="BH50" s="448"/>
      <c r="BI50" s="449"/>
      <c r="BJ50" s="450"/>
      <c r="BK50" s="451"/>
      <c r="BL50" s="452"/>
      <c r="BM50" s="453"/>
      <c r="BN50" s="454"/>
      <c r="BO50" s="455"/>
      <c r="BP50" s="447"/>
      <c r="BQ50" s="450"/>
      <c r="BR50" s="451"/>
      <c r="BS50" s="452"/>
      <c r="BT50" s="453"/>
      <c r="BU50" s="454"/>
      <c r="BV50" s="455"/>
      <c r="BW50" s="447"/>
      <c r="BX50" s="450"/>
      <c r="BY50" s="451"/>
      <c r="BZ50" s="452"/>
      <c r="CA50" s="453"/>
      <c r="CB50" s="454"/>
      <c r="CC50" s="455"/>
      <c r="CD50" s="447"/>
      <c r="CE50" s="450"/>
      <c r="CF50" s="451"/>
      <c r="CG50" s="452"/>
      <c r="CH50" s="453"/>
      <c r="CI50" s="454"/>
      <c r="CJ50" s="455"/>
      <c r="CK50" s="447"/>
      <c r="CL50" s="450"/>
      <c r="CM50" s="451"/>
      <c r="CN50" s="452"/>
      <c r="CO50" s="453"/>
      <c r="CP50" s="454"/>
      <c r="CQ50" s="455"/>
      <c r="CR50" s="447"/>
      <c r="CS50" s="450"/>
      <c r="CT50" s="451"/>
      <c r="CU50" s="452"/>
      <c r="CV50" s="453"/>
      <c r="CW50" s="454"/>
      <c r="CX50" s="455"/>
      <c r="CY50" s="447"/>
      <c r="CZ50" s="439"/>
      <c r="DA50" s="440"/>
      <c r="DB50" s="441"/>
      <c r="DC50" s="442"/>
      <c r="DD50" s="443"/>
      <c r="DE50" s="444"/>
      <c r="DF50" s="447"/>
      <c r="DG50" s="439"/>
      <c r="DH50" s="440"/>
      <c r="DI50" s="441"/>
      <c r="DJ50" s="442"/>
      <c r="DK50" s="443"/>
      <c r="DL50" s="444"/>
      <c r="DM50" s="447"/>
      <c r="DN50" s="439"/>
      <c r="DO50" s="440"/>
      <c r="DP50" s="441"/>
      <c r="DQ50" s="442"/>
      <c r="DR50" s="443"/>
      <c r="DS50" s="444"/>
      <c r="DT50" s="447"/>
      <c r="DU50" s="439"/>
      <c r="DV50" s="440"/>
      <c r="DW50" s="441"/>
      <c r="DX50" s="442"/>
      <c r="DY50" s="443"/>
      <c r="DZ50" s="444"/>
      <c r="EA50" s="447"/>
      <c r="EB50" s="439"/>
      <c r="EC50" s="440"/>
      <c r="ED50" s="441"/>
      <c r="EE50" s="442"/>
      <c r="EF50" s="443"/>
      <c r="EG50" s="444"/>
      <c r="EH50" s="447"/>
      <c r="EI50" s="439"/>
      <c r="EJ50" s="440"/>
      <c r="EK50" s="441"/>
      <c r="EL50" s="442"/>
      <c r="EM50" s="443"/>
      <c r="EN50" s="444"/>
      <c r="EO50" s="447"/>
      <c r="EP50" s="439"/>
      <c r="EQ50" s="440"/>
      <c r="ER50" s="441"/>
      <c r="ES50" s="442"/>
      <c r="ET50" s="443"/>
      <c r="EU50" s="444"/>
      <c r="EV50" s="447"/>
      <c r="EW50" s="439"/>
      <c r="EX50" s="440"/>
      <c r="EY50" s="441"/>
      <c r="EZ50" s="442"/>
      <c r="FA50" s="443"/>
      <c r="FB50" s="444"/>
      <c r="FC50" s="447"/>
      <c r="FD50" s="439"/>
      <c r="FE50" s="440"/>
      <c r="FF50" s="441"/>
      <c r="FG50" s="442"/>
      <c r="FH50" s="443"/>
      <c r="FI50" s="543"/>
      <c r="FJ50" s="457">
        <v>0</v>
      </c>
      <c r="FK50" s="458">
        <v>0</v>
      </c>
      <c r="FL50" s="420">
        <v>0</v>
      </c>
      <c r="FM50" s="421">
        <v>0</v>
      </c>
      <c r="FN50" s="459">
        <v>0</v>
      </c>
      <c r="FO50" s="460">
        <v>0</v>
      </c>
      <c r="FP50" s="461">
        <v>0</v>
      </c>
      <c r="FQ50" s="462">
        <v>0</v>
      </c>
      <c r="FR50" s="463">
        <v>0</v>
      </c>
      <c r="FS50" s="579">
        <v>0</v>
      </c>
      <c r="FT50" s="580">
        <v>0</v>
      </c>
      <c r="FU50" s="581">
        <v>0</v>
      </c>
      <c r="FV50" s="582">
        <v>0</v>
      </c>
      <c r="FW50" s="583">
        <v>0</v>
      </c>
      <c r="FX50" s="584">
        <v>0</v>
      </c>
      <c r="FY50" s="585">
        <v>0</v>
      </c>
      <c r="FZ50" s="464">
        <v>0</v>
      </c>
      <c r="GA50" s="465">
        <v>0</v>
      </c>
    </row>
    <row r="51" spans="1:183" ht="28.2">
      <c r="A51" s="596" t="s">
        <v>168</v>
      </c>
      <c r="B51" s="597" t="s">
        <v>887</v>
      </c>
      <c r="C51" s="598"/>
      <c r="D51" s="589"/>
      <c r="E51" s="512">
        <v>21340.6</v>
      </c>
      <c r="F51" s="512">
        <v>21351</v>
      </c>
      <c r="G51" s="396">
        <v>10.400000000001455</v>
      </c>
      <c r="H51" s="470">
        <v>330458.7</v>
      </c>
      <c r="I51" s="470">
        <v>330633</v>
      </c>
      <c r="J51" s="528">
        <v>174.29999999998836</v>
      </c>
      <c r="K51" s="437">
        <v>12.449999999999168</v>
      </c>
      <c r="L51" s="438"/>
      <c r="M51" s="439"/>
      <c r="N51" s="440"/>
      <c r="O51" s="441"/>
      <c r="P51" s="442"/>
      <c r="Q51" s="443"/>
      <c r="R51" s="444"/>
      <c r="S51" s="445"/>
      <c r="T51" s="439"/>
      <c r="U51" s="440"/>
      <c r="V51" s="441"/>
      <c r="W51" s="442"/>
      <c r="X51" s="443"/>
      <c r="Y51" s="446"/>
      <c r="Z51" s="445"/>
      <c r="AA51" s="439"/>
      <c r="AB51" s="440"/>
      <c r="AC51" s="441"/>
      <c r="AD51" s="442"/>
      <c r="AE51" s="443"/>
      <c r="AF51" s="446"/>
      <c r="AG51" s="445"/>
      <c r="AH51" s="439"/>
      <c r="AI51" s="440"/>
      <c r="AJ51" s="441"/>
      <c r="AK51" s="442"/>
      <c r="AL51" s="443"/>
      <c r="AM51" s="446"/>
      <c r="AN51" s="438"/>
      <c r="AO51" s="439"/>
      <c r="AP51" s="440"/>
      <c r="AQ51" s="441"/>
      <c r="AR51" s="442"/>
      <c r="AS51" s="443"/>
      <c r="AT51" s="448"/>
      <c r="AU51" s="447">
        <v>2</v>
      </c>
      <c r="AV51" s="439"/>
      <c r="AW51" s="440"/>
      <c r="AX51" s="441">
        <v>12</v>
      </c>
      <c r="AY51" s="442"/>
      <c r="AZ51" s="443"/>
      <c r="BA51" s="444"/>
      <c r="BB51" s="447"/>
      <c r="BC51" s="439"/>
      <c r="BD51" s="440"/>
      <c r="BE51" s="441"/>
      <c r="BF51" s="442"/>
      <c r="BG51" s="443"/>
      <c r="BH51" s="448"/>
      <c r="BI51" s="449"/>
      <c r="BJ51" s="450"/>
      <c r="BK51" s="451"/>
      <c r="BL51" s="452"/>
      <c r="BM51" s="453"/>
      <c r="BN51" s="454"/>
      <c r="BO51" s="455"/>
      <c r="BP51" s="447"/>
      <c r="BQ51" s="450"/>
      <c r="BR51" s="451"/>
      <c r="BS51" s="452"/>
      <c r="BT51" s="453"/>
      <c r="BU51" s="454"/>
      <c r="BV51" s="455"/>
      <c r="BW51" s="447"/>
      <c r="BX51" s="450"/>
      <c r="BY51" s="451"/>
      <c r="BZ51" s="452"/>
      <c r="CA51" s="453"/>
      <c r="CB51" s="454"/>
      <c r="CC51" s="455"/>
      <c r="CD51" s="447"/>
      <c r="CE51" s="450"/>
      <c r="CF51" s="451"/>
      <c r="CG51" s="452"/>
      <c r="CH51" s="453"/>
      <c r="CI51" s="454"/>
      <c r="CJ51" s="455"/>
      <c r="CK51" s="447"/>
      <c r="CL51" s="450"/>
      <c r="CM51" s="451"/>
      <c r="CN51" s="452"/>
      <c r="CO51" s="453"/>
      <c r="CP51" s="454"/>
      <c r="CQ51" s="455"/>
      <c r="CR51" s="447"/>
      <c r="CS51" s="450"/>
      <c r="CT51" s="451"/>
      <c r="CU51" s="452"/>
      <c r="CV51" s="453"/>
      <c r="CW51" s="454"/>
      <c r="CX51" s="455"/>
      <c r="CY51" s="447"/>
      <c r="CZ51" s="439"/>
      <c r="DA51" s="440"/>
      <c r="DB51" s="441"/>
      <c r="DC51" s="442"/>
      <c r="DD51" s="443"/>
      <c r="DE51" s="444"/>
      <c r="DF51" s="447"/>
      <c r="DG51" s="439"/>
      <c r="DH51" s="440"/>
      <c r="DI51" s="441"/>
      <c r="DJ51" s="442"/>
      <c r="DK51" s="443"/>
      <c r="DL51" s="444"/>
      <c r="DM51" s="447"/>
      <c r="DN51" s="439"/>
      <c r="DO51" s="440"/>
      <c r="DP51" s="441"/>
      <c r="DQ51" s="442"/>
      <c r="DR51" s="443"/>
      <c r="DS51" s="444"/>
      <c r="DT51" s="447"/>
      <c r="DU51" s="439"/>
      <c r="DV51" s="440"/>
      <c r="DW51" s="441"/>
      <c r="DX51" s="442"/>
      <c r="DY51" s="443"/>
      <c r="DZ51" s="444"/>
      <c r="EA51" s="447"/>
      <c r="EB51" s="439"/>
      <c r="EC51" s="440"/>
      <c r="ED51" s="441"/>
      <c r="EE51" s="442"/>
      <c r="EF51" s="443"/>
      <c r="EG51" s="444"/>
      <c r="EH51" s="447"/>
      <c r="EI51" s="439"/>
      <c r="EJ51" s="440"/>
      <c r="EK51" s="441"/>
      <c r="EL51" s="442"/>
      <c r="EM51" s="443"/>
      <c r="EN51" s="444"/>
      <c r="EO51" s="447"/>
      <c r="EP51" s="439"/>
      <c r="EQ51" s="440"/>
      <c r="ER51" s="441"/>
      <c r="ES51" s="442"/>
      <c r="ET51" s="443"/>
      <c r="EU51" s="444"/>
      <c r="EV51" s="447"/>
      <c r="EW51" s="439"/>
      <c r="EX51" s="440"/>
      <c r="EY51" s="441"/>
      <c r="EZ51" s="442"/>
      <c r="FA51" s="443"/>
      <c r="FB51" s="444"/>
      <c r="FC51" s="447"/>
      <c r="FD51" s="439"/>
      <c r="FE51" s="440"/>
      <c r="FF51" s="441"/>
      <c r="FG51" s="442"/>
      <c r="FH51" s="443"/>
      <c r="FI51" s="543"/>
      <c r="FJ51" s="457">
        <v>2</v>
      </c>
      <c r="FK51" s="458">
        <v>0</v>
      </c>
      <c r="FL51" s="420">
        <v>12</v>
      </c>
      <c r="FM51" s="421">
        <v>0</v>
      </c>
      <c r="FN51" s="459">
        <v>0</v>
      </c>
      <c r="FO51" s="460">
        <v>0</v>
      </c>
      <c r="FP51" s="461">
        <v>0</v>
      </c>
      <c r="FQ51" s="462">
        <v>14</v>
      </c>
      <c r="FR51" s="463">
        <v>14</v>
      </c>
      <c r="FS51" s="579">
        <v>170</v>
      </c>
      <c r="FT51" s="580">
        <v>0</v>
      </c>
      <c r="FU51" s="581">
        <v>1020</v>
      </c>
      <c r="FV51" s="582">
        <v>0</v>
      </c>
      <c r="FW51" s="583">
        <v>0</v>
      </c>
      <c r="FX51" s="584">
        <v>0</v>
      </c>
      <c r="FY51" s="585">
        <v>0</v>
      </c>
      <c r="FZ51" s="464">
        <v>1190</v>
      </c>
      <c r="GA51" s="526">
        <v>1190</v>
      </c>
    </row>
    <row r="52" spans="1:183" ht="28.2">
      <c r="A52" s="596" t="s">
        <v>169</v>
      </c>
      <c r="B52" s="597" t="s">
        <v>887</v>
      </c>
      <c r="C52" s="598"/>
      <c r="D52" s="589"/>
      <c r="E52" s="395">
        <v>27819.200000000001</v>
      </c>
      <c r="F52" s="395">
        <v>27820.9</v>
      </c>
      <c r="G52" s="396">
        <v>1.7000000000007276</v>
      </c>
      <c r="H52" s="470">
        <v>361702.5</v>
      </c>
      <c r="I52" s="470">
        <v>361724</v>
      </c>
      <c r="J52" s="528">
        <v>21.5</v>
      </c>
      <c r="K52" s="437">
        <v>21.5</v>
      </c>
      <c r="L52" s="605"/>
      <c r="M52" s="606"/>
      <c r="N52" s="607"/>
      <c r="O52" s="608"/>
      <c r="P52" s="609"/>
      <c r="Q52" s="610"/>
      <c r="R52" s="611"/>
      <c r="S52" s="612"/>
      <c r="T52" s="606"/>
      <c r="U52" s="607"/>
      <c r="V52" s="608"/>
      <c r="W52" s="609"/>
      <c r="X52" s="610"/>
      <c r="Y52" s="613"/>
      <c r="Z52" s="612"/>
      <c r="AA52" s="606"/>
      <c r="AB52" s="607"/>
      <c r="AC52" s="608"/>
      <c r="AD52" s="609"/>
      <c r="AE52" s="610"/>
      <c r="AF52" s="613"/>
      <c r="AG52" s="612"/>
      <c r="AH52" s="606"/>
      <c r="AI52" s="607"/>
      <c r="AJ52" s="608"/>
      <c r="AK52" s="609"/>
      <c r="AL52" s="610"/>
      <c r="AM52" s="613"/>
      <c r="AN52" s="605"/>
      <c r="AO52" s="606"/>
      <c r="AP52" s="607"/>
      <c r="AQ52" s="608"/>
      <c r="AR52" s="609"/>
      <c r="AS52" s="610"/>
      <c r="AT52" s="614"/>
      <c r="AU52" s="447"/>
      <c r="AV52" s="606"/>
      <c r="AW52" s="607"/>
      <c r="AX52" s="608">
        <v>1</v>
      </c>
      <c r="AY52" s="609"/>
      <c r="AZ52" s="610"/>
      <c r="BA52" s="611"/>
      <c r="BB52" s="615"/>
      <c r="BC52" s="606"/>
      <c r="BD52" s="607"/>
      <c r="BE52" s="608"/>
      <c r="BF52" s="609"/>
      <c r="BG52" s="610"/>
      <c r="BH52" s="614"/>
      <c r="BI52" s="616"/>
      <c r="BJ52" s="617"/>
      <c r="BK52" s="618"/>
      <c r="BL52" s="619"/>
      <c r="BM52" s="620"/>
      <c r="BN52" s="621"/>
      <c r="BO52" s="622"/>
      <c r="BP52" s="447"/>
      <c r="BQ52" s="617"/>
      <c r="BR52" s="618"/>
      <c r="BS52" s="619"/>
      <c r="BT52" s="620"/>
      <c r="BU52" s="621"/>
      <c r="BV52" s="622"/>
      <c r="BW52" s="447"/>
      <c r="BX52" s="617"/>
      <c r="BY52" s="618"/>
      <c r="BZ52" s="619"/>
      <c r="CA52" s="620"/>
      <c r="CB52" s="621"/>
      <c r="CC52" s="622"/>
      <c r="CD52" s="447"/>
      <c r="CE52" s="617"/>
      <c r="CF52" s="618"/>
      <c r="CG52" s="619"/>
      <c r="CH52" s="620"/>
      <c r="CI52" s="621"/>
      <c r="CJ52" s="622"/>
      <c r="CK52" s="447"/>
      <c r="CL52" s="617"/>
      <c r="CM52" s="618"/>
      <c r="CN52" s="619"/>
      <c r="CO52" s="620"/>
      <c r="CP52" s="621"/>
      <c r="CQ52" s="622"/>
      <c r="CR52" s="447"/>
      <c r="CS52" s="617"/>
      <c r="CT52" s="618"/>
      <c r="CU52" s="619"/>
      <c r="CV52" s="620"/>
      <c r="CW52" s="621"/>
      <c r="CX52" s="622"/>
      <c r="CY52" s="615"/>
      <c r="CZ52" s="606"/>
      <c r="DA52" s="607"/>
      <c r="DB52" s="608"/>
      <c r="DC52" s="609"/>
      <c r="DD52" s="610"/>
      <c r="DE52" s="611"/>
      <c r="DF52" s="615"/>
      <c r="DG52" s="606"/>
      <c r="DH52" s="607"/>
      <c r="DI52" s="608"/>
      <c r="DJ52" s="609"/>
      <c r="DK52" s="610"/>
      <c r="DL52" s="611"/>
      <c r="DM52" s="615"/>
      <c r="DN52" s="606"/>
      <c r="DO52" s="607"/>
      <c r="DP52" s="608"/>
      <c r="DQ52" s="609"/>
      <c r="DR52" s="610"/>
      <c r="DS52" s="611"/>
      <c r="DT52" s="615"/>
      <c r="DU52" s="606"/>
      <c r="DV52" s="607"/>
      <c r="DW52" s="608"/>
      <c r="DX52" s="609"/>
      <c r="DY52" s="610"/>
      <c r="DZ52" s="611"/>
      <c r="EA52" s="615"/>
      <c r="EB52" s="606"/>
      <c r="EC52" s="607"/>
      <c r="ED52" s="608"/>
      <c r="EE52" s="609"/>
      <c r="EF52" s="610"/>
      <c r="EG52" s="611"/>
      <c r="EH52" s="615"/>
      <c r="EI52" s="606"/>
      <c r="EJ52" s="607"/>
      <c r="EK52" s="608"/>
      <c r="EL52" s="609"/>
      <c r="EM52" s="610"/>
      <c r="EN52" s="611"/>
      <c r="EO52" s="615"/>
      <c r="EP52" s="606"/>
      <c r="EQ52" s="607"/>
      <c r="ER52" s="608"/>
      <c r="ES52" s="609"/>
      <c r="ET52" s="610"/>
      <c r="EU52" s="611"/>
      <c r="EV52" s="615"/>
      <c r="EW52" s="606"/>
      <c r="EX52" s="607"/>
      <c r="EY52" s="608"/>
      <c r="EZ52" s="609"/>
      <c r="FA52" s="610"/>
      <c r="FB52" s="611"/>
      <c r="FC52" s="615"/>
      <c r="FD52" s="606"/>
      <c r="FE52" s="607"/>
      <c r="FF52" s="608"/>
      <c r="FG52" s="609"/>
      <c r="FH52" s="610"/>
      <c r="FI52" s="623"/>
      <c r="FJ52" s="457">
        <v>0</v>
      </c>
      <c r="FK52" s="458">
        <v>0</v>
      </c>
      <c r="FL52" s="420">
        <v>1</v>
      </c>
      <c r="FM52" s="421">
        <v>0</v>
      </c>
      <c r="FN52" s="459">
        <v>0</v>
      </c>
      <c r="FO52" s="460">
        <v>0</v>
      </c>
      <c r="FP52" s="461">
        <v>0</v>
      </c>
      <c r="FQ52" s="462">
        <v>1</v>
      </c>
      <c r="FR52" s="463">
        <v>1</v>
      </c>
      <c r="FS52" s="579">
        <v>0</v>
      </c>
      <c r="FT52" s="580">
        <v>0</v>
      </c>
      <c r="FU52" s="581">
        <v>85</v>
      </c>
      <c r="FV52" s="582">
        <v>0</v>
      </c>
      <c r="FW52" s="583">
        <v>0</v>
      </c>
      <c r="FX52" s="584">
        <v>0</v>
      </c>
      <c r="FY52" s="585">
        <v>0</v>
      </c>
      <c r="FZ52" s="464">
        <v>85</v>
      </c>
      <c r="GA52" s="526">
        <v>85</v>
      </c>
    </row>
    <row r="53" spans="1:183" ht="28.2">
      <c r="A53" s="596" t="s">
        <v>170</v>
      </c>
      <c r="B53" s="597" t="s">
        <v>887</v>
      </c>
      <c r="C53" s="598"/>
      <c r="D53" s="589"/>
      <c r="E53" s="512">
        <v>27928.3</v>
      </c>
      <c r="F53" s="512">
        <v>27928.3</v>
      </c>
      <c r="G53" s="396">
        <v>0</v>
      </c>
      <c r="H53" s="470">
        <v>385777</v>
      </c>
      <c r="I53" s="470">
        <v>385777</v>
      </c>
      <c r="J53" s="528">
        <v>0</v>
      </c>
      <c r="K53" s="437" t="e">
        <v>#DIV/0!</v>
      </c>
      <c r="L53" s="605"/>
      <c r="M53" s="606"/>
      <c r="N53" s="607"/>
      <c r="O53" s="608"/>
      <c r="P53" s="609"/>
      <c r="Q53" s="610"/>
      <c r="R53" s="611"/>
      <c r="S53" s="612"/>
      <c r="T53" s="606"/>
      <c r="U53" s="607"/>
      <c r="V53" s="608"/>
      <c r="W53" s="609"/>
      <c r="X53" s="610"/>
      <c r="Y53" s="613"/>
      <c r="Z53" s="612"/>
      <c r="AA53" s="606"/>
      <c r="AB53" s="607"/>
      <c r="AC53" s="608"/>
      <c r="AD53" s="609"/>
      <c r="AE53" s="610"/>
      <c r="AF53" s="613"/>
      <c r="AG53" s="612"/>
      <c r="AH53" s="606"/>
      <c r="AI53" s="607"/>
      <c r="AJ53" s="608"/>
      <c r="AK53" s="609"/>
      <c r="AL53" s="610"/>
      <c r="AM53" s="613"/>
      <c r="AN53" s="605"/>
      <c r="AO53" s="606"/>
      <c r="AP53" s="607"/>
      <c r="AQ53" s="608"/>
      <c r="AR53" s="609"/>
      <c r="AS53" s="610"/>
      <c r="AT53" s="614"/>
      <c r="AU53" s="615"/>
      <c r="AV53" s="606"/>
      <c r="AW53" s="607"/>
      <c r="AX53" s="608"/>
      <c r="AY53" s="609"/>
      <c r="AZ53" s="610"/>
      <c r="BA53" s="611"/>
      <c r="BB53" s="615"/>
      <c r="BC53" s="606"/>
      <c r="BD53" s="607"/>
      <c r="BE53" s="608"/>
      <c r="BF53" s="609"/>
      <c r="BG53" s="610"/>
      <c r="BH53" s="614"/>
      <c r="BI53" s="616"/>
      <c r="BJ53" s="617"/>
      <c r="BK53" s="618"/>
      <c r="BL53" s="619"/>
      <c r="BM53" s="620"/>
      <c r="BN53" s="621"/>
      <c r="BO53" s="622"/>
      <c r="BP53" s="447"/>
      <c r="BQ53" s="617"/>
      <c r="BR53" s="618"/>
      <c r="BS53" s="619"/>
      <c r="BT53" s="620"/>
      <c r="BU53" s="621"/>
      <c r="BV53" s="622"/>
      <c r="BW53" s="447"/>
      <c r="BX53" s="617"/>
      <c r="BY53" s="618"/>
      <c r="BZ53" s="619"/>
      <c r="CA53" s="620"/>
      <c r="CB53" s="621"/>
      <c r="CC53" s="622"/>
      <c r="CD53" s="447"/>
      <c r="CE53" s="617"/>
      <c r="CF53" s="618"/>
      <c r="CG53" s="619"/>
      <c r="CH53" s="620"/>
      <c r="CI53" s="621"/>
      <c r="CJ53" s="622"/>
      <c r="CK53" s="447"/>
      <c r="CL53" s="617"/>
      <c r="CM53" s="618"/>
      <c r="CN53" s="619"/>
      <c r="CO53" s="620"/>
      <c r="CP53" s="621"/>
      <c r="CQ53" s="622"/>
      <c r="CR53" s="447"/>
      <c r="CS53" s="617"/>
      <c r="CT53" s="618"/>
      <c r="CU53" s="619"/>
      <c r="CV53" s="620"/>
      <c r="CW53" s="621"/>
      <c r="CX53" s="622"/>
      <c r="CY53" s="615"/>
      <c r="CZ53" s="606"/>
      <c r="DA53" s="607"/>
      <c r="DB53" s="608"/>
      <c r="DC53" s="609"/>
      <c r="DD53" s="610"/>
      <c r="DE53" s="611"/>
      <c r="DF53" s="615"/>
      <c r="DG53" s="606"/>
      <c r="DH53" s="607"/>
      <c r="DI53" s="608"/>
      <c r="DJ53" s="609"/>
      <c r="DK53" s="610"/>
      <c r="DL53" s="611"/>
      <c r="DM53" s="615"/>
      <c r="DN53" s="606"/>
      <c r="DO53" s="607"/>
      <c r="DP53" s="608"/>
      <c r="DQ53" s="609"/>
      <c r="DR53" s="610"/>
      <c r="DS53" s="611"/>
      <c r="DT53" s="615"/>
      <c r="DU53" s="606"/>
      <c r="DV53" s="607"/>
      <c r="DW53" s="608"/>
      <c r="DX53" s="609"/>
      <c r="DY53" s="610"/>
      <c r="DZ53" s="611"/>
      <c r="EA53" s="615"/>
      <c r="EB53" s="606"/>
      <c r="EC53" s="607"/>
      <c r="ED53" s="608"/>
      <c r="EE53" s="609"/>
      <c r="EF53" s="610"/>
      <c r="EG53" s="611"/>
      <c r="EH53" s="615"/>
      <c r="EI53" s="606"/>
      <c r="EJ53" s="607"/>
      <c r="EK53" s="608"/>
      <c r="EL53" s="609"/>
      <c r="EM53" s="610"/>
      <c r="EN53" s="611"/>
      <c r="EO53" s="615"/>
      <c r="EP53" s="606"/>
      <c r="EQ53" s="607"/>
      <c r="ER53" s="608"/>
      <c r="ES53" s="609"/>
      <c r="ET53" s="610"/>
      <c r="EU53" s="611"/>
      <c r="EV53" s="615"/>
      <c r="EW53" s="606"/>
      <c r="EX53" s="607"/>
      <c r="EY53" s="608"/>
      <c r="EZ53" s="609"/>
      <c r="FA53" s="610"/>
      <c r="FB53" s="611"/>
      <c r="FC53" s="615"/>
      <c r="FD53" s="606"/>
      <c r="FE53" s="607"/>
      <c r="FF53" s="608"/>
      <c r="FG53" s="609"/>
      <c r="FH53" s="610"/>
      <c r="FI53" s="623"/>
      <c r="FJ53" s="457">
        <v>0</v>
      </c>
      <c r="FK53" s="458">
        <v>0</v>
      </c>
      <c r="FL53" s="420">
        <v>0</v>
      </c>
      <c r="FM53" s="421">
        <v>0</v>
      </c>
      <c r="FN53" s="459">
        <v>0</v>
      </c>
      <c r="FO53" s="460">
        <v>0</v>
      </c>
      <c r="FP53" s="461">
        <v>0</v>
      </c>
      <c r="FQ53" s="462">
        <v>0</v>
      </c>
      <c r="FR53" s="463">
        <v>0</v>
      </c>
      <c r="FS53" s="579">
        <v>0</v>
      </c>
      <c r="FT53" s="580">
        <v>0</v>
      </c>
      <c r="FU53" s="581">
        <v>0</v>
      </c>
      <c r="FV53" s="582">
        <v>0</v>
      </c>
      <c r="FW53" s="583">
        <v>0</v>
      </c>
      <c r="FX53" s="584">
        <v>0</v>
      </c>
      <c r="FY53" s="585">
        <v>0</v>
      </c>
      <c r="FZ53" s="464">
        <v>0</v>
      </c>
      <c r="GA53" s="526">
        <v>0</v>
      </c>
    </row>
    <row r="54" spans="1:183" ht="28.2">
      <c r="A54" s="600" t="s">
        <v>171</v>
      </c>
      <c r="B54" s="601" t="s">
        <v>887</v>
      </c>
      <c r="C54" s="776"/>
      <c r="D54" s="589"/>
      <c r="E54" s="512">
        <v>18266.5</v>
      </c>
      <c r="F54" s="512">
        <v>18266.5</v>
      </c>
      <c r="G54" s="396">
        <v>0</v>
      </c>
      <c r="H54" s="470">
        <v>274530</v>
      </c>
      <c r="I54" s="470">
        <v>274530</v>
      </c>
      <c r="J54" s="528">
        <v>0</v>
      </c>
      <c r="K54" s="437" t="e">
        <v>#DIV/0!</v>
      </c>
      <c r="L54" s="605"/>
      <c r="M54" s="606"/>
      <c r="N54" s="607"/>
      <c r="O54" s="608"/>
      <c r="P54" s="609"/>
      <c r="Q54" s="610"/>
      <c r="R54" s="611"/>
      <c r="S54" s="612"/>
      <c r="T54" s="606"/>
      <c r="U54" s="607"/>
      <c r="V54" s="608"/>
      <c r="W54" s="609"/>
      <c r="X54" s="610"/>
      <c r="Y54" s="613"/>
      <c r="Z54" s="612"/>
      <c r="AA54" s="606"/>
      <c r="AB54" s="607"/>
      <c r="AC54" s="608"/>
      <c r="AD54" s="609"/>
      <c r="AE54" s="610"/>
      <c r="AF54" s="613"/>
      <c r="AG54" s="612"/>
      <c r="AH54" s="606"/>
      <c r="AI54" s="607"/>
      <c r="AJ54" s="608"/>
      <c r="AK54" s="609"/>
      <c r="AL54" s="610"/>
      <c r="AM54" s="613"/>
      <c r="AN54" s="605"/>
      <c r="AO54" s="606"/>
      <c r="AP54" s="607"/>
      <c r="AQ54" s="608"/>
      <c r="AR54" s="609"/>
      <c r="AS54" s="610"/>
      <c r="AT54" s="614"/>
      <c r="AU54" s="615"/>
      <c r="AV54" s="606"/>
      <c r="AW54" s="607"/>
      <c r="AX54" s="608"/>
      <c r="AY54" s="609"/>
      <c r="AZ54" s="610"/>
      <c r="BA54" s="611"/>
      <c r="BB54" s="615"/>
      <c r="BC54" s="606"/>
      <c r="BD54" s="607"/>
      <c r="BE54" s="608"/>
      <c r="BF54" s="609"/>
      <c r="BG54" s="610"/>
      <c r="BH54" s="614"/>
      <c r="BI54" s="616"/>
      <c r="BJ54" s="617"/>
      <c r="BK54" s="618"/>
      <c r="BL54" s="619"/>
      <c r="BM54" s="620"/>
      <c r="BN54" s="621"/>
      <c r="BO54" s="622"/>
      <c r="BP54" s="447"/>
      <c r="BQ54" s="617"/>
      <c r="BR54" s="618"/>
      <c r="BS54" s="619"/>
      <c r="BT54" s="620"/>
      <c r="BU54" s="621"/>
      <c r="BV54" s="622"/>
      <c r="BW54" s="447"/>
      <c r="BX54" s="617"/>
      <c r="BY54" s="618"/>
      <c r="BZ54" s="619"/>
      <c r="CA54" s="620"/>
      <c r="CB54" s="621"/>
      <c r="CC54" s="622"/>
      <c r="CD54" s="447"/>
      <c r="CE54" s="617"/>
      <c r="CF54" s="618"/>
      <c r="CG54" s="619"/>
      <c r="CH54" s="620"/>
      <c r="CI54" s="621"/>
      <c r="CJ54" s="622"/>
      <c r="CK54" s="447"/>
      <c r="CL54" s="617"/>
      <c r="CM54" s="618"/>
      <c r="CN54" s="619"/>
      <c r="CO54" s="620"/>
      <c r="CP54" s="621"/>
      <c r="CQ54" s="622"/>
      <c r="CR54" s="447"/>
      <c r="CS54" s="617"/>
      <c r="CT54" s="618"/>
      <c r="CU54" s="619"/>
      <c r="CV54" s="620"/>
      <c r="CW54" s="621"/>
      <c r="CX54" s="622"/>
      <c r="CY54" s="615"/>
      <c r="CZ54" s="606"/>
      <c r="DA54" s="607"/>
      <c r="DB54" s="608"/>
      <c r="DC54" s="609"/>
      <c r="DD54" s="610"/>
      <c r="DE54" s="611"/>
      <c r="DF54" s="615"/>
      <c r="DG54" s="606"/>
      <c r="DH54" s="607"/>
      <c r="DI54" s="608"/>
      <c r="DJ54" s="609"/>
      <c r="DK54" s="610"/>
      <c r="DL54" s="611"/>
      <c r="DM54" s="615"/>
      <c r="DN54" s="606"/>
      <c r="DO54" s="607"/>
      <c r="DP54" s="608"/>
      <c r="DQ54" s="609"/>
      <c r="DR54" s="610"/>
      <c r="DS54" s="611"/>
      <c r="DT54" s="615"/>
      <c r="DU54" s="606"/>
      <c r="DV54" s="607"/>
      <c r="DW54" s="608"/>
      <c r="DX54" s="609"/>
      <c r="DY54" s="610"/>
      <c r="DZ54" s="611"/>
      <c r="EA54" s="615"/>
      <c r="EB54" s="606"/>
      <c r="EC54" s="607"/>
      <c r="ED54" s="608"/>
      <c r="EE54" s="609"/>
      <c r="EF54" s="610"/>
      <c r="EG54" s="611"/>
      <c r="EH54" s="615"/>
      <c r="EI54" s="606"/>
      <c r="EJ54" s="607"/>
      <c r="EK54" s="608"/>
      <c r="EL54" s="609"/>
      <c r="EM54" s="610"/>
      <c r="EN54" s="611"/>
      <c r="EO54" s="615"/>
      <c r="EP54" s="606"/>
      <c r="EQ54" s="607"/>
      <c r="ER54" s="608"/>
      <c r="ES54" s="609"/>
      <c r="ET54" s="610"/>
      <c r="EU54" s="611"/>
      <c r="EV54" s="615"/>
      <c r="EW54" s="606"/>
      <c r="EX54" s="607"/>
      <c r="EY54" s="608"/>
      <c r="EZ54" s="609"/>
      <c r="FA54" s="610"/>
      <c r="FB54" s="611"/>
      <c r="FC54" s="615"/>
      <c r="FD54" s="606"/>
      <c r="FE54" s="607"/>
      <c r="FF54" s="608"/>
      <c r="FG54" s="609"/>
      <c r="FH54" s="610"/>
      <c r="FI54" s="623"/>
      <c r="FJ54" s="457">
        <v>0</v>
      </c>
      <c r="FK54" s="458">
        <v>0</v>
      </c>
      <c r="FL54" s="420">
        <v>0</v>
      </c>
      <c r="FM54" s="421">
        <v>0</v>
      </c>
      <c r="FN54" s="459">
        <v>0</v>
      </c>
      <c r="FO54" s="460">
        <v>0</v>
      </c>
      <c r="FP54" s="461">
        <v>0</v>
      </c>
      <c r="FQ54" s="462">
        <v>0</v>
      </c>
      <c r="FR54" s="463">
        <v>0</v>
      </c>
      <c r="FS54" s="579">
        <v>0</v>
      </c>
      <c r="FT54" s="580">
        <v>0</v>
      </c>
      <c r="FU54" s="581">
        <v>0</v>
      </c>
      <c r="FV54" s="582">
        <v>0</v>
      </c>
      <c r="FW54" s="583">
        <v>0</v>
      </c>
      <c r="FX54" s="584">
        <v>0</v>
      </c>
      <c r="FY54" s="585">
        <v>0</v>
      </c>
      <c r="FZ54" s="464">
        <v>0</v>
      </c>
      <c r="GA54" s="526">
        <v>0</v>
      </c>
    </row>
    <row r="55" spans="1:183" ht="28.2">
      <c r="A55" s="603" t="s">
        <v>172</v>
      </c>
      <c r="B55" s="604" t="s">
        <v>887</v>
      </c>
      <c r="C55" s="598"/>
      <c r="D55" s="589"/>
      <c r="E55" s="395">
        <v>19405</v>
      </c>
      <c r="F55" s="395">
        <v>19415.7</v>
      </c>
      <c r="G55" s="396">
        <v>10.700000000000728</v>
      </c>
      <c r="H55" s="470">
        <v>304922</v>
      </c>
      <c r="I55" s="470">
        <v>305064</v>
      </c>
      <c r="J55" s="528">
        <v>142</v>
      </c>
      <c r="K55" s="437">
        <v>8.875</v>
      </c>
      <c r="L55" s="605"/>
      <c r="M55" s="606"/>
      <c r="N55" s="607"/>
      <c r="O55" s="608"/>
      <c r="P55" s="609"/>
      <c r="Q55" s="610"/>
      <c r="R55" s="611"/>
      <c r="S55" s="612"/>
      <c r="T55" s="606"/>
      <c r="U55" s="607"/>
      <c r="V55" s="608"/>
      <c r="W55" s="609"/>
      <c r="X55" s="610"/>
      <c r="Y55" s="613"/>
      <c r="Z55" s="612"/>
      <c r="AA55" s="606"/>
      <c r="AB55" s="607"/>
      <c r="AC55" s="608"/>
      <c r="AD55" s="609"/>
      <c r="AE55" s="610"/>
      <c r="AF55" s="613"/>
      <c r="AG55" s="612">
        <v>16</v>
      </c>
      <c r="AH55" s="606"/>
      <c r="AI55" s="607"/>
      <c r="AJ55" s="608"/>
      <c r="AK55" s="609"/>
      <c r="AL55" s="610"/>
      <c r="AM55" s="613"/>
      <c r="AN55" s="605"/>
      <c r="AO55" s="606"/>
      <c r="AP55" s="607"/>
      <c r="AQ55" s="608"/>
      <c r="AR55" s="609"/>
      <c r="AS55" s="610"/>
      <c r="AT55" s="614"/>
      <c r="AU55" s="615"/>
      <c r="AV55" s="606"/>
      <c r="AW55" s="607"/>
      <c r="AX55" s="608"/>
      <c r="AY55" s="609"/>
      <c r="AZ55" s="610"/>
      <c r="BA55" s="611"/>
      <c r="BB55" s="615"/>
      <c r="BC55" s="606"/>
      <c r="BD55" s="607"/>
      <c r="BE55" s="608"/>
      <c r="BF55" s="609"/>
      <c r="BG55" s="610"/>
      <c r="BH55" s="614"/>
      <c r="BI55" s="616"/>
      <c r="BJ55" s="617"/>
      <c r="BK55" s="618"/>
      <c r="BL55" s="619"/>
      <c r="BM55" s="620"/>
      <c r="BN55" s="621"/>
      <c r="BO55" s="622"/>
      <c r="BP55" s="447"/>
      <c r="BQ55" s="617"/>
      <c r="BR55" s="618"/>
      <c r="BS55" s="619"/>
      <c r="BT55" s="620"/>
      <c r="BU55" s="621"/>
      <c r="BV55" s="622"/>
      <c r="BW55" s="447"/>
      <c r="BX55" s="617"/>
      <c r="BY55" s="618"/>
      <c r="BZ55" s="619"/>
      <c r="CA55" s="620"/>
      <c r="CB55" s="621"/>
      <c r="CC55" s="622"/>
      <c r="CD55" s="447"/>
      <c r="CE55" s="617"/>
      <c r="CF55" s="618"/>
      <c r="CG55" s="619"/>
      <c r="CH55" s="620"/>
      <c r="CI55" s="621"/>
      <c r="CJ55" s="622"/>
      <c r="CK55" s="447"/>
      <c r="CL55" s="617"/>
      <c r="CM55" s="618"/>
      <c r="CN55" s="619"/>
      <c r="CO55" s="620"/>
      <c r="CP55" s="621"/>
      <c r="CQ55" s="622"/>
      <c r="CR55" s="447"/>
      <c r="CS55" s="617"/>
      <c r="CT55" s="618"/>
      <c r="CU55" s="619"/>
      <c r="CV55" s="620"/>
      <c r="CW55" s="621"/>
      <c r="CX55" s="622"/>
      <c r="CY55" s="615"/>
      <c r="CZ55" s="606"/>
      <c r="DA55" s="607"/>
      <c r="DB55" s="608"/>
      <c r="DC55" s="609"/>
      <c r="DD55" s="610"/>
      <c r="DE55" s="611"/>
      <c r="DF55" s="615"/>
      <c r="DG55" s="606"/>
      <c r="DH55" s="607"/>
      <c r="DI55" s="608"/>
      <c r="DJ55" s="609"/>
      <c r="DK55" s="610"/>
      <c r="DL55" s="611"/>
      <c r="DM55" s="615"/>
      <c r="DN55" s="606"/>
      <c r="DO55" s="607"/>
      <c r="DP55" s="608"/>
      <c r="DQ55" s="609"/>
      <c r="DR55" s="610"/>
      <c r="DS55" s="611"/>
      <c r="DT55" s="615"/>
      <c r="DU55" s="606"/>
      <c r="DV55" s="607"/>
      <c r="DW55" s="608"/>
      <c r="DX55" s="609"/>
      <c r="DY55" s="610"/>
      <c r="DZ55" s="611"/>
      <c r="EA55" s="615"/>
      <c r="EB55" s="606"/>
      <c r="EC55" s="607"/>
      <c r="ED55" s="608"/>
      <c r="EE55" s="609"/>
      <c r="EF55" s="610"/>
      <c r="EG55" s="611"/>
      <c r="EH55" s="615"/>
      <c r="EI55" s="606"/>
      <c r="EJ55" s="607"/>
      <c r="EK55" s="608"/>
      <c r="EL55" s="609"/>
      <c r="EM55" s="610"/>
      <c r="EN55" s="611"/>
      <c r="EO55" s="615"/>
      <c r="EP55" s="606"/>
      <c r="EQ55" s="607"/>
      <c r="ER55" s="608"/>
      <c r="ES55" s="609"/>
      <c r="ET55" s="610"/>
      <c r="EU55" s="611"/>
      <c r="EV55" s="615"/>
      <c r="EW55" s="606"/>
      <c r="EX55" s="607"/>
      <c r="EY55" s="608"/>
      <c r="EZ55" s="609"/>
      <c r="FA55" s="610"/>
      <c r="FB55" s="611"/>
      <c r="FC55" s="615"/>
      <c r="FD55" s="606"/>
      <c r="FE55" s="607"/>
      <c r="FF55" s="608"/>
      <c r="FG55" s="609"/>
      <c r="FH55" s="610"/>
      <c r="FI55" s="623"/>
      <c r="FJ55" s="457">
        <v>16</v>
      </c>
      <c r="FK55" s="458">
        <v>0</v>
      </c>
      <c r="FL55" s="420">
        <v>0</v>
      </c>
      <c r="FM55" s="421">
        <v>0</v>
      </c>
      <c r="FN55" s="459">
        <v>0</v>
      </c>
      <c r="FO55" s="460">
        <v>0</v>
      </c>
      <c r="FP55" s="461">
        <v>0</v>
      </c>
      <c r="FQ55" s="462">
        <v>16</v>
      </c>
      <c r="FR55" s="463">
        <v>16</v>
      </c>
      <c r="FS55" s="579">
        <v>1360</v>
      </c>
      <c r="FT55" s="580">
        <v>0</v>
      </c>
      <c r="FU55" s="581">
        <v>0</v>
      </c>
      <c r="FV55" s="582">
        <v>0</v>
      </c>
      <c r="FW55" s="583">
        <v>0</v>
      </c>
      <c r="FX55" s="584">
        <v>0</v>
      </c>
      <c r="FY55" s="585">
        <v>0</v>
      </c>
      <c r="FZ55" s="464">
        <v>1360</v>
      </c>
      <c r="GA55" s="526">
        <v>1360</v>
      </c>
    </row>
    <row r="56" spans="1:183" ht="28.2">
      <c r="A56" s="603" t="s">
        <v>173</v>
      </c>
      <c r="B56" s="604" t="s">
        <v>887</v>
      </c>
      <c r="C56" s="598"/>
      <c r="D56" s="589"/>
      <c r="E56" s="512">
        <v>18895.099999999999</v>
      </c>
      <c r="F56" s="512">
        <v>18905</v>
      </c>
      <c r="G56" s="396">
        <v>9.9000000000014552</v>
      </c>
      <c r="H56" s="470">
        <v>291950.2</v>
      </c>
      <c r="I56" s="470">
        <v>292099</v>
      </c>
      <c r="J56" s="528">
        <v>148.79999999998836</v>
      </c>
      <c r="K56" s="437">
        <v>8.7529411764699034</v>
      </c>
      <c r="L56" s="605"/>
      <c r="M56" s="606"/>
      <c r="N56" s="607"/>
      <c r="O56" s="608"/>
      <c r="P56" s="609"/>
      <c r="Q56" s="610"/>
      <c r="R56" s="611"/>
      <c r="S56" s="612"/>
      <c r="T56" s="606"/>
      <c r="U56" s="607"/>
      <c r="V56" s="608"/>
      <c r="W56" s="609"/>
      <c r="X56" s="610"/>
      <c r="Y56" s="613"/>
      <c r="Z56" s="612"/>
      <c r="AA56" s="606"/>
      <c r="AB56" s="607"/>
      <c r="AC56" s="608"/>
      <c r="AD56" s="609"/>
      <c r="AE56" s="610"/>
      <c r="AF56" s="613"/>
      <c r="AG56" s="612">
        <v>17</v>
      </c>
      <c r="AH56" s="606"/>
      <c r="AI56" s="607"/>
      <c r="AJ56" s="608"/>
      <c r="AK56" s="609"/>
      <c r="AL56" s="610"/>
      <c r="AM56" s="613"/>
      <c r="AN56" s="605"/>
      <c r="AO56" s="606"/>
      <c r="AP56" s="607"/>
      <c r="AQ56" s="608"/>
      <c r="AR56" s="609"/>
      <c r="AS56" s="610"/>
      <c r="AT56" s="614"/>
      <c r="AU56" s="615"/>
      <c r="AV56" s="606"/>
      <c r="AW56" s="607"/>
      <c r="AX56" s="608"/>
      <c r="AY56" s="609"/>
      <c r="AZ56" s="610"/>
      <c r="BA56" s="611"/>
      <c r="BB56" s="615"/>
      <c r="BC56" s="606"/>
      <c r="BD56" s="607"/>
      <c r="BE56" s="608"/>
      <c r="BF56" s="609"/>
      <c r="BG56" s="610"/>
      <c r="BH56" s="614"/>
      <c r="BI56" s="616"/>
      <c r="BJ56" s="617"/>
      <c r="BK56" s="618"/>
      <c r="BL56" s="619"/>
      <c r="BM56" s="620"/>
      <c r="BN56" s="621"/>
      <c r="BO56" s="622"/>
      <c r="BP56" s="447"/>
      <c r="BQ56" s="617"/>
      <c r="BR56" s="618"/>
      <c r="BS56" s="619"/>
      <c r="BT56" s="620"/>
      <c r="BU56" s="621"/>
      <c r="BV56" s="622"/>
      <c r="BW56" s="447"/>
      <c r="BX56" s="617"/>
      <c r="BY56" s="618"/>
      <c r="BZ56" s="619"/>
      <c r="CA56" s="620"/>
      <c r="CB56" s="621"/>
      <c r="CC56" s="622"/>
      <c r="CD56" s="447"/>
      <c r="CE56" s="617"/>
      <c r="CF56" s="618"/>
      <c r="CG56" s="619"/>
      <c r="CH56" s="620"/>
      <c r="CI56" s="621"/>
      <c r="CJ56" s="622"/>
      <c r="CK56" s="447"/>
      <c r="CL56" s="617"/>
      <c r="CM56" s="618"/>
      <c r="CN56" s="619"/>
      <c r="CO56" s="620"/>
      <c r="CP56" s="621"/>
      <c r="CQ56" s="622"/>
      <c r="CR56" s="447"/>
      <c r="CS56" s="617"/>
      <c r="CT56" s="618"/>
      <c r="CU56" s="619"/>
      <c r="CV56" s="620"/>
      <c r="CW56" s="621"/>
      <c r="CX56" s="622"/>
      <c r="CY56" s="615"/>
      <c r="CZ56" s="606"/>
      <c r="DA56" s="607"/>
      <c r="DB56" s="608"/>
      <c r="DC56" s="609"/>
      <c r="DD56" s="610"/>
      <c r="DE56" s="611"/>
      <c r="DF56" s="615"/>
      <c r="DG56" s="606"/>
      <c r="DH56" s="607"/>
      <c r="DI56" s="608"/>
      <c r="DJ56" s="609"/>
      <c r="DK56" s="610"/>
      <c r="DL56" s="611"/>
      <c r="DM56" s="615"/>
      <c r="DN56" s="606"/>
      <c r="DO56" s="607"/>
      <c r="DP56" s="608"/>
      <c r="DQ56" s="609"/>
      <c r="DR56" s="610"/>
      <c r="DS56" s="611"/>
      <c r="DT56" s="615"/>
      <c r="DU56" s="606"/>
      <c r="DV56" s="607"/>
      <c r="DW56" s="608"/>
      <c r="DX56" s="609"/>
      <c r="DY56" s="610"/>
      <c r="DZ56" s="611"/>
      <c r="EA56" s="615"/>
      <c r="EB56" s="606"/>
      <c r="EC56" s="607"/>
      <c r="ED56" s="608"/>
      <c r="EE56" s="609"/>
      <c r="EF56" s="610"/>
      <c r="EG56" s="611"/>
      <c r="EH56" s="447"/>
      <c r="EI56" s="439"/>
      <c r="EJ56" s="440"/>
      <c r="EK56" s="441"/>
      <c r="EL56" s="609"/>
      <c r="EM56" s="610"/>
      <c r="EN56" s="611"/>
      <c r="EO56" s="615"/>
      <c r="EP56" s="606"/>
      <c r="EQ56" s="607"/>
      <c r="ER56" s="608"/>
      <c r="ES56" s="609"/>
      <c r="ET56" s="610"/>
      <c r="EU56" s="611"/>
      <c r="EV56" s="615"/>
      <c r="EW56" s="606"/>
      <c r="EX56" s="607"/>
      <c r="EY56" s="608"/>
      <c r="EZ56" s="609"/>
      <c r="FA56" s="610"/>
      <c r="FB56" s="611"/>
      <c r="FC56" s="615"/>
      <c r="FD56" s="606"/>
      <c r="FE56" s="607"/>
      <c r="FF56" s="608"/>
      <c r="FG56" s="609"/>
      <c r="FH56" s="610"/>
      <c r="FI56" s="623"/>
      <c r="FJ56" s="457">
        <v>17</v>
      </c>
      <c r="FK56" s="458">
        <v>0</v>
      </c>
      <c r="FL56" s="420">
        <v>0</v>
      </c>
      <c r="FM56" s="421">
        <v>0</v>
      </c>
      <c r="FN56" s="459">
        <v>0</v>
      </c>
      <c r="FO56" s="460">
        <v>0</v>
      </c>
      <c r="FP56" s="461">
        <v>0</v>
      </c>
      <c r="FQ56" s="462">
        <v>17</v>
      </c>
      <c r="FR56" s="463">
        <v>17</v>
      </c>
      <c r="FS56" s="579">
        <v>1445</v>
      </c>
      <c r="FT56" s="580">
        <v>0</v>
      </c>
      <c r="FU56" s="581">
        <v>0</v>
      </c>
      <c r="FV56" s="582">
        <v>0</v>
      </c>
      <c r="FW56" s="583">
        <v>0</v>
      </c>
      <c r="FX56" s="584">
        <v>0</v>
      </c>
      <c r="FY56" s="585">
        <v>0</v>
      </c>
      <c r="FZ56" s="464">
        <v>1445</v>
      </c>
      <c r="GA56" s="526">
        <v>1445</v>
      </c>
    </row>
    <row r="57" spans="1:183" ht="28.2">
      <c r="A57" s="600" t="s">
        <v>174</v>
      </c>
      <c r="B57" s="601" t="s">
        <v>887</v>
      </c>
      <c r="C57" s="598"/>
      <c r="D57" s="589"/>
      <c r="E57" s="512">
        <v>18683.3</v>
      </c>
      <c r="F57" s="512">
        <v>18683.3</v>
      </c>
      <c r="G57" s="396">
        <v>0</v>
      </c>
      <c r="H57" s="470">
        <v>292824.09999999998</v>
      </c>
      <c r="I57" s="470">
        <v>292824.09999999998</v>
      </c>
      <c r="J57" s="528">
        <v>0</v>
      </c>
      <c r="K57" s="437" t="e">
        <v>#DIV/0!</v>
      </c>
      <c r="L57" s="605"/>
      <c r="M57" s="606"/>
      <c r="N57" s="607"/>
      <c r="O57" s="608"/>
      <c r="P57" s="609"/>
      <c r="Q57" s="610"/>
      <c r="R57" s="611"/>
      <c r="S57" s="612"/>
      <c r="T57" s="606"/>
      <c r="U57" s="607"/>
      <c r="V57" s="608"/>
      <c r="W57" s="609"/>
      <c r="X57" s="610"/>
      <c r="Y57" s="613"/>
      <c r="Z57" s="612"/>
      <c r="AA57" s="606"/>
      <c r="AB57" s="607"/>
      <c r="AC57" s="608"/>
      <c r="AD57" s="609"/>
      <c r="AE57" s="610"/>
      <c r="AF57" s="613"/>
      <c r="AG57" s="612"/>
      <c r="AH57" s="606"/>
      <c r="AI57" s="607"/>
      <c r="AJ57" s="608"/>
      <c r="AK57" s="609"/>
      <c r="AL57" s="610"/>
      <c r="AM57" s="613"/>
      <c r="AN57" s="605"/>
      <c r="AO57" s="606"/>
      <c r="AP57" s="607"/>
      <c r="AQ57" s="608"/>
      <c r="AR57" s="609"/>
      <c r="AS57" s="610"/>
      <c r="AT57" s="614"/>
      <c r="AU57" s="615"/>
      <c r="AV57" s="606"/>
      <c r="AW57" s="607"/>
      <c r="AX57" s="608"/>
      <c r="AY57" s="609"/>
      <c r="AZ57" s="610"/>
      <c r="BA57" s="611"/>
      <c r="BB57" s="615"/>
      <c r="BC57" s="606"/>
      <c r="BD57" s="607"/>
      <c r="BE57" s="608"/>
      <c r="BF57" s="609"/>
      <c r="BG57" s="610"/>
      <c r="BH57" s="614"/>
      <c r="BI57" s="616"/>
      <c r="BJ57" s="617"/>
      <c r="BK57" s="618"/>
      <c r="BL57" s="619"/>
      <c r="BM57" s="620"/>
      <c r="BN57" s="621"/>
      <c r="BO57" s="622"/>
      <c r="BP57" s="447"/>
      <c r="BQ57" s="617"/>
      <c r="BR57" s="618"/>
      <c r="BS57" s="619"/>
      <c r="BT57" s="620"/>
      <c r="BU57" s="621"/>
      <c r="BV57" s="622"/>
      <c r="BW57" s="447"/>
      <c r="BX57" s="617"/>
      <c r="BY57" s="618"/>
      <c r="BZ57" s="619"/>
      <c r="CA57" s="620"/>
      <c r="CB57" s="621"/>
      <c r="CC57" s="622"/>
      <c r="CD57" s="447"/>
      <c r="CE57" s="617"/>
      <c r="CF57" s="618"/>
      <c r="CG57" s="619"/>
      <c r="CH57" s="620"/>
      <c r="CI57" s="621"/>
      <c r="CJ57" s="622"/>
      <c r="CK57" s="447"/>
      <c r="CL57" s="617"/>
      <c r="CM57" s="618"/>
      <c r="CN57" s="619"/>
      <c r="CO57" s="620"/>
      <c r="CP57" s="621"/>
      <c r="CQ57" s="622"/>
      <c r="CR57" s="447"/>
      <c r="CS57" s="617"/>
      <c r="CT57" s="618"/>
      <c r="CU57" s="619"/>
      <c r="CV57" s="620"/>
      <c r="CW57" s="621"/>
      <c r="CX57" s="622"/>
      <c r="CY57" s="615"/>
      <c r="CZ57" s="606"/>
      <c r="DA57" s="607"/>
      <c r="DB57" s="608"/>
      <c r="DC57" s="609"/>
      <c r="DD57" s="610"/>
      <c r="DE57" s="611"/>
      <c r="DF57" s="615"/>
      <c r="DG57" s="606"/>
      <c r="DH57" s="607"/>
      <c r="DI57" s="608"/>
      <c r="DJ57" s="609"/>
      <c r="DK57" s="610"/>
      <c r="DL57" s="611"/>
      <c r="DM57" s="615"/>
      <c r="DN57" s="606"/>
      <c r="DO57" s="607"/>
      <c r="DP57" s="608"/>
      <c r="DQ57" s="609"/>
      <c r="DR57" s="610"/>
      <c r="DS57" s="611"/>
      <c r="DT57" s="615"/>
      <c r="DU57" s="606"/>
      <c r="DV57" s="607"/>
      <c r="DW57" s="608"/>
      <c r="DX57" s="609"/>
      <c r="DY57" s="610"/>
      <c r="DZ57" s="611"/>
      <c r="EA57" s="615"/>
      <c r="EB57" s="606"/>
      <c r="EC57" s="607"/>
      <c r="ED57" s="608"/>
      <c r="EE57" s="609"/>
      <c r="EF57" s="610"/>
      <c r="EG57" s="611"/>
      <c r="EH57" s="615"/>
      <c r="EI57" s="606"/>
      <c r="EJ57" s="607"/>
      <c r="EK57" s="608"/>
      <c r="EL57" s="609"/>
      <c r="EM57" s="610"/>
      <c r="EN57" s="611"/>
      <c r="EO57" s="615"/>
      <c r="EP57" s="606"/>
      <c r="EQ57" s="607"/>
      <c r="ER57" s="608"/>
      <c r="ES57" s="609"/>
      <c r="ET57" s="610"/>
      <c r="EU57" s="611"/>
      <c r="EV57" s="615"/>
      <c r="EW57" s="606"/>
      <c r="EX57" s="607"/>
      <c r="EY57" s="608"/>
      <c r="EZ57" s="609"/>
      <c r="FA57" s="610"/>
      <c r="FB57" s="611"/>
      <c r="FC57" s="615"/>
      <c r="FD57" s="606"/>
      <c r="FE57" s="607"/>
      <c r="FF57" s="608"/>
      <c r="FG57" s="609"/>
      <c r="FH57" s="610"/>
      <c r="FI57" s="623"/>
      <c r="FJ57" s="457">
        <v>0</v>
      </c>
      <c r="FK57" s="458">
        <v>0</v>
      </c>
      <c r="FL57" s="420">
        <v>0</v>
      </c>
      <c r="FM57" s="421">
        <v>0</v>
      </c>
      <c r="FN57" s="459">
        <v>0</v>
      </c>
      <c r="FO57" s="460">
        <v>0</v>
      </c>
      <c r="FP57" s="461">
        <v>0</v>
      </c>
      <c r="FQ57" s="462">
        <v>0</v>
      </c>
      <c r="FR57" s="463">
        <v>0</v>
      </c>
      <c r="FS57" s="579">
        <v>0</v>
      </c>
      <c r="FT57" s="580">
        <v>0</v>
      </c>
      <c r="FU57" s="581">
        <v>0</v>
      </c>
      <c r="FV57" s="582">
        <v>0</v>
      </c>
      <c r="FW57" s="583">
        <v>0</v>
      </c>
      <c r="FX57" s="584">
        <v>0</v>
      </c>
      <c r="FY57" s="585">
        <v>0</v>
      </c>
      <c r="FZ57" s="464">
        <v>0</v>
      </c>
      <c r="GA57" s="526">
        <v>0</v>
      </c>
    </row>
    <row r="58" spans="1:183" ht="28.2">
      <c r="A58" s="596" t="s">
        <v>175</v>
      </c>
      <c r="B58" s="597" t="s">
        <v>887</v>
      </c>
      <c r="C58" s="624"/>
      <c r="D58" s="594"/>
      <c r="E58" s="512">
        <v>19121</v>
      </c>
      <c r="F58" s="512">
        <v>19132.3</v>
      </c>
      <c r="G58" s="396">
        <v>11.299999999999272</v>
      </c>
      <c r="H58" s="470">
        <v>298859</v>
      </c>
      <c r="I58" s="470">
        <v>299008</v>
      </c>
      <c r="J58" s="528">
        <v>149</v>
      </c>
      <c r="K58" s="437">
        <v>8.764705882352942</v>
      </c>
      <c r="L58" s="605"/>
      <c r="M58" s="606"/>
      <c r="N58" s="607"/>
      <c r="O58" s="608"/>
      <c r="P58" s="609"/>
      <c r="Q58" s="610"/>
      <c r="R58" s="611"/>
      <c r="S58" s="612"/>
      <c r="T58" s="606"/>
      <c r="U58" s="607"/>
      <c r="V58" s="608"/>
      <c r="W58" s="609"/>
      <c r="X58" s="610"/>
      <c r="Y58" s="613"/>
      <c r="Z58" s="612"/>
      <c r="AA58" s="606"/>
      <c r="AB58" s="607"/>
      <c r="AC58" s="608"/>
      <c r="AD58" s="609"/>
      <c r="AE58" s="610"/>
      <c r="AF58" s="613"/>
      <c r="AG58" s="612">
        <v>17</v>
      </c>
      <c r="AH58" s="606"/>
      <c r="AI58" s="607"/>
      <c r="AJ58" s="608"/>
      <c r="AK58" s="609"/>
      <c r="AL58" s="610"/>
      <c r="AM58" s="613"/>
      <c r="AN58" s="605"/>
      <c r="AO58" s="606"/>
      <c r="AP58" s="607"/>
      <c r="AQ58" s="608"/>
      <c r="AR58" s="609"/>
      <c r="AS58" s="610"/>
      <c r="AT58" s="614"/>
      <c r="AU58" s="615"/>
      <c r="AV58" s="606"/>
      <c r="AW58" s="607"/>
      <c r="AX58" s="608"/>
      <c r="AY58" s="609"/>
      <c r="AZ58" s="610"/>
      <c r="BA58" s="611"/>
      <c r="BB58" s="615"/>
      <c r="BC58" s="606"/>
      <c r="BD58" s="607"/>
      <c r="BE58" s="608"/>
      <c r="BF58" s="609"/>
      <c r="BG58" s="610"/>
      <c r="BH58" s="614"/>
      <c r="BI58" s="616"/>
      <c r="BJ58" s="617"/>
      <c r="BK58" s="618"/>
      <c r="BL58" s="619"/>
      <c r="BM58" s="620"/>
      <c r="BN58" s="621"/>
      <c r="BO58" s="622"/>
      <c r="BP58" s="447"/>
      <c r="BQ58" s="617"/>
      <c r="BR58" s="618"/>
      <c r="BS58" s="619"/>
      <c r="BT58" s="620"/>
      <c r="BU58" s="621"/>
      <c r="BV58" s="622"/>
      <c r="BW58" s="447"/>
      <c r="BX58" s="617"/>
      <c r="BY58" s="618"/>
      <c r="BZ58" s="619"/>
      <c r="CA58" s="620"/>
      <c r="CB58" s="621"/>
      <c r="CC58" s="622"/>
      <c r="CD58" s="447"/>
      <c r="CE58" s="617"/>
      <c r="CF58" s="618"/>
      <c r="CG58" s="619"/>
      <c r="CH58" s="620"/>
      <c r="CI58" s="621"/>
      <c r="CJ58" s="622"/>
      <c r="CK58" s="447"/>
      <c r="CL58" s="617"/>
      <c r="CM58" s="618"/>
      <c r="CN58" s="619"/>
      <c r="CO58" s="620"/>
      <c r="CP58" s="621"/>
      <c r="CQ58" s="622"/>
      <c r="CR58" s="447"/>
      <c r="CS58" s="617"/>
      <c r="CT58" s="618"/>
      <c r="CU58" s="619"/>
      <c r="CV58" s="620"/>
      <c r="CW58" s="621"/>
      <c r="CX58" s="622"/>
      <c r="CY58" s="615"/>
      <c r="CZ58" s="606"/>
      <c r="DA58" s="607"/>
      <c r="DB58" s="608"/>
      <c r="DC58" s="609"/>
      <c r="DD58" s="610"/>
      <c r="DE58" s="611"/>
      <c r="DF58" s="615"/>
      <c r="DG58" s="606"/>
      <c r="DH58" s="607"/>
      <c r="DI58" s="608"/>
      <c r="DJ58" s="609"/>
      <c r="DK58" s="610"/>
      <c r="DL58" s="611"/>
      <c r="DM58" s="615"/>
      <c r="DN58" s="606"/>
      <c r="DO58" s="607"/>
      <c r="DP58" s="608"/>
      <c r="DQ58" s="609"/>
      <c r="DR58" s="610"/>
      <c r="DS58" s="611"/>
      <c r="DT58" s="615"/>
      <c r="DU58" s="606"/>
      <c r="DV58" s="607"/>
      <c r="DW58" s="608"/>
      <c r="DX58" s="609"/>
      <c r="DY58" s="610"/>
      <c r="DZ58" s="611"/>
      <c r="EA58" s="615"/>
      <c r="EB58" s="606"/>
      <c r="EC58" s="607"/>
      <c r="ED58" s="608"/>
      <c r="EE58" s="609"/>
      <c r="EF58" s="610"/>
      <c r="EG58" s="611"/>
      <c r="EH58" s="615"/>
      <c r="EI58" s="606"/>
      <c r="EJ58" s="607"/>
      <c r="EK58" s="608"/>
      <c r="EL58" s="609"/>
      <c r="EM58" s="610"/>
      <c r="EN58" s="611"/>
      <c r="EO58" s="615"/>
      <c r="EP58" s="606"/>
      <c r="EQ58" s="607"/>
      <c r="ER58" s="608"/>
      <c r="ES58" s="609"/>
      <c r="ET58" s="610"/>
      <c r="EU58" s="611"/>
      <c r="EV58" s="615"/>
      <c r="EW58" s="606"/>
      <c r="EX58" s="607"/>
      <c r="EY58" s="608"/>
      <c r="EZ58" s="609"/>
      <c r="FA58" s="610"/>
      <c r="FB58" s="611"/>
      <c r="FC58" s="615"/>
      <c r="FD58" s="606"/>
      <c r="FE58" s="607"/>
      <c r="FF58" s="608"/>
      <c r="FG58" s="609"/>
      <c r="FH58" s="610"/>
      <c r="FI58" s="623"/>
      <c r="FJ58" s="457">
        <v>17</v>
      </c>
      <c r="FK58" s="458">
        <v>0</v>
      </c>
      <c r="FL58" s="420">
        <v>0</v>
      </c>
      <c r="FM58" s="421">
        <v>0</v>
      </c>
      <c r="FN58" s="459">
        <v>0</v>
      </c>
      <c r="FO58" s="460">
        <v>0</v>
      </c>
      <c r="FP58" s="461">
        <v>0</v>
      </c>
      <c r="FQ58" s="462">
        <v>17</v>
      </c>
      <c r="FR58" s="463">
        <v>17</v>
      </c>
      <c r="FS58" s="579">
        <v>1445</v>
      </c>
      <c r="FT58" s="580">
        <v>0</v>
      </c>
      <c r="FU58" s="581">
        <v>0</v>
      </c>
      <c r="FV58" s="582">
        <v>0</v>
      </c>
      <c r="FW58" s="583">
        <v>0</v>
      </c>
      <c r="FX58" s="584">
        <v>0</v>
      </c>
      <c r="FY58" s="585">
        <v>0</v>
      </c>
      <c r="FZ58" s="464">
        <v>1445</v>
      </c>
      <c r="GA58" s="526">
        <v>1445</v>
      </c>
    </row>
    <row r="59" spans="1:183" ht="28.2">
      <c r="A59" s="600" t="s">
        <v>176</v>
      </c>
      <c r="B59" s="601" t="s">
        <v>887</v>
      </c>
      <c r="C59" s="598"/>
      <c r="D59" s="589"/>
      <c r="E59" s="395">
        <v>18551</v>
      </c>
      <c r="F59" s="395">
        <v>18551</v>
      </c>
      <c r="G59" s="396">
        <v>0</v>
      </c>
      <c r="H59" s="470">
        <v>284285</v>
      </c>
      <c r="I59" s="470">
        <v>284285</v>
      </c>
      <c r="J59" s="528">
        <v>0</v>
      </c>
      <c r="K59" s="437" t="e">
        <v>#DIV/0!</v>
      </c>
      <c r="L59" s="605"/>
      <c r="M59" s="606"/>
      <c r="N59" s="607"/>
      <c r="O59" s="608"/>
      <c r="P59" s="609"/>
      <c r="Q59" s="610"/>
      <c r="R59" s="611"/>
      <c r="S59" s="612"/>
      <c r="T59" s="606"/>
      <c r="U59" s="607"/>
      <c r="V59" s="608"/>
      <c r="W59" s="609"/>
      <c r="X59" s="610"/>
      <c r="Y59" s="613"/>
      <c r="Z59" s="612"/>
      <c r="AA59" s="606"/>
      <c r="AB59" s="607"/>
      <c r="AC59" s="608"/>
      <c r="AD59" s="609"/>
      <c r="AE59" s="610"/>
      <c r="AF59" s="613"/>
      <c r="AG59" s="612"/>
      <c r="AH59" s="606"/>
      <c r="AI59" s="607"/>
      <c r="AJ59" s="608"/>
      <c r="AK59" s="609"/>
      <c r="AL59" s="610"/>
      <c r="AM59" s="613"/>
      <c r="AN59" s="605"/>
      <c r="AO59" s="606"/>
      <c r="AP59" s="607"/>
      <c r="AQ59" s="608"/>
      <c r="AR59" s="609"/>
      <c r="AS59" s="610"/>
      <c r="AT59" s="614"/>
      <c r="AU59" s="615"/>
      <c r="AV59" s="606"/>
      <c r="AW59" s="607"/>
      <c r="AX59" s="608"/>
      <c r="AY59" s="609"/>
      <c r="AZ59" s="610"/>
      <c r="BA59" s="611"/>
      <c r="BB59" s="615"/>
      <c r="BC59" s="606"/>
      <c r="BD59" s="607"/>
      <c r="BE59" s="608"/>
      <c r="BF59" s="609"/>
      <c r="BG59" s="610"/>
      <c r="BH59" s="614"/>
      <c r="BI59" s="616"/>
      <c r="BJ59" s="617"/>
      <c r="BK59" s="618"/>
      <c r="BL59" s="619"/>
      <c r="BM59" s="620"/>
      <c r="BN59" s="621"/>
      <c r="BO59" s="622"/>
      <c r="BP59" s="447"/>
      <c r="BQ59" s="617"/>
      <c r="BR59" s="618"/>
      <c r="BS59" s="619"/>
      <c r="BT59" s="620"/>
      <c r="BU59" s="621"/>
      <c r="BV59" s="622"/>
      <c r="BW59" s="447"/>
      <c r="BX59" s="617"/>
      <c r="BY59" s="618"/>
      <c r="BZ59" s="619"/>
      <c r="CA59" s="620"/>
      <c r="CB59" s="621"/>
      <c r="CC59" s="622"/>
      <c r="CD59" s="447"/>
      <c r="CE59" s="617"/>
      <c r="CF59" s="618"/>
      <c r="CG59" s="619"/>
      <c r="CH59" s="620"/>
      <c r="CI59" s="621"/>
      <c r="CJ59" s="622"/>
      <c r="CK59" s="447"/>
      <c r="CL59" s="617"/>
      <c r="CM59" s="618"/>
      <c r="CN59" s="619"/>
      <c r="CO59" s="620"/>
      <c r="CP59" s="621"/>
      <c r="CQ59" s="622"/>
      <c r="CR59" s="447"/>
      <c r="CS59" s="617"/>
      <c r="CT59" s="618"/>
      <c r="CU59" s="619"/>
      <c r="CV59" s="620"/>
      <c r="CW59" s="621"/>
      <c r="CX59" s="622"/>
      <c r="CY59" s="615"/>
      <c r="CZ59" s="606"/>
      <c r="DA59" s="607"/>
      <c r="DB59" s="608"/>
      <c r="DC59" s="609"/>
      <c r="DD59" s="610"/>
      <c r="DE59" s="611"/>
      <c r="DF59" s="615"/>
      <c r="DG59" s="606"/>
      <c r="DH59" s="607"/>
      <c r="DI59" s="608"/>
      <c r="DJ59" s="609"/>
      <c r="DK59" s="610"/>
      <c r="DL59" s="611"/>
      <c r="DM59" s="615"/>
      <c r="DN59" s="606"/>
      <c r="DO59" s="607"/>
      <c r="DP59" s="608"/>
      <c r="DQ59" s="609"/>
      <c r="DR59" s="610"/>
      <c r="DS59" s="611"/>
      <c r="DT59" s="615"/>
      <c r="DU59" s="606"/>
      <c r="DV59" s="607"/>
      <c r="DW59" s="608"/>
      <c r="DX59" s="609"/>
      <c r="DY59" s="610"/>
      <c r="DZ59" s="611"/>
      <c r="EA59" s="615"/>
      <c r="EB59" s="606"/>
      <c r="EC59" s="607"/>
      <c r="ED59" s="608"/>
      <c r="EE59" s="609"/>
      <c r="EF59" s="610"/>
      <c r="EG59" s="611"/>
      <c r="EH59" s="615"/>
      <c r="EI59" s="606"/>
      <c r="EJ59" s="607"/>
      <c r="EK59" s="608"/>
      <c r="EL59" s="609"/>
      <c r="EM59" s="610"/>
      <c r="EN59" s="611"/>
      <c r="EO59" s="615"/>
      <c r="EP59" s="606"/>
      <c r="EQ59" s="607"/>
      <c r="ER59" s="608"/>
      <c r="ES59" s="609"/>
      <c r="ET59" s="610"/>
      <c r="EU59" s="611"/>
      <c r="EV59" s="615"/>
      <c r="EW59" s="606"/>
      <c r="EX59" s="607"/>
      <c r="EY59" s="608"/>
      <c r="EZ59" s="609"/>
      <c r="FA59" s="610"/>
      <c r="FB59" s="611"/>
      <c r="FC59" s="615"/>
      <c r="FD59" s="606"/>
      <c r="FE59" s="607"/>
      <c r="FF59" s="608"/>
      <c r="FG59" s="609"/>
      <c r="FH59" s="610"/>
      <c r="FI59" s="623"/>
      <c r="FJ59" s="457">
        <v>0</v>
      </c>
      <c r="FK59" s="458">
        <v>0</v>
      </c>
      <c r="FL59" s="420">
        <v>0</v>
      </c>
      <c r="FM59" s="421">
        <v>0</v>
      </c>
      <c r="FN59" s="459">
        <v>0</v>
      </c>
      <c r="FO59" s="460">
        <v>0</v>
      </c>
      <c r="FP59" s="461">
        <v>0</v>
      </c>
      <c r="FQ59" s="462">
        <v>0</v>
      </c>
      <c r="FR59" s="463">
        <v>0</v>
      </c>
      <c r="FS59" s="579">
        <v>0</v>
      </c>
      <c r="FT59" s="580">
        <v>0</v>
      </c>
      <c r="FU59" s="581">
        <v>0</v>
      </c>
      <c r="FV59" s="582">
        <v>0</v>
      </c>
      <c r="FW59" s="583">
        <v>0</v>
      </c>
      <c r="FX59" s="584">
        <v>0</v>
      </c>
      <c r="FY59" s="585">
        <v>0</v>
      </c>
      <c r="FZ59" s="464">
        <v>0</v>
      </c>
      <c r="GA59" s="526">
        <v>0</v>
      </c>
    </row>
    <row r="60" spans="1:183" ht="28.2">
      <c r="A60" s="600" t="s">
        <v>177</v>
      </c>
      <c r="B60" s="601" t="s">
        <v>887</v>
      </c>
      <c r="C60" s="598"/>
      <c r="D60" s="589"/>
      <c r="E60" s="512">
        <v>20553</v>
      </c>
      <c r="F60" s="512">
        <v>20553</v>
      </c>
      <c r="G60" s="396">
        <v>0</v>
      </c>
      <c r="H60" s="470">
        <v>314984</v>
      </c>
      <c r="I60" s="470">
        <v>314984</v>
      </c>
      <c r="J60" s="528">
        <v>0</v>
      </c>
      <c r="K60" s="437" t="e">
        <v>#DIV/0!</v>
      </c>
      <c r="L60" s="605"/>
      <c r="M60" s="606"/>
      <c r="N60" s="607"/>
      <c r="O60" s="608"/>
      <c r="P60" s="609"/>
      <c r="Q60" s="610"/>
      <c r="R60" s="611"/>
      <c r="S60" s="612"/>
      <c r="T60" s="606"/>
      <c r="U60" s="607"/>
      <c r="V60" s="608"/>
      <c r="W60" s="609"/>
      <c r="X60" s="610"/>
      <c r="Y60" s="613"/>
      <c r="Z60" s="612"/>
      <c r="AA60" s="606"/>
      <c r="AB60" s="607"/>
      <c r="AC60" s="608"/>
      <c r="AD60" s="609"/>
      <c r="AE60" s="610"/>
      <c r="AF60" s="613"/>
      <c r="AG60" s="612"/>
      <c r="AH60" s="606"/>
      <c r="AI60" s="607"/>
      <c r="AJ60" s="608"/>
      <c r="AK60" s="609"/>
      <c r="AL60" s="610"/>
      <c r="AM60" s="613"/>
      <c r="AN60" s="605"/>
      <c r="AO60" s="606"/>
      <c r="AP60" s="607"/>
      <c r="AQ60" s="608"/>
      <c r="AR60" s="609"/>
      <c r="AS60" s="610"/>
      <c r="AT60" s="614"/>
      <c r="AU60" s="615"/>
      <c r="AV60" s="606"/>
      <c r="AW60" s="607"/>
      <c r="AX60" s="608"/>
      <c r="AY60" s="609"/>
      <c r="AZ60" s="610"/>
      <c r="BA60" s="611"/>
      <c r="BB60" s="615"/>
      <c r="BC60" s="606"/>
      <c r="BD60" s="607"/>
      <c r="BE60" s="608"/>
      <c r="BF60" s="609"/>
      <c r="BG60" s="610"/>
      <c r="BH60" s="614"/>
      <c r="BI60" s="616"/>
      <c r="BJ60" s="617"/>
      <c r="BK60" s="618"/>
      <c r="BL60" s="619"/>
      <c r="BM60" s="620"/>
      <c r="BN60" s="621"/>
      <c r="BO60" s="622"/>
      <c r="BP60" s="447"/>
      <c r="BQ60" s="617"/>
      <c r="BR60" s="618"/>
      <c r="BS60" s="619"/>
      <c r="BT60" s="620"/>
      <c r="BU60" s="621"/>
      <c r="BV60" s="622"/>
      <c r="BW60" s="447"/>
      <c r="BX60" s="617"/>
      <c r="BY60" s="618"/>
      <c r="BZ60" s="619"/>
      <c r="CA60" s="620"/>
      <c r="CB60" s="621"/>
      <c r="CC60" s="622"/>
      <c r="CD60" s="447"/>
      <c r="CE60" s="617"/>
      <c r="CF60" s="618"/>
      <c r="CG60" s="619"/>
      <c r="CH60" s="620"/>
      <c r="CI60" s="621"/>
      <c r="CJ60" s="622"/>
      <c r="CK60" s="447"/>
      <c r="CL60" s="617"/>
      <c r="CM60" s="618"/>
      <c r="CN60" s="619"/>
      <c r="CO60" s="620"/>
      <c r="CP60" s="621"/>
      <c r="CQ60" s="622"/>
      <c r="CR60" s="447"/>
      <c r="CS60" s="617"/>
      <c r="CT60" s="618"/>
      <c r="CU60" s="619"/>
      <c r="CV60" s="620"/>
      <c r="CW60" s="621"/>
      <c r="CX60" s="622"/>
      <c r="CY60" s="615"/>
      <c r="CZ60" s="606"/>
      <c r="DA60" s="607"/>
      <c r="DB60" s="608"/>
      <c r="DC60" s="609"/>
      <c r="DD60" s="610"/>
      <c r="DE60" s="611"/>
      <c r="DF60" s="615"/>
      <c r="DG60" s="606"/>
      <c r="DH60" s="607"/>
      <c r="DI60" s="608"/>
      <c r="DJ60" s="609"/>
      <c r="DK60" s="610"/>
      <c r="DL60" s="611"/>
      <c r="DM60" s="615"/>
      <c r="DN60" s="606"/>
      <c r="DO60" s="607"/>
      <c r="DP60" s="608"/>
      <c r="DQ60" s="609"/>
      <c r="DR60" s="610"/>
      <c r="DS60" s="611"/>
      <c r="DT60" s="615"/>
      <c r="DU60" s="606"/>
      <c r="DV60" s="607"/>
      <c r="DW60" s="608"/>
      <c r="DX60" s="609"/>
      <c r="DY60" s="610"/>
      <c r="DZ60" s="611"/>
      <c r="EA60" s="615"/>
      <c r="EB60" s="606"/>
      <c r="EC60" s="607"/>
      <c r="ED60" s="608"/>
      <c r="EE60" s="609"/>
      <c r="EF60" s="610"/>
      <c r="EG60" s="611"/>
      <c r="EH60" s="615"/>
      <c r="EI60" s="606"/>
      <c r="EJ60" s="607"/>
      <c r="EK60" s="608"/>
      <c r="EL60" s="609"/>
      <c r="EM60" s="610"/>
      <c r="EN60" s="611"/>
      <c r="EO60" s="615"/>
      <c r="EP60" s="606"/>
      <c r="EQ60" s="607"/>
      <c r="ER60" s="608"/>
      <c r="ES60" s="609"/>
      <c r="ET60" s="610"/>
      <c r="EU60" s="611"/>
      <c r="EV60" s="615"/>
      <c r="EW60" s="606"/>
      <c r="EX60" s="607"/>
      <c r="EY60" s="608"/>
      <c r="EZ60" s="609"/>
      <c r="FA60" s="610"/>
      <c r="FB60" s="611"/>
      <c r="FC60" s="615"/>
      <c r="FD60" s="606"/>
      <c r="FE60" s="607"/>
      <c r="FF60" s="608"/>
      <c r="FG60" s="609"/>
      <c r="FH60" s="610"/>
      <c r="FI60" s="623"/>
      <c r="FJ60" s="457">
        <v>0</v>
      </c>
      <c r="FK60" s="458">
        <v>0</v>
      </c>
      <c r="FL60" s="420">
        <v>0</v>
      </c>
      <c r="FM60" s="421">
        <v>0</v>
      </c>
      <c r="FN60" s="459">
        <v>0</v>
      </c>
      <c r="FO60" s="460">
        <v>0</v>
      </c>
      <c r="FP60" s="461">
        <v>0</v>
      </c>
      <c r="FQ60" s="462">
        <v>0</v>
      </c>
      <c r="FR60" s="463">
        <v>0</v>
      </c>
      <c r="FS60" s="579">
        <v>0</v>
      </c>
      <c r="FT60" s="580">
        <v>0</v>
      </c>
      <c r="FU60" s="581">
        <v>0</v>
      </c>
      <c r="FV60" s="582">
        <v>0</v>
      </c>
      <c r="FW60" s="583">
        <v>0</v>
      </c>
      <c r="FX60" s="584">
        <v>0</v>
      </c>
      <c r="FY60" s="585">
        <v>0</v>
      </c>
      <c r="FZ60" s="464">
        <v>0</v>
      </c>
      <c r="GA60" s="526">
        <v>0</v>
      </c>
    </row>
    <row r="61" spans="1:183" ht="28.2">
      <c r="A61" s="596" t="s">
        <v>178</v>
      </c>
      <c r="B61" s="597" t="s">
        <v>887</v>
      </c>
      <c r="C61" s="598"/>
      <c r="D61" s="589"/>
      <c r="E61" s="512">
        <v>20010.8</v>
      </c>
      <c r="F61" s="512">
        <v>20021.599999999999</v>
      </c>
      <c r="G61" s="396">
        <v>10.799999999999272</v>
      </c>
      <c r="H61" s="470">
        <v>304891</v>
      </c>
      <c r="I61" s="470">
        <v>305006</v>
      </c>
      <c r="J61" s="528">
        <v>115</v>
      </c>
      <c r="K61" s="437">
        <v>8.8461538461538467</v>
      </c>
      <c r="L61" s="605"/>
      <c r="M61" s="606"/>
      <c r="N61" s="607"/>
      <c r="O61" s="608"/>
      <c r="P61" s="609"/>
      <c r="Q61" s="610"/>
      <c r="R61" s="611"/>
      <c r="S61" s="612"/>
      <c r="T61" s="606"/>
      <c r="U61" s="607"/>
      <c r="V61" s="608"/>
      <c r="W61" s="609"/>
      <c r="X61" s="610"/>
      <c r="Y61" s="613"/>
      <c r="Z61" s="612"/>
      <c r="AA61" s="606"/>
      <c r="AB61" s="607"/>
      <c r="AC61" s="608"/>
      <c r="AD61" s="609"/>
      <c r="AE61" s="610"/>
      <c r="AF61" s="613"/>
      <c r="AG61" s="612">
        <v>1</v>
      </c>
      <c r="AH61" s="606"/>
      <c r="AI61" s="607"/>
      <c r="AJ61" s="608"/>
      <c r="AK61" s="609"/>
      <c r="AL61" s="610"/>
      <c r="AM61" s="613"/>
      <c r="AN61" s="605"/>
      <c r="AO61" s="606"/>
      <c r="AP61" s="607"/>
      <c r="AQ61" s="608"/>
      <c r="AR61" s="609"/>
      <c r="AS61" s="610"/>
      <c r="AT61" s="614"/>
      <c r="AU61" s="615">
        <v>3</v>
      </c>
      <c r="AV61" s="606"/>
      <c r="AW61" s="607"/>
      <c r="AX61" s="608">
        <v>9</v>
      </c>
      <c r="AY61" s="609"/>
      <c r="AZ61" s="610"/>
      <c r="BA61" s="611"/>
      <c r="BB61" s="615"/>
      <c r="BC61" s="606"/>
      <c r="BD61" s="607"/>
      <c r="BE61" s="608"/>
      <c r="BF61" s="609"/>
      <c r="BG61" s="610"/>
      <c r="BH61" s="614"/>
      <c r="BI61" s="616"/>
      <c r="BJ61" s="617"/>
      <c r="BK61" s="618"/>
      <c r="BL61" s="619"/>
      <c r="BM61" s="620"/>
      <c r="BN61" s="621"/>
      <c r="BO61" s="622"/>
      <c r="BP61" s="447"/>
      <c r="BQ61" s="617"/>
      <c r="BR61" s="618"/>
      <c r="BS61" s="619"/>
      <c r="BT61" s="620"/>
      <c r="BU61" s="621"/>
      <c r="BV61" s="622"/>
      <c r="BW61" s="447"/>
      <c r="BX61" s="617"/>
      <c r="BY61" s="618"/>
      <c r="BZ61" s="619"/>
      <c r="CA61" s="620"/>
      <c r="CB61" s="621"/>
      <c r="CC61" s="622"/>
      <c r="CD61" s="447"/>
      <c r="CE61" s="617"/>
      <c r="CF61" s="618"/>
      <c r="CG61" s="619"/>
      <c r="CH61" s="620"/>
      <c r="CI61" s="621"/>
      <c r="CJ61" s="622"/>
      <c r="CK61" s="447"/>
      <c r="CL61" s="617"/>
      <c r="CM61" s="618"/>
      <c r="CN61" s="619"/>
      <c r="CO61" s="620"/>
      <c r="CP61" s="621"/>
      <c r="CQ61" s="622"/>
      <c r="CR61" s="447"/>
      <c r="CS61" s="617"/>
      <c r="CT61" s="618"/>
      <c r="CU61" s="619"/>
      <c r="CV61" s="620"/>
      <c r="CW61" s="621"/>
      <c r="CX61" s="622"/>
      <c r="CY61" s="615"/>
      <c r="CZ61" s="606"/>
      <c r="DA61" s="607"/>
      <c r="DB61" s="608"/>
      <c r="DC61" s="609"/>
      <c r="DD61" s="610"/>
      <c r="DE61" s="611"/>
      <c r="DF61" s="615"/>
      <c r="DG61" s="606"/>
      <c r="DH61" s="607"/>
      <c r="DI61" s="608"/>
      <c r="DJ61" s="609"/>
      <c r="DK61" s="610"/>
      <c r="DL61" s="611"/>
      <c r="DM61" s="615"/>
      <c r="DN61" s="606"/>
      <c r="DO61" s="607"/>
      <c r="DP61" s="608"/>
      <c r="DQ61" s="609"/>
      <c r="DR61" s="610"/>
      <c r="DS61" s="611"/>
      <c r="DT61" s="615"/>
      <c r="DU61" s="606"/>
      <c r="DV61" s="607"/>
      <c r="DW61" s="608"/>
      <c r="DX61" s="609"/>
      <c r="DY61" s="610"/>
      <c r="DZ61" s="611"/>
      <c r="EA61" s="615"/>
      <c r="EB61" s="606"/>
      <c r="EC61" s="607"/>
      <c r="ED61" s="608"/>
      <c r="EE61" s="609"/>
      <c r="EF61" s="610"/>
      <c r="EG61" s="611"/>
      <c r="EH61" s="615"/>
      <c r="EI61" s="606"/>
      <c r="EJ61" s="607"/>
      <c r="EK61" s="608"/>
      <c r="EL61" s="609"/>
      <c r="EM61" s="610"/>
      <c r="EN61" s="611"/>
      <c r="EO61" s="615"/>
      <c r="EP61" s="606"/>
      <c r="EQ61" s="607"/>
      <c r="ER61" s="608"/>
      <c r="ES61" s="609"/>
      <c r="ET61" s="610"/>
      <c r="EU61" s="611"/>
      <c r="EV61" s="615"/>
      <c r="EW61" s="606"/>
      <c r="EX61" s="607"/>
      <c r="EY61" s="608"/>
      <c r="EZ61" s="609"/>
      <c r="FA61" s="610"/>
      <c r="FB61" s="611"/>
      <c r="FC61" s="615"/>
      <c r="FD61" s="606"/>
      <c r="FE61" s="607"/>
      <c r="FF61" s="608"/>
      <c r="FG61" s="609"/>
      <c r="FH61" s="610"/>
      <c r="FI61" s="623"/>
      <c r="FJ61" s="457">
        <v>4</v>
      </c>
      <c r="FK61" s="458">
        <v>0</v>
      </c>
      <c r="FL61" s="420">
        <v>9</v>
      </c>
      <c r="FM61" s="421">
        <v>0</v>
      </c>
      <c r="FN61" s="459">
        <v>0</v>
      </c>
      <c r="FO61" s="460">
        <v>0</v>
      </c>
      <c r="FP61" s="461">
        <v>0</v>
      </c>
      <c r="FQ61" s="462">
        <v>13</v>
      </c>
      <c r="FR61" s="463">
        <v>13</v>
      </c>
      <c r="FS61" s="579">
        <v>340</v>
      </c>
      <c r="FT61" s="580">
        <v>0</v>
      </c>
      <c r="FU61" s="581">
        <v>765</v>
      </c>
      <c r="FV61" s="582">
        <v>0</v>
      </c>
      <c r="FW61" s="583">
        <v>0</v>
      </c>
      <c r="FX61" s="584">
        <v>0</v>
      </c>
      <c r="FY61" s="585">
        <v>0</v>
      </c>
      <c r="FZ61" s="464">
        <v>1105</v>
      </c>
      <c r="GA61" s="526">
        <v>1105</v>
      </c>
    </row>
    <row r="62" spans="1:183" ht="28.2">
      <c r="A62" s="596" t="s">
        <v>179</v>
      </c>
      <c r="B62" s="597" t="s">
        <v>887</v>
      </c>
      <c r="C62" s="598"/>
      <c r="D62" s="589"/>
      <c r="E62" s="512">
        <v>18787</v>
      </c>
      <c r="F62" s="512">
        <v>18798</v>
      </c>
      <c r="G62" s="396">
        <v>11</v>
      </c>
      <c r="H62" s="470">
        <v>291080</v>
      </c>
      <c r="I62" s="470">
        <v>291235</v>
      </c>
      <c r="J62" s="528">
        <v>155</v>
      </c>
      <c r="K62" s="437">
        <v>9.6875</v>
      </c>
      <c r="L62" s="605"/>
      <c r="M62" s="606"/>
      <c r="N62" s="607"/>
      <c r="O62" s="608"/>
      <c r="P62" s="609"/>
      <c r="Q62" s="610"/>
      <c r="R62" s="611"/>
      <c r="S62" s="612"/>
      <c r="T62" s="606"/>
      <c r="U62" s="607"/>
      <c r="V62" s="608"/>
      <c r="W62" s="609"/>
      <c r="X62" s="610"/>
      <c r="Y62" s="613"/>
      <c r="Z62" s="612"/>
      <c r="AA62" s="606"/>
      <c r="AB62" s="607"/>
      <c r="AC62" s="608"/>
      <c r="AD62" s="609"/>
      <c r="AE62" s="610"/>
      <c r="AF62" s="613"/>
      <c r="AG62" s="612">
        <v>16</v>
      </c>
      <c r="AH62" s="606"/>
      <c r="AI62" s="607"/>
      <c r="AJ62" s="608"/>
      <c r="AK62" s="609"/>
      <c r="AL62" s="610"/>
      <c r="AM62" s="613"/>
      <c r="AN62" s="605"/>
      <c r="AO62" s="606"/>
      <c r="AP62" s="607"/>
      <c r="AQ62" s="608"/>
      <c r="AR62" s="609"/>
      <c r="AS62" s="610"/>
      <c r="AT62" s="614"/>
      <c r="AU62" s="615"/>
      <c r="AV62" s="606"/>
      <c r="AW62" s="607"/>
      <c r="AX62" s="608"/>
      <c r="AY62" s="609"/>
      <c r="AZ62" s="610"/>
      <c r="BA62" s="611"/>
      <c r="BB62" s="615"/>
      <c r="BC62" s="606"/>
      <c r="BD62" s="607"/>
      <c r="BE62" s="608"/>
      <c r="BF62" s="609"/>
      <c r="BG62" s="610"/>
      <c r="BH62" s="614"/>
      <c r="BI62" s="616"/>
      <c r="BJ62" s="617"/>
      <c r="BK62" s="618"/>
      <c r="BL62" s="619"/>
      <c r="BM62" s="620"/>
      <c r="BN62" s="621"/>
      <c r="BO62" s="622"/>
      <c r="BP62" s="447"/>
      <c r="BQ62" s="617"/>
      <c r="BR62" s="618"/>
      <c r="BS62" s="619"/>
      <c r="BT62" s="620"/>
      <c r="BU62" s="621"/>
      <c r="BV62" s="622"/>
      <c r="BW62" s="447"/>
      <c r="BX62" s="617"/>
      <c r="BY62" s="618"/>
      <c r="BZ62" s="619"/>
      <c r="CA62" s="620"/>
      <c r="CB62" s="621"/>
      <c r="CC62" s="622"/>
      <c r="CD62" s="447"/>
      <c r="CE62" s="617"/>
      <c r="CF62" s="618"/>
      <c r="CG62" s="619"/>
      <c r="CH62" s="620"/>
      <c r="CI62" s="621"/>
      <c r="CJ62" s="622"/>
      <c r="CK62" s="447"/>
      <c r="CL62" s="617"/>
      <c r="CM62" s="618"/>
      <c r="CN62" s="619"/>
      <c r="CO62" s="620"/>
      <c r="CP62" s="621"/>
      <c r="CQ62" s="622"/>
      <c r="CR62" s="447"/>
      <c r="CS62" s="617"/>
      <c r="CT62" s="618"/>
      <c r="CU62" s="619"/>
      <c r="CV62" s="620"/>
      <c r="CW62" s="621"/>
      <c r="CX62" s="622"/>
      <c r="CY62" s="615"/>
      <c r="CZ62" s="606"/>
      <c r="DA62" s="607"/>
      <c r="DB62" s="608"/>
      <c r="DC62" s="609"/>
      <c r="DD62" s="610"/>
      <c r="DE62" s="611"/>
      <c r="DF62" s="615"/>
      <c r="DG62" s="606"/>
      <c r="DH62" s="607"/>
      <c r="DI62" s="608"/>
      <c r="DJ62" s="609"/>
      <c r="DK62" s="610"/>
      <c r="DL62" s="611"/>
      <c r="DM62" s="615"/>
      <c r="DN62" s="606"/>
      <c r="DO62" s="607"/>
      <c r="DP62" s="608"/>
      <c r="DQ62" s="609"/>
      <c r="DR62" s="610"/>
      <c r="DS62" s="611"/>
      <c r="DT62" s="615"/>
      <c r="DU62" s="606"/>
      <c r="DV62" s="607"/>
      <c r="DW62" s="608"/>
      <c r="DX62" s="609"/>
      <c r="DY62" s="610"/>
      <c r="DZ62" s="611"/>
      <c r="EA62" s="615"/>
      <c r="EB62" s="606"/>
      <c r="EC62" s="607"/>
      <c r="ED62" s="608"/>
      <c r="EE62" s="609"/>
      <c r="EF62" s="610"/>
      <c r="EG62" s="611"/>
      <c r="EH62" s="615"/>
      <c r="EI62" s="606"/>
      <c r="EJ62" s="607"/>
      <c r="EK62" s="608"/>
      <c r="EL62" s="609"/>
      <c r="EM62" s="610"/>
      <c r="EN62" s="611"/>
      <c r="EO62" s="615"/>
      <c r="EP62" s="606"/>
      <c r="EQ62" s="607"/>
      <c r="ER62" s="608"/>
      <c r="ES62" s="609"/>
      <c r="ET62" s="610"/>
      <c r="EU62" s="611"/>
      <c r="EV62" s="615"/>
      <c r="EW62" s="606"/>
      <c r="EX62" s="607"/>
      <c r="EY62" s="608"/>
      <c r="EZ62" s="609"/>
      <c r="FA62" s="610"/>
      <c r="FB62" s="611"/>
      <c r="FC62" s="615"/>
      <c r="FD62" s="606"/>
      <c r="FE62" s="607"/>
      <c r="FF62" s="608"/>
      <c r="FG62" s="609"/>
      <c r="FH62" s="610"/>
      <c r="FI62" s="623"/>
      <c r="FJ62" s="457">
        <v>16</v>
      </c>
      <c r="FK62" s="458">
        <v>0</v>
      </c>
      <c r="FL62" s="420">
        <v>0</v>
      </c>
      <c r="FM62" s="421">
        <v>0</v>
      </c>
      <c r="FN62" s="459">
        <v>0</v>
      </c>
      <c r="FO62" s="460">
        <v>0</v>
      </c>
      <c r="FP62" s="461">
        <v>0</v>
      </c>
      <c r="FQ62" s="462">
        <v>16</v>
      </c>
      <c r="FR62" s="463">
        <v>16</v>
      </c>
      <c r="FS62" s="579">
        <v>1360</v>
      </c>
      <c r="FT62" s="580">
        <v>0</v>
      </c>
      <c r="FU62" s="581">
        <v>0</v>
      </c>
      <c r="FV62" s="582">
        <v>0</v>
      </c>
      <c r="FW62" s="583">
        <v>0</v>
      </c>
      <c r="FX62" s="584">
        <v>0</v>
      </c>
      <c r="FY62" s="585">
        <v>0</v>
      </c>
      <c r="FZ62" s="464">
        <v>1360</v>
      </c>
      <c r="GA62" s="526">
        <v>1360</v>
      </c>
    </row>
    <row r="63" spans="1:183" ht="28.2">
      <c r="A63" s="596" t="s">
        <v>180</v>
      </c>
      <c r="B63" s="597" t="s">
        <v>887</v>
      </c>
      <c r="C63" s="598"/>
      <c r="D63" s="602"/>
      <c r="E63" s="512">
        <v>20474</v>
      </c>
      <c r="F63" s="512">
        <v>20483.5</v>
      </c>
      <c r="G63" s="396">
        <v>9.5</v>
      </c>
      <c r="H63" s="470">
        <v>309025</v>
      </c>
      <c r="I63" s="470">
        <v>309165</v>
      </c>
      <c r="J63" s="528">
        <v>140</v>
      </c>
      <c r="K63" s="437">
        <v>12.727272727272727</v>
      </c>
      <c r="L63" s="605"/>
      <c r="M63" s="606"/>
      <c r="N63" s="607"/>
      <c r="O63" s="608"/>
      <c r="P63" s="609"/>
      <c r="Q63" s="610"/>
      <c r="R63" s="611"/>
      <c r="S63" s="612"/>
      <c r="T63" s="606"/>
      <c r="U63" s="607"/>
      <c r="V63" s="608"/>
      <c r="W63" s="609"/>
      <c r="X63" s="610"/>
      <c r="Y63" s="613"/>
      <c r="Z63" s="612"/>
      <c r="AA63" s="606"/>
      <c r="AB63" s="607"/>
      <c r="AC63" s="608"/>
      <c r="AD63" s="609"/>
      <c r="AE63" s="610"/>
      <c r="AF63" s="613"/>
      <c r="AG63" s="612"/>
      <c r="AH63" s="606"/>
      <c r="AI63" s="607"/>
      <c r="AJ63" s="608"/>
      <c r="AK63" s="609"/>
      <c r="AL63" s="610"/>
      <c r="AM63" s="613"/>
      <c r="AN63" s="605"/>
      <c r="AO63" s="606"/>
      <c r="AP63" s="607"/>
      <c r="AQ63" s="608"/>
      <c r="AR63" s="609"/>
      <c r="AS63" s="610"/>
      <c r="AT63" s="614"/>
      <c r="AU63" s="615">
        <v>2</v>
      </c>
      <c r="AV63" s="606"/>
      <c r="AW63" s="607"/>
      <c r="AX63" s="608">
        <v>9</v>
      </c>
      <c r="AY63" s="609"/>
      <c r="AZ63" s="610"/>
      <c r="BA63" s="611"/>
      <c r="BB63" s="615"/>
      <c r="BC63" s="606"/>
      <c r="BD63" s="607"/>
      <c r="BE63" s="608"/>
      <c r="BF63" s="609"/>
      <c r="BG63" s="610"/>
      <c r="BH63" s="614"/>
      <c r="BI63" s="616"/>
      <c r="BJ63" s="617"/>
      <c r="BK63" s="618"/>
      <c r="BL63" s="619"/>
      <c r="BM63" s="620"/>
      <c r="BN63" s="621"/>
      <c r="BO63" s="622"/>
      <c r="BP63" s="447"/>
      <c r="BQ63" s="617"/>
      <c r="BR63" s="618"/>
      <c r="BS63" s="619"/>
      <c r="BT63" s="620"/>
      <c r="BU63" s="621"/>
      <c r="BV63" s="622"/>
      <c r="BW63" s="447"/>
      <c r="BX63" s="617"/>
      <c r="BY63" s="618"/>
      <c r="BZ63" s="619"/>
      <c r="CA63" s="620"/>
      <c r="CB63" s="621"/>
      <c r="CC63" s="622"/>
      <c r="CD63" s="447"/>
      <c r="CE63" s="617"/>
      <c r="CF63" s="618"/>
      <c r="CG63" s="619"/>
      <c r="CH63" s="620"/>
      <c r="CI63" s="621"/>
      <c r="CJ63" s="622"/>
      <c r="CK63" s="447"/>
      <c r="CL63" s="617"/>
      <c r="CM63" s="618"/>
      <c r="CN63" s="619"/>
      <c r="CO63" s="620"/>
      <c r="CP63" s="621"/>
      <c r="CQ63" s="622"/>
      <c r="CR63" s="447"/>
      <c r="CS63" s="617"/>
      <c r="CT63" s="618"/>
      <c r="CU63" s="619"/>
      <c r="CV63" s="620"/>
      <c r="CW63" s="621"/>
      <c r="CX63" s="622"/>
      <c r="CY63" s="615"/>
      <c r="CZ63" s="606"/>
      <c r="DA63" s="607"/>
      <c r="DB63" s="608"/>
      <c r="DC63" s="609"/>
      <c r="DD63" s="610"/>
      <c r="DE63" s="611"/>
      <c r="DF63" s="615"/>
      <c r="DG63" s="606"/>
      <c r="DH63" s="607"/>
      <c r="DI63" s="608"/>
      <c r="DJ63" s="609"/>
      <c r="DK63" s="610"/>
      <c r="DL63" s="611"/>
      <c r="DM63" s="615"/>
      <c r="DN63" s="606"/>
      <c r="DO63" s="607"/>
      <c r="DP63" s="608"/>
      <c r="DQ63" s="609"/>
      <c r="DR63" s="610"/>
      <c r="DS63" s="611"/>
      <c r="DT63" s="615"/>
      <c r="DU63" s="606"/>
      <c r="DV63" s="607"/>
      <c r="DW63" s="608"/>
      <c r="DX63" s="609"/>
      <c r="DY63" s="610"/>
      <c r="DZ63" s="611"/>
      <c r="EA63" s="615"/>
      <c r="EB63" s="606"/>
      <c r="EC63" s="607"/>
      <c r="ED63" s="608"/>
      <c r="EE63" s="609"/>
      <c r="EF63" s="610"/>
      <c r="EG63" s="611"/>
      <c r="EH63" s="615"/>
      <c r="EI63" s="606"/>
      <c r="EJ63" s="607"/>
      <c r="EK63" s="608"/>
      <c r="EL63" s="609"/>
      <c r="EM63" s="610"/>
      <c r="EN63" s="611"/>
      <c r="EO63" s="615"/>
      <c r="EP63" s="606"/>
      <c r="EQ63" s="607"/>
      <c r="ER63" s="608"/>
      <c r="ES63" s="609"/>
      <c r="ET63" s="610"/>
      <c r="EU63" s="611"/>
      <c r="EV63" s="615"/>
      <c r="EW63" s="606"/>
      <c r="EX63" s="607"/>
      <c r="EY63" s="608"/>
      <c r="EZ63" s="609"/>
      <c r="FA63" s="610"/>
      <c r="FB63" s="611"/>
      <c r="FC63" s="615"/>
      <c r="FD63" s="606"/>
      <c r="FE63" s="607"/>
      <c r="FF63" s="608"/>
      <c r="FG63" s="609"/>
      <c r="FH63" s="610"/>
      <c r="FI63" s="623"/>
      <c r="FJ63" s="457">
        <v>2</v>
      </c>
      <c r="FK63" s="458">
        <v>0</v>
      </c>
      <c r="FL63" s="420">
        <v>9</v>
      </c>
      <c r="FM63" s="421">
        <v>0</v>
      </c>
      <c r="FN63" s="459">
        <v>0</v>
      </c>
      <c r="FO63" s="460">
        <v>0</v>
      </c>
      <c r="FP63" s="461">
        <v>0</v>
      </c>
      <c r="FQ63" s="462">
        <v>11</v>
      </c>
      <c r="FR63" s="463">
        <v>11</v>
      </c>
      <c r="FS63" s="579">
        <v>170</v>
      </c>
      <c r="FT63" s="580">
        <v>0</v>
      </c>
      <c r="FU63" s="581">
        <v>765</v>
      </c>
      <c r="FV63" s="582">
        <v>0</v>
      </c>
      <c r="FW63" s="583">
        <v>0</v>
      </c>
      <c r="FX63" s="584">
        <v>0</v>
      </c>
      <c r="FY63" s="585">
        <v>0</v>
      </c>
      <c r="FZ63" s="464">
        <v>935</v>
      </c>
      <c r="GA63" s="526">
        <v>935</v>
      </c>
    </row>
    <row r="64" spans="1:183" ht="28.2">
      <c r="A64" s="603" t="s">
        <v>181</v>
      </c>
      <c r="B64" s="604" t="s">
        <v>887</v>
      </c>
      <c r="C64" s="598"/>
      <c r="D64" s="589"/>
      <c r="E64" s="512">
        <v>19423</v>
      </c>
      <c r="F64" s="512">
        <v>19433</v>
      </c>
      <c r="G64" s="396">
        <v>10</v>
      </c>
      <c r="H64" s="470">
        <v>301028</v>
      </c>
      <c r="I64" s="470">
        <v>301146</v>
      </c>
      <c r="J64" s="528">
        <v>118</v>
      </c>
      <c r="K64" s="437">
        <v>11.8</v>
      </c>
      <c r="L64" s="605"/>
      <c r="M64" s="606"/>
      <c r="N64" s="607"/>
      <c r="O64" s="608"/>
      <c r="P64" s="609"/>
      <c r="Q64" s="610"/>
      <c r="R64" s="611"/>
      <c r="S64" s="612"/>
      <c r="T64" s="606"/>
      <c r="U64" s="607"/>
      <c r="V64" s="608"/>
      <c r="W64" s="609"/>
      <c r="X64" s="610"/>
      <c r="Y64" s="613"/>
      <c r="Z64" s="612"/>
      <c r="AA64" s="606"/>
      <c r="AB64" s="607"/>
      <c r="AC64" s="608"/>
      <c r="AD64" s="609"/>
      <c r="AE64" s="610"/>
      <c r="AF64" s="613"/>
      <c r="AG64" s="612">
        <v>1</v>
      </c>
      <c r="AH64" s="606"/>
      <c r="AI64" s="607"/>
      <c r="AJ64" s="608"/>
      <c r="AK64" s="609"/>
      <c r="AL64" s="610"/>
      <c r="AM64" s="613"/>
      <c r="AN64" s="605"/>
      <c r="AO64" s="606"/>
      <c r="AP64" s="607"/>
      <c r="AQ64" s="608"/>
      <c r="AR64" s="609"/>
      <c r="AS64" s="610"/>
      <c r="AT64" s="614"/>
      <c r="AU64" s="615">
        <v>2</v>
      </c>
      <c r="AV64" s="606"/>
      <c r="AW64" s="607"/>
      <c r="AX64" s="608">
        <v>3</v>
      </c>
      <c r="AY64" s="609"/>
      <c r="AZ64" s="610"/>
      <c r="BA64" s="611"/>
      <c r="BB64" s="615"/>
      <c r="BC64" s="606"/>
      <c r="BD64" s="607"/>
      <c r="BE64" s="608"/>
      <c r="BF64" s="609"/>
      <c r="BG64" s="610"/>
      <c r="BH64" s="614"/>
      <c r="BI64" s="616"/>
      <c r="BJ64" s="617"/>
      <c r="BK64" s="618"/>
      <c r="BL64" s="619"/>
      <c r="BM64" s="620"/>
      <c r="BN64" s="621"/>
      <c r="BO64" s="622"/>
      <c r="BP64" s="447"/>
      <c r="BQ64" s="617"/>
      <c r="BR64" s="618"/>
      <c r="BS64" s="619"/>
      <c r="BT64" s="620"/>
      <c r="BU64" s="621"/>
      <c r="BV64" s="622"/>
      <c r="BW64" s="447"/>
      <c r="BX64" s="617"/>
      <c r="BY64" s="618"/>
      <c r="BZ64" s="619"/>
      <c r="CA64" s="620"/>
      <c r="CB64" s="621"/>
      <c r="CC64" s="622"/>
      <c r="CD64" s="447"/>
      <c r="CE64" s="617"/>
      <c r="CF64" s="618"/>
      <c r="CG64" s="619"/>
      <c r="CH64" s="620"/>
      <c r="CI64" s="621"/>
      <c r="CJ64" s="622"/>
      <c r="CK64" s="447"/>
      <c r="CL64" s="617"/>
      <c r="CM64" s="618"/>
      <c r="CN64" s="619"/>
      <c r="CO64" s="620"/>
      <c r="CP64" s="621"/>
      <c r="CQ64" s="622"/>
      <c r="CR64" s="447"/>
      <c r="CS64" s="617"/>
      <c r="CT64" s="618"/>
      <c r="CU64" s="619">
        <v>4</v>
      </c>
      <c r="CV64" s="620"/>
      <c r="CW64" s="621"/>
      <c r="CX64" s="622"/>
      <c r="CY64" s="615"/>
      <c r="CZ64" s="606"/>
      <c r="DA64" s="607"/>
      <c r="DB64" s="608"/>
      <c r="DC64" s="609"/>
      <c r="DD64" s="610"/>
      <c r="DE64" s="611"/>
      <c r="DF64" s="615"/>
      <c r="DG64" s="606"/>
      <c r="DH64" s="607"/>
      <c r="DI64" s="608"/>
      <c r="DJ64" s="609"/>
      <c r="DK64" s="610"/>
      <c r="DL64" s="611"/>
      <c r="DM64" s="615"/>
      <c r="DN64" s="606"/>
      <c r="DO64" s="607"/>
      <c r="DP64" s="608"/>
      <c r="DQ64" s="609"/>
      <c r="DR64" s="610"/>
      <c r="DS64" s="611"/>
      <c r="DT64" s="615"/>
      <c r="DU64" s="606"/>
      <c r="DV64" s="607"/>
      <c r="DW64" s="608"/>
      <c r="DX64" s="609"/>
      <c r="DY64" s="610"/>
      <c r="DZ64" s="611"/>
      <c r="EA64" s="615"/>
      <c r="EB64" s="606"/>
      <c r="EC64" s="607"/>
      <c r="ED64" s="608"/>
      <c r="EE64" s="609"/>
      <c r="EF64" s="610"/>
      <c r="EG64" s="611"/>
      <c r="EH64" s="615"/>
      <c r="EI64" s="606"/>
      <c r="EJ64" s="607"/>
      <c r="EK64" s="608"/>
      <c r="EL64" s="609"/>
      <c r="EM64" s="610"/>
      <c r="EN64" s="611"/>
      <c r="EO64" s="615"/>
      <c r="EP64" s="606"/>
      <c r="EQ64" s="607"/>
      <c r="ER64" s="608"/>
      <c r="ES64" s="609"/>
      <c r="ET64" s="610"/>
      <c r="EU64" s="611"/>
      <c r="EV64" s="615"/>
      <c r="EW64" s="606"/>
      <c r="EX64" s="607"/>
      <c r="EY64" s="608"/>
      <c r="EZ64" s="609"/>
      <c r="FA64" s="610"/>
      <c r="FB64" s="611"/>
      <c r="FC64" s="615"/>
      <c r="FD64" s="606"/>
      <c r="FE64" s="607"/>
      <c r="FF64" s="608"/>
      <c r="FG64" s="609"/>
      <c r="FH64" s="610"/>
      <c r="FI64" s="623"/>
      <c r="FJ64" s="457">
        <v>3</v>
      </c>
      <c r="FK64" s="458">
        <v>0</v>
      </c>
      <c r="FL64" s="420">
        <v>7</v>
      </c>
      <c r="FM64" s="421">
        <v>0</v>
      </c>
      <c r="FN64" s="459">
        <v>0</v>
      </c>
      <c r="FO64" s="460">
        <v>0</v>
      </c>
      <c r="FP64" s="461">
        <v>0</v>
      </c>
      <c r="FQ64" s="462">
        <v>10</v>
      </c>
      <c r="FR64" s="463">
        <v>10</v>
      </c>
      <c r="FS64" s="579">
        <v>255</v>
      </c>
      <c r="FT64" s="580">
        <v>0</v>
      </c>
      <c r="FU64" s="581">
        <v>595</v>
      </c>
      <c r="FV64" s="582">
        <v>0</v>
      </c>
      <c r="FW64" s="583">
        <v>0</v>
      </c>
      <c r="FX64" s="584">
        <v>0</v>
      </c>
      <c r="FY64" s="585">
        <v>0</v>
      </c>
      <c r="FZ64" s="464">
        <v>850</v>
      </c>
      <c r="GA64" s="526">
        <v>850</v>
      </c>
    </row>
    <row r="65" spans="1:183" ht="28.2">
      <c r="A65" s="603" t="s">
        <v>182</v>
      </c>
      <c r="B65" s="604" t="s">
        <v>887</v>
      </c>
      <c r="C65" s="598"/>
      <c r="D65" s="589"/>
      <c r="E65" s="512">
        <v>24603</v>
      </c>
      <c r="F65" s="512">
        <v>24614</v>
      </c>
      <c r="G65" s="396">
        <v>11</v>
      </c>
      <c r="H65" s="470">
        <v>380145</v>
      </c>
      <c r="I65" s="470">
        <v>380345</v>
      </c>
      <c r="J65" s="528">
        <v>200</v>
      </c>
      <c r="K65" s="437">
        <v>11.111111111111111</v>
      </c>
      <c r="L65" s="605"/>
      <c r="M65" s="606"/>
      <c r="N65" s="607"/>
      <c r="O65" s="608"/>
      <c r="P65" s="609"/>
      <c r="Q65" s="610"/>
      <c r="R65" s="611"/>
      <c r="S65" s="612"/>
      <c r="T65" s="606"/>
      <c r="U65" s="607"/>
      <c r="V65" s="608"/>
      <c r="W65" s="609"/>
      <c r="X65" s="610"/>
      <c r="Y65" s="613"/>
      <c r="Z65" s="612">
        <v>18</v>
      </c>
      <c r="AA65" s="606"/>
      <c r="AB65" s="607"/>
      <c r="AC65" s="608"/>
      <c r="AD65" s="609"/>
      <c r="AE65" s="610"/>
      <c r="AF65" s="613"/>
      <c r="AG65" s="612"/>
      <c r="AH65" s="606"/>
      <c r="AI65" s="607"/>
      <c r="AJ65" s="608"/>
      <c r="AK65" s="609"/>
      <c r="AL65" s="610"/>
      <c r="AM65" s="613"/>
      <c r="AN65" s="605"/>
      <c r="AO65" s="606"/>
      <c r="AP65" s="607"/>
      <c r="AQ65" s="608"/>
      <c r="AR65" s="609"/>
      <c r="AS65" s="610"/>
      <c r="AT65" s="614"/>
      <c r="AU65" s="615"/>
      <c r="AV65" s="606"/>
      <c r="AW65" s="607"/>
      <c r="AX65" s="608"/>
      <c r="AY65" s="609"/>
      <c r="AZ65" s="610"/>
      <c r="BA65" s="611"/>
      <c r="BB65" s="615"/>
      <c r="BC65" s="606"/>
      <c r="BD65" s="607"/>
      <c r="BE65" s="608"/>
      <c r="BF65" s="609"/>
      <c r="BG65" s="610"/>
      <c r="BH65" s="614"/>
      <c r="BI65" s="616"/>
      <c r="BJ65" s="617"/>
      <c r="BK65" s="618"/>
      <c r="BL65" s="619"/>
      <c r="BM65" s="620"/>
      <c r="BN65" s="621"/>
      <c r="BO65" s="622"/>
      <c r="BP65" s="447"/>
      <c r="BQ65" s="617"/>
      <c r="BR65" s="618"/>
      <c r="BS65" s="619"/>
      <c r="BT65" s="620"/>
      <c r="BU65" s="621"/>
      <c r="BV65" s="622"/>
      <c r="BW65" s="447"/>
      <c r="BX65" s="617"/>
      <c r="BY65" s="618"/>
      <c r="BZ65" s="619"/>
      <c r="CA65" s="620"/>
      <c r="CB65" s="621"/>
      <c r="CC65" s="622"/>
      <c r="CD65" s="447"/>
      <c r="CE65" s="617"/>
      <c r="CF65" s="618"/>
      <c r="CG65" s="619"/>
      <c r="CH65" s="620"/>
      <c r="CI65" s="621"/>
      <c r="CJ65" s="622"/>
      <c r="CK65" s="447"/>
      <c r="CL65" s="617"/>
      <c r="CM65" s="618"/>
      <c r="CN65" s="619"/>
      <c r="CO65" s="620"/>
      <c r="CP65" s="621"/>
      <c r="CQ65" s="622"/>
      <c r="CR65" s="447"/>
      <c r="CS65" s="617"/>
      <c r="CT65" s="618"/>
      <c r="CU65" s="619"/>
      <c r="CV65" s="620"/>
      <c r="CW65" s="621"/>
      <c r="CX65" s="622"/>
      <c r="CY65" s="615"/>
      <c r="CZ65" s="606"/>
      <c r="DA65" s="607"/>
      <c r="DB65" s="608"/>
      <c r="DC65" s="609"/>
      <c r="DD65" s="610"/>
      <c r="DE65" s="611"/>
      <c r="DF65" s="615"/>
      <c r="DG65" s="606"/>
      <c r="DH65" s="607"/>
      <c r="DI65" s="608"/>
      <c r="DJ65" s="609"/>
      <c r="DK65" s="610"/>
      <c r="DL65" s="611"/>
      <c r="DM65" s="615"/>
      <c r="DN65" s="606"/>
      <c r="DO65" s="607"/>
      <c r="DP65" s="608"/>
      <c r="DQ65" s="609"/>
      <c r="DR65" s="610"/>
      <c r="DS65" s="611"/>
      <c r="DT65" s="615"/>
      <c r="DU65" s="606"/>
      <c r="DV65" s="607"/>
      <c r="DW65" s="608"/>
      <c r="DX65" s="609"/>
      <c r="DY65" s="610"/>
      <c r="DZ65" s="611"/>
      <c r="EA65" s="615"/>
      <c r="EB65" s="606"/>
      <c r="EC65" s="607"/>
      <c r="ED65" s="608"/>
      <c r="EE65" s="609"/>
      <c r="EF65" s="610"/>
      <c r="EG65" s="611"/>
      <c r="EH65" s="615"/>
      <c r="EI65" s="606"/>
      <c r="EJ65" s="607"/>
      <c r="EK65" s="608"/>
      <c r="EL65" s="609"/>
      <c r="EM65" s="610"/>
      <c r="EN65" s="611"/>
      <c r="EO65" s="615"/>
      <c r="EP65" s="606"/>
      <c r="EQ65" s="607"/>
      <c r="ER65" s="608"/>
      <c r="ES65" s="609"/>
      <c r="ET65" s="610"/>
      <c r="EU65" s="611"/>
      <c r="EV65" s="615"/>
      <c r="EW65" s="606"/>
      <c r="EX65" s="607"/>
      <c r="EY65" s="608"/>
      <c r="EZ65" s="609"/>
      <c r="FA65" s="610"/>
      <c r="FB65" s="611"/>
      <c r="FC65" s="615"/>
      <c r="FD65" s="606"/>
      <c r="FE65" s="607"/>
      <c r="FF65" s="608"/>
      <c r="FG65" s="609"/>
      <c r="FH65" s="610"/>
      <c r="FI65" s="623"/>
      <c r="FJ65" s="457">
        <v>18</v>
      </c>
      <c r="FK65" s="458">
        <v>0</v>
      </c>
      <c r="FL65" s="420">
        <v>0</v>
      </c>
      <c r="FM65" s="421">
        <v>0</v>
      </c>
      <c r="FN65" s="459">
        <v>0</v>
      </c>
      <c r="FO65" s="460">
        <v>0</v>
      </c>
      <c r="FP65" s="461">
        <v>0</v>
      </c>
      <c r="FQ65" s="462">
        <v>18</v>
      </c>
      <c r="FR65" s="463">
        <v>18</v>
      </c>
      <c r="FS65" s="579">
        <v>1530</v>
      </c>
      <c r="FT65" s="580">
        <v>0</v>
      </c>
      <c r="FU65" s="581">
        <v>0</v>
      </c>
      <c r="FV65" s="582">
        <v>0</v>
      </c>
      <c r="FW65" s="583">
        <v>0</v>
      </c>
      <c r="FX65" s="584">
        <v>0</v>
      </c>
      <c r="FY65" s="585">
        <v>0</v>
      </c>
      <c r="FZ65" s="464">
        <v>1530</v>
      </c>
      <c r="GA65" s="526">
        <v>1530</v>
      </c>
    </row>
    <row r="66" spans="1:183" ht="28.2">
      <c r="A66" s="596" t="s">
        <v>183</v>
      </c>
      <c r="B66" s="597" t="s">
        <v>887</v>
      </c>
      <c r="C66" s="598"/>
      <c r="D66" s="589"/>
      <c r="E66" s="512">
        <v>26846</v>
      </c>
      <c r="F66" s="512">
        <v>26857</v>
      </c>
      <c r="G66" s="396">
        <v>11</v>
      </c>
      <c r="H66" s="470">
        <v>418977</v>
      </c>
      <c r="I66" s="470">
        <v>419167</v>
      </c>
      <c r="J66" s="528">
        <v>190</v>
      </c>
      <c r="K66" s="437">
        <v>11.176470588235293</v>
      </c>
      <c r="L66" s="605"/>
      <c r="M66" s="606"/>
      <c r="N66" s="607"/>
      <c r="O66" s="608"/>
      <c r="P66" s="609"/>
      <c r="Q66" s="610"/>
      <c r="R66" s="611"/>
      <c r="S66" s="612"/>
      <c r="T66" s="606"/>
      <c r="U66" s="607"/>
      <c r="V66" s="608"/>
      <c r="W66" s="609"/>
      <c r="X66" s="610"/>
      <c r="Y66" s="613"/>
      <c r="Z66" s="612">
        <v>17</v>
      </c>
      <c r="AA66" s="606"/>
      <c r="AB66" s="607"/>
      <c r="AC66" s="608"/>
      <c r="AD66" s="609"/>
      <c r="AE66" s="610"/>
      <c r="AF66" s="613"/>
      <c r="AG66" s="612"/>
      <c r="AH66" s="606"/>
      <c r="AI66" s="607"/>
      <c r="AJ66" s="608"/>
      <c r="AK66" s="609"/>
      <c r="AL66" s="610"/>
      <c r="AM66" s="613"/>
      <c r="AN66" s="605"/>
      <c r="AO66" s="606"/>
      <c r="AP66" s="607"/>
      <c r="AQ66" s="608"/>
      <c r="AR66" s="609"/>
      <c r="AS66" s="610"/>
      <c r="AT66" s="614"/>
      <c r="AU66" s="615"/>
      <c r="AV66" s="606"/>
      <c r="AW66" s="607"/>
      <c r="AX66" s="608"/>
      <c r="AY66" s="609"/>
      <c r="AZ66" s="610"/>
      <c r="BA66" s="611"/>
      <c r="BB66" s="615"/>
      <c r="BC66" s="606"/>
      <c r="BD66" s="607"/>
      <c r="BE66" s="608"/>
      <c r="BF66" s="609"/>
      <c r="BG66" s="610"/>
      <c r="BH66" s="614"/>
      <c r="BI66" s="616"/>
      <c r="BJ66" s="617"/>
      <c r="BK66" s="618"/>
      <c r="BL66" s="619"/>
      <c r="BM66" s="620"/>
      <c r="BN66" s="621"/>
      <c r="BO66" s="622"/>
      <c r="BP66" s="447"/>
      <c r="BQ66" s="617"/>
      <c r="BR66" s="618"/>
      <c r="BS66" s="619"/>
      <c r="BT66" s="620"/>
      <c r="BU66" s="621"/>
      <c r="BV66" s="622"/>
      <c r="BW66" s="447"/>
      <c r="BX66" s="617"/>
      <c r="BY66" s="618"/>
      <c r="BZ66" s="619"/>
      <c r="CA66" s="620"/>
      <c r="CB66" s="621"/>
      <c r="CC66" s="622"/>
      <c r="CD66" s="447"/>
      <c r="CE66" s="617"/>
      <c r="CF66" s="618"/>
      <c r="CG66" s="619"/>
      <c r="CH66" s="620"/>
      <c r="CI66" s="621"/>
      <c r="CJ66" s="622"/>
      <c r="CK66" s="447"/>
      <c r="CL66" s="617"/>
      <c r="CM66" s="618"/>
      <c r="CN66" s="619"/>
      <c r="CO66" s="620"/>
      <c r="CP66" s="621"/>
      <c r="CQ66" s="622"/>
      <c r="CR66" s="447"/>
      <c r="CS66" s="617"/>
      <c r="CT66" s="618"/>
      <c r="CU66" s="619"/>
      <c r="CV66" s="620"/>
      <c r="CW66" s="621"/>
      <c r="CX66" s="622"/>
      <c r="CY66" s="615"/>
      <c r="CZ66" s="606"/>
      <c r="DA66" s="607"/>
      <c r="DB66" s="608"/>
      <c r="DC66" s="609"/>
      <c r="DD66" s="610"/>
      <c r="DE66" s="611"/>
      <c r="DF66" s="615"/>
      <c r="DG66" s="606"/>
      <c r="DH66" s="607"/>
      <c r="DI66" s="608"/>
      <c r="DJ66" s="609"/>
      <c r="DK66" s="610"/>
      <c r="DL66" s="611"/>
      <c r="DM66" s="615"/>
      <c r="DN66" s="606"/>
      <c r="DO66" s="607"/>
      <c r="DP66" s="608"/>
      <c r="DQ66" s="609"/>
      <c r="DR66" s="610"/>
      <c r="DS66" s="611"/>
      <c r="DT66" s="615"/>
      <c r="DU66" s="606"/>
      <c r="DV66" s="607"/>
      <c r="DW66" s="608"/>
      <c r="DX66" s="609"/>
      <c r="DY66" s="610"/>
      <c r="DZ66" s="611"/>
      <c r="EA66" s="615"/>
      <c r="EB66" s="606"/>
      <c r="EC66" s="607"/>
      <c r="ED66" s="608"/>
      <c r="EE66" s="609"/>
      <c r="EF66" s="610"/>
      <c r="EG66" s="611"/>
      <c r="EH66" s="615"/>
      <c r="EI66" s="606"/>
      <c r="EJ66" s="607"/>
      <c r="EK66" s="608"/>
      <c r="EL66" s="609"/>
      <c r="EM66" s="610"/>
      <c r="EN66" s="611"/>
      <c r="EO66" s="615"/>
      <c r="EP66" s="606"/>
      <c r="EQ66" s="607"/>
      <c r="ER66" s="608"/>
      <c r="ES66" s="609"/>
      <c r="ET66" s="610"/>
      <c r="EU66" s="611"/>
      <c r="EV66" s="615"/>
      <c r="EW66" s="606"/>
      <c r="EX66" s="607"/>
      <c r="EY66" s="608"/>
      <c r="EZ66" s="609"/>
      <c r="FA66" s="610"/>
      <c r="FB66" s="611"/>
      <c r="FC66" s="615"/>
      <c r="FD66" s="606"/>
      <c r="FE66" s="607"/>
      <c r="FF66" s="608"/>
      <c r="FG66" s="609"/>
      <c r="FH66" s="610"/>
      <c r="FI66" s="623"/>
      <c r="FJ66" s="457">
        <v>17</v>
      </c>
      <c r="FK66" s="458">
        <v>0</v>
      </c>
      <c r="FL66" s="420">
        <v>0</v>
      </c>
      <c r="FM66" s="421">
        <v>0</v>
      </c>
      <c r="FN66" s="459">
        <v>0</v>
      </c>
      <c r="FO66" s="460">
        <v>0</v>
      </c>
      <c r="FP66" s="461">
        <v>0</v>
      </c>
      <c r="FQ66" s="462">
        <v>17</v>
      </c>
      <c r="FR66" s="463">
        <v>17</v>
      </c>
      <c r="FS66" s="579">
        <v>1445</v>
      </c>
      <c r="FT66" s="580">
        <v>0</v>
      </c>
      <c r="FU66" s="581">
        <v>0</v>
      </c>
      <c r="FV66" s="582">
        <v>0</v>
      </c>
      <c r="FW66" s="583">
        <v>0</v>
      </c>
      <c r="FX66" s="584">
        <v>0</v>
      </c>
      <c r="FY66" s="585">
        <v>0</v>
      </c>
      <c r="FZ66" s="464">
        <v>1445</v>
      </c>
      <c r="GA66" s="526">
        <v>1445</v>
      </c>
    </row>
    <row r="67" spans="1:183" ht="28.2">
      <c r="A67" s="600" t="s">
        <v>184</v>
      </c>
      <c r="B67" s="601" t="s">
        <v>887</v>
      </c>
      <c r="C67" s="598"/>
      <c r="D67" s="589"/>
      <c r="E67" s="512">
        <v>27970</v>
      </c>
      <c r="F67" s="512">
        <v>27970</v>
      </c>
      <c r="G67" s="396">
        <v>0</v>
      </c>
      <c r="H67" s="470">
        <v>442043</v>
      </c>
      <c r="I67" s="470">
        <v>442043</v>
      </c>
      <c r="J67" s="528">
        <v>0</v>
      </c>
      <c r="K67" s="437" t="e">
        <v>#DIV/0!</v>
      </c>
      <c r="L67" s="605"/>
      <c r="M67" s="606"/>
      <c r="N67" s="607"/>
      <c r="O67" s="608"/>
      <c r="P67" s="609"/>
      <c r="Q67" s="610"/>
      <c r="R67" s="611"/>
      <c r="S67" s="612"/>
      <c r="T67" s="606"/>
      <c r="U67" s="607"/>
      <c r="V67" s="608"/>
      <c r="W67" s="609"/>
      <c r="X67" s="610"/>
      <c r="Y67" s="613"/>
      <c r="Z67" s="612"/>
      <c r="AA67" s="606"/>
      <c r="AB67" s="607"/>
      <c r="AC67" s="608"/>
      <c r="AD67" s="609"/>
      <c r="AE67" s="610"/>
      <c r="AF67" s="613"/>
      <c r="AG67" s="612"/>
      <c r="AH67" s="606"/>
      <c r="AI67" s="607"/>
      <c r="AJ67" s="608"/>
      <c r="AK67" s="609"/>
      <c r="AL67" s="610"/>
      <c r="AM67" s="613"/>
      <c r="AN67" s="605"/>
      <c r="AO67" s="606"/>
      <c r="AP67" s="607"/>
      <c r="AQ67" s="608"/>
      <c r="AR67" s="609"/>
      <c r="AS67" s="610"/>
      <c r="AT67" s="614"/>
      <c r="AU67" s="615"/>
      <c r="AV67" s="606"/>
      <c r="AW67" s="607"/>
      <c r="AX67" s="608"/>
      <c r="AY67" s="609"/>
      <c r="AZ67" s="610"/>
      <c r="BA67" s="611"/>
      <c r="BB67" s="615"/>
      <c r="BC67" s="606"/>
      <c r="BD67" s="607"/>
      <c r="BE67" s="608"/>
      <c r="BF67" s="609"/>
      <c r="BG67" s="610"/>
      <c r="BH67" s="614"/>
      <c r="BI67" s="616"/>
      <c r="BJ67" s="617"/>
      <c r="BK67" s="618"/>
      <c r="BL67" s="619"/>
      <c r="BM67" s="620"/>
      <c r="BN67" s="621"/>
      <c r="BO67" s="622"/>
      <c r="BP67" s="447"/>
      <c r="BQ67" s="617"/>
      <c r="BR67" s="618"/>
      <c r="BS67" s="619"/>
      <c r="BT67" s="620"/>
      <c r="BU67" s="621"/>
      <c r="BV67" s="622"/>
      <c r="BW67" s="447"/>
      <c r="BX67" s="617"/>
      <c r="BY67" s="618"/>
      <c r="BZ67" s="619"/>
      <c r="CA67" s="620"/>
      <c r="CB67" s="621"/>
      <c r="CC67" s="622"/>
      <c r="CD67" s="447"/>
      <c r="CE67" s="617"/>
      <c r="CF67" s="618"/>
      <c r="CG67" s="619"/>
      <c r="CH67" s="620"/>
      <c r="CI67" s="621"/>
      <c r="CJ67" s="622"/>
      <c r="CK67" s="447"/>
      <c r="CL67" s="617"/>
      <c r="CM67" s="618"/>
      <c r="CN67" s="619"/>
      <c r="CO67" s="620"/>
      <c r="CP67" s="621"/>
      <c r="CQ67" s="622"/>
      <c r="CR67" s="447"/>
      <c r="CS67" s="617"/>
      <c r="CT67" s="618"/>
      <c r="CU67" s="619"/>
      <c r="CV67" s="620"/>
      <c r="CW67" s="621"/>
      <c r="CX67" s="622"/>
      <c r="CY67" s="615"/>
      <c r="CZ67" s="606"/>
      <c r="DA67" s="607"/>
      <c r="DB67" s="608"/>
      <c r="DC67" s="609"/>
      <c r="DD67" s="610"/>
      <c r="DE67" s="611"/>
      <c r="DF67" s="615"/>
      <c r="DG67" s="606"/>
      <c r="DH67" s="607"/>
      <c r="DI67" s="608"/>
      <c r="DJ67" s="609"/>
      <c r="DK67" s="610"/>
      <c r="DL67" s="611"/>
      <c r="DM67" s="615"/>
      <c r="DN67" s="606"/>
      <c r="DO67" s="607"/>
      <c r="DP67" s="608"/>
      <c r="DQ67" s="609"/>
      <c r="DR67" s="610"/>
      <c r="DS67" s="611"/>
      <c r="DT67" s="615"/>
      <c r="DU67" s="606"/>
      <c r="DV67" s="607"/>
      <c r="DW67" s="608"/>
      <c r="DX67" s="609"/>
      <c r="DY67" s="610"/>
      <c r="DZ67" s="611"/>
      <c r="EA67" s="615"/>
      <c r="EB67" s="606"/>
      <c r="EC67" s="607"/>
      <c r="ED67" s="608"/>
      <c r="EE67" s="609"/>
      <c r="EF67" s="610"/>
      <c r="EG67" s="611"/>
      <c r="EH67" s="615"/>
      <c r="EI67" s="606"/>
      <c r="EJ67" s="607"/>
      <c r="EK67" s="608"/>
      <c r="EL67" s="609"/>
      <c r="EM67" s="610"/>
      <c r="EN67" s="611"/>
      <c r="EO67" s="615"/>
      <c r="EP67" s="606"/>
      <c r="EQ67" s="607"/>
      <c r="ER67" s="608"/>
      <c r="ES67" s="609"/>
      <c r="ET67" s="610"/>
      <c r="EU67" s="611"/>
      <c r="EV67" s="615"/>
      <c r="EW67" s="606"/>
      <c r="EX67" s="607"/>
      <c r="EY67" s="608"/>
      <c r="EZ67" s="609"/>
      <c r="FA67" s="610"/>
      <c r="FB67" s="611"/>
      <c r="FC67" s="615"/>
      <c r="FD67" s="606"/>
      <c r="FE67" s="607"/>
      <c r="FF67" s="608"/>
      <c r="FG67" s="609"/>
      <c r="FH67" s="610"/>
      <c r="FI67" s="623"/>
      <c r="FJ67" s="457">
        <v>0</v>
      </c>
      <c r="FK67" s="458">
        <v>0</v>
      </c>
      <c r="FL67" s="420">
        <v>0</v>
      </c>
      <c r="FM67" s="421">
        <v>0</v>
      </c>
      <c r="FN67" s="459">
        <v>0</v>
      </c>
      <c r="FO67" s="460">
        <v>0</v>
      </c>
      <c r="FP67" s="461">
        <v>0</v>
      </c>
      <c r="FQ67" s="462">
        <v>0</v>
      </c>
      <c r="FR67" s="463">
        <v>0</v>
      </c>
      <c r="FS67" s="579">
        <v>0</v>
      </c>
      <c r="FT67" s="580">
        <v>0</v>
      </c>
      <c r="FU67" s="581">
        <v>0</v>
      </c>
      <c r="FV67" s="582">
        <v>0</v>
      </c>
      <c r="FW67" s="583">
        <v>0</v>
      </c>
      <c r="FX67" s="584">
        <v>0</v>
      </c>
      <c r="FY67" s="585">
        <v>0</v>
      </c>
      <c r="FZ67" s="464">
        <v>0</v>
      </c>
      <c r="GA67" s="526">
        <v>0</v>
      </c>
    </row>
    <row r="68" spans="1:183" ht="28.2">
      <c r="A68" s="603" t="s">
        <v>185</v>
      </c>
      <c r="B68" s="604" t="s">
        <v>887</v>
      </c>
      <c r="C68" s="598"/>
      <c r="D68" s="589"/>
      <c r="E68" s="512">
        <v>26620</v>
      </c>
      <c r="F68" s="512">
        <v>26629</v>
      </c>
      <c r="G68" s="396">
        <v>9</v>
      </c>
      <c r="H68" s="470">
        <v>421820</v>
      </c>
      <c r="I68" s="470">
        <v>422008</v>
      </c>
      <c r="J68" s="528">
        <v>188</v>
      </c>
      <c r="K68" s="437">
        <v>14.461538461538462</v>
      </c>
      <c r="L68" s="605"/>
      <c r="M68" s="606"/>
      <c r="N68" s="607"/>
      <c r="O68" s="608"/>
      <c r="P68" s="609"/>
      <c r="Q68" s="610"/>
      <c r="R68" s="611"/>
      <c r="S68" s="612">
        <v>1</v>
      </c>
      <c r="T68" s="606"/>
      <c r="U68" s="607"/>
      <c r="V68" s="608"/>
      <c r="W68" s="609"/>
      <c r="X68" s="610"/>
      <c r="Y68" s="613"/>
      <c r="Z68" s="612"/>
      <c r="AA68" s="606"/>
      <c r="AB68" s="607"/>
      <c r="AC68" s="608"/>
      <c r="AD68" s="609"/>
      <c r="AE68" s="610"/>
      <c r="AF68" s="613"/>
      <c r="AG68" s="612"/>
      <c r="AH68" s="606"/>
      <c r="AI68" s="607"/>
      <c r="AJ68" s="608"/>
      <c r="AK68" s="609"/>
      <c r="AL68" s="610"/>
      <c r="AM68" s="613"/>
      <c r="AN68" s="605"/>
      <c r="AO68" s="606"/>
      <c r="AP68" s="607"/>
      <c r="AQ68" s="608"/>
      <c r="AR68" s="609"/>
      <c r="AS68" s="610"/>
      <c r="AT68" s="614"/>
      <c r="AU68" s="615"/>
      <c r="AV68" s="606"/>
      <c r="AW68" s="607"/>
      <c r="AX68" s="608"/>
      <c r="AY68" s="609"/>
      <c r="AZ68" s="610"/>
      <c r="BA68" s="611"/>
      <c r="BB68" s="615"/>
      <c r="BC68" s="606"/>
      <c r="BD68" s="607"/>
      <c r="BE68" s="608"/>
      <c r="BF68" s="609"/>
      <c r="BG68" s="610"/>
      <c r="BH68" s="614"/>
      <c r="BI68" s="616">
        <v>12</v>
      </c>
      <c r="BJ68" s="617"/>
      <c r="BK68" s="618"/>
      <c r="BL68" s="619"/>
      <c r="BM68" s="620"/>
      <c r="BN68" s="621"/>
      <c r="BO68" s="622"/>
      <c r="BP68" s="447"/>
      <c r="BQ68" s="617"/>
      <c r="BR68" s="618"/>
      <c r="BS68" s="619"/>
      <c r="BT68" s="620"/>
      <c r="BU68" s="621"/>
      <c r="BV68" s="622"/>
      <c r="BW68" s="447"/>
      <c r="BX68" s="617"/>
      <c r="BY68" s="618"/>
      <c r="BZ68" s="619"/>
      <c r="CA68" s="620"/>
      <c r="CB68" s="621"/>
      <c r="CC68" s="622"/>
      <c r="CD68" s="447"/>
      <c r="CE68" s="617"/>
      <c r="CF68" s="618"/>
      <c r="CG68" s="619"/>
      <c r="CH68" s="620"/>
      <c r="CI68" s="621"/>
      <c r="CJ68" s="622"/>
      <c r="CK68" s="447"/>
      <c r="CL68" s="617"/>
      <c r="CM68" s="618"/>
      <c r="CN68" s="619"/>
      <c r="CO68" s="620"/>
      <c r="CP68" s="621"/>
      <c r="CQ68" s="622"/>
      <c r="CR68" s="447"/>
      <c r="CS68" s="617"/>
      <c r="CT68" s="618"/>
      <c r="CU68" s="619"/>
      <c r="CV68" s="620"/>
      <c r="CW68" s="621"/>
      <c r="CX68" s="622"/>
      <c r="CY68" s="615"/>
      <c r="CZ68" s="606"/>
      <c r="DA68" s="607"/>
      <c r="DB68" s="608"/>
      <c r="DC68" s="609"/>
      <c r="DD68" s="610"/>
      <c r="DE68" s="611"/>
      <c r="DF68" s="615"/>
      <c r="DG68" s="606"/>
      <c r="DH68" s="607"/>
      <c r="DI68" s="608"/>
      <c r="DJ68" s="609"/>
      <c r="DK68" s="610"/>
      <c r="DL68" s="611"/>
      <c r="DM68" s="615"/>
      <c r="DN68" s="606"/>
      <c r="DO68" s="607"/>
      <c r="DP68" s="608"/>
      <c r="DQ68" s="609"/>
      <c r="DR68" s="610"/>
      <c r="DS68" s="611"/>
      <c r="DT68" s="615"/>
      <c r="DU68" s="606"/>
      <c r="DV68" s="607"/>
      <c r="DW68" s="608"/>
      <c r="DX68" s="609"/>
      <c r="DY68" s="610"/>
      <c r="DZ68" s="611"/>
      <c r="EA68" s="615"/>
      <c r="EB68" s="606"/>
      <c r="EC68" s="607"/>
      <c r="ED68" s="608"/>
      <c r="EE68" s="609"/>
      <c r="EF68" s="610"/>
      <c r="EG68" s="611"/>
      <c r="EH68" s="615"/>
      <c r="EI68" s="606"/>
      <c r="EJ68" s="607"/>
      <c r="EK68" s="608"/>
      <c r="EL68" s="609"/>
      <c r="EM68" s="610"/>
      <c r="EN68" s="611"/>
      <c r="EO68" s="615"/>
      <c r="EP68" s="606"/>
      <c r="EQ68" s="607"/>
      <c r="ER68" s="608"/>
      <c r="ES68" s="609"/>
      <c r="ET68" s="610"/>
      <c r="EU68" s="611"/>
      <c r="EV68" s="615"/>
      <c r="EW68" s="606"/>
      <c r="EX68" s="607"/>
      <c r="EY68" s="608"/>
      <c r="EZ68" s="609"/>
      <c r="FA68" s="610"/>
      <c r="FB68" s="611"/>
      <c r="FC68" s="615"/>
      <c r="FD68" s="606"/>
      <c r="FE68" s="607"/>
      <c r="FF68" s="608"/>
      <c r="FG68" s="609"/>
      <c r="FH68" s="610"/>
      <c r="FI68" s="623"/>
      <c r="FJ68" s="457">
        <v>13</v>
      </c>
      <c r="FK68" s="458">
        <v>0</v>
      </c>
      <c r="FL68" s="420">
        <v>0</v>
      </c>
      <c r="FM68" s="421">
        <v>0</v>
      </c>
      <c r="FN68" s="459">
        <v>0</v>
      </c>
      <c r="FO68" s="460">
        <v>0</v>
      </c>
      <c r="FP68" s="461">
        <v>0</v>
      </c>
      <c r="FQ68" s="462">
        <v>13</v>
      </c>
      <c r="FR68" s="463">
        <v>13</v>
      </c>
      <c r="FS68" s="579">
        <v>1105</v>
      </c>
      <c r="FT68" s="580">
        <v>0</v>
      </c>
      <c r="FU68" s="581">
        <v>0</v>
      </c>
      <c r="FV68" s="582">
        <v>0</v>
      </c>
      <c r="FW68" s="583">
        <v>0</v>
      </c>
      <c r="FX68" s="584">
        <v>0</v>
      </c>
      <c r="FY68" s="585">
        <v>0</v>
      </c>
      <c r="FZ68" s="464">
        <v>1105</v>
      </c>
      <c r="GA68" s="526">
        <v>1105</v>
      </c>
    </row>
    <row r="69" spans="1:183" ht="28.2">
      <c r="A69" s="596" t="s">
        <v>186</v>
      </c>
      <c r="B69" s="597" t="s">
        <v>887</v>
      </c>
      <c r="C69" s="598"/>
      <c r="D69" s="589"/>
      <c r="E69" s="512">
        <v>25190</v>
      </c>
      <c r="F69" s="512">
        <v>25201</v>
      </c>
      <c r="G69" s="396">
        <v>11</v>
      </c>
      <c r="H69" s="470">
        <v>397268</v>
      </c>
      <c r="I69" s="470">
        <v>397450</v>
      </c>
      <c r="J69" s="528">
        <v>182</v>
      </c>
      <c r="K69" s="437">
        <v>11.375</v>
      </c>
      <c r="L69" s="605"/>
      <c r="M69" s="606"/>
      <c r="N69" s="607"/>
      <c r="O69" s="608"/>
      <c r="P69" s="609"/>
      <c r="Q69" s="610"/>
      <c r="R69" s="611"/>
      <c r="S69" s="612"/>
      <c r="T69" s="606"/>
      <c r="U69" s="607"/>
      <c r="V69" s="608"/>
      <c r="W69" s="609"/>
      <c r="X69" s="610"/>
      <c r="Y69" s="613"/>
      <c r="Z69" s="612">
        <v>16</v>
      </c>
      <c r="AA69" s="606"/>
      <c r="AB69" s="607"/>
      <c r="AC69" s="608"/>
      <c r="AD69" s="609"/>
      <c r="AE69" s="610"/>
      <c r="AF69" s="613"/>
      <c r="AG69" s="612"/>
      <c r="AH69" s="606"/>
      <c r="AI69" s="607"/>
      <c r="AJ69" s="608"/>
      <c r="AK69" s="609"/>
      <c r="AL69" s="610"/>
      <c r="AM69" s="613"/>
      <c r="AN69" s="605"/>
      <c r="AO69" s="606"/>
      <c r="AP69" s="607"/>
      <c r="AQ69" s="608"/>
      <c r="AR69" s="609"/>
      <c r="AS69" s="610"/>
      <c r="AT69" s="614"/>
      <c r="AU69" s="615"/>
      <c r="AV69" s="606"/>
      <c r="AW69" s="607"/>
      <c r="AX69" s="608"/>
      <c r="AY69" s="609"/>
      <c r="AZ69" s="610"/>
      <c r="BA69" s="444"/>
      <c r="BB69" s="615"/>
      <c r="BC69" s="606"/>
      <c r="BD69" s="607"/>
      <c r="BE69" s="608"/>
      <c r="BF69" s="609"/>
      <c r="BG69" s="610"/>
      <c r="BH69" s="614"/>
      <c r="BI69" s="616"/>
      <c r="BJ69" s="617"/>
      <c r="BK69" s="618"/>
      <c r="BL69" s="619"/>
      <c r="BM69" s="620"/>
      <c r="BN69" s="621"/>
      <c r="BO69" s="622"/>
      <c r="BP69" s="447"/>
      <c r="BQ69" s="617"/>
      <c r="BR69" s="618"/>
      <c r="BS69" s="619"/>
      <c r="BT69" s="620"/>
      <c r="BU69" s="621"/>
      <c r="BV69" s="622"/>
      <c r="BW69" s="447"/>
      <c r="BX69" s="617"/>
      <c r="BY69" s="618"/>
      <c r="BZ69" s="619"/>
      <c r="CA69" s="620"/>
      <c r="CB69" s="621"/>
      <c r="CC69" s="622"/>
      <c r="CD69" s="447"/>
      <c r="CE69" s="617"/>
      <c r="CF69" s="618"/>
      <c r="CG69" s="619"/>
      <c r="CH69" s="620"/>
      <c r="CI69" s="621"/>
      <c r="CJ69" s="622"/>
      <c r="CK69" s="447"/>
      <c r="CL69" s="617"/>
      <c r="CM69" s="618"/>
      <c r="CN69" s="619"/>
      <c r="CO69" s="620"/>
      <c r="CP69" s="621"/>
      <c r="CQ69" s="622"/>
      <c r="CR69" s="447"/>
      <c r="CS69" s="617"/>
      <c r="CT69" s="618"/>
      <c r="CU69" s="619"/>
      <c r="CV69" s="620"/>
      <c r="CW69" s="621"/>
      <c r="CX69" s="622"/>
      <c r="CY69" s="615"/>
      <c r="CZ69" s="606"/>
      <c r="DA69" s="607"/>
      <c r="DB69" s="608"/>
      <c r="DC69" s="609"/>
      <c r="DD69" s="610"/>
      <c r="DE69" s="611"/>
      <c r="DF69" s="615"/>
      <c r="DG69" s="606"/>
      <c r="DH69" s="607"/>
      <c r="DI69" s="608"/>
      <c r="DJ69" s="609"/>
      <c r="DK69" s="610"/>
      <c r="DL69" s="611"/>
      <c r="DM69" s="615"/>
      <c r="DN69" s="606"/>
      <c r="DO69" s="607"/>
      <c r="DP69" s="608"/>
      <c r="DQ69" s="609"/>
      <c r="DR69" s="610"/>
      <c r="DS69" s="611"/>
      <c r="DT69" s="615"/>
      <c r="DU69" s="606"/>
      <c r="DV69" s="607"/>
      <c r="DW69" s="608"/>
      <c r="DX69" s="609"/>
      <c r="DY69" s="610"/>
      <c r="DZ69" s="611"/>
      <c r="EA69" s="615"/>
      <c r="EB69" s="606"/>
      <c r="EC69" s="607"/>
      <c r="ED69" s="608"/>
      <c r="EE69" s="609"/>
      <c r="EF69" s="610"/>
      <c r="EG69" s="611"/>
      <c r="EH69" s="615"/>
      <c r="EI69" s="606"/>
      <c r="EJ69" s="607"/>
      <c r="EK69" s="608"/>
      <c r="EL69" s="609"/>
      <c r="EM69" s="610"/>
      <c r="EN69" s="611"/>
      <c r="EO69" s="615"/>
      <c r="EP69" s="606"/>
      <c r="EQ69" s="607"/>
      <c r="ER69" s="608"/>
      <c r="ES69" s="609"/>
      <c r="ET69" s="610"/>
      <c r="EU69" s="611"/>
      <c r="EV69" s="615"/>
      <c r="EW69" s="606"/>
      <c r="EX69" s="607"/>
      <c r="EY69" s="608"/>
      <c r="EZ69" s="609"/>
      <c r="FA69" s="610"/>
      <c r="FB69" s="611"/>
      <c r="FC69" s="615"/>
      <c r="FD69" s="606"/>
      <c r="FE69" s="607"/>
      <c r="FF69" s="608"/>
      <c r="FG69" s="609"/>
      <c r="FH69" s="610"/>
      <c r="FI69" s="623"/>
      <c r="FJ69" s="457">
        <v>16</v>
      </c>
      <c r="FK69" s="458">
        <v>0</v>
      </c>
      <c r="FL69" s="420">
        <v>0</v>
      </c>
      <c r="FM69" s="421">
        <v>0</v>
      </c>
      <c r="FN69" s="459">
        <v>0</v>
      </c>
      <c r="FO69" s="460">
        <v>0</v>
      </c>
      <c r="FP69" s="461">
        <v>0</v>
      </c>
      <c r="FQ69" s="462">
        <v>16</v>
      </c>
      <c r="FR69" s="463">
        <v>16</v>
      </c>
      <c r="FS69" s="579">
        <v>1360</v>
      </c>
      <c r="FT69" s="580">
        <v>0</v>
      </c>
      <c r="FU69" s="581">
        <v>0</v>
      </c>
      <c r="FV69" s="582">
        <v>0</v>
      </c>
      <c r="FW69" s="583">
        <v>0</v>
      </c>
      <c r="FX69" s="584">
        <v>0</v>
      </c>
      <c r="FY69" s="585">
        <v>0</v>
      </c>
      <c r="FZ69" s="464">
        <v>1360</v>
      </c>
      <c r="GA69" s="526">
        <v>1360</v>
      </c>
    </row>
    <row r="70" spans="1:183" ht="28.2">
      <c r="A70" s="596" t="s">
        <v>187</v>
      </c>
      <c r="B70" s="597" t="s">
        <v>887</v>
      </c>
      <c r="C70" s="598"/>
      <c r="D70" s="589"/>
      <c r="E70" s="512">
        <v>26600</v>
      </c>
      <c r="F70" s="512">
        <v>26609</v>
      </c>
      <c r="G70" s="396">
        <v>9</v>
      </c>
      <c r="H70" s="470">
        <v>429987</v>
      </c>
      <c r="I70" s="470">
        <v>430142</v>
      </c>
      <c r="J70" s="528">
        <v>155</v>
      </c>
      <c r="K70" s="437">
        <v>17.222222222222221</v>
      </c>
      <c r="L70" s="605"/>
      <c r="M70" s="606"/>
      <c r="N70" s="607"/>
      <c r="O70" s="608"/>
      <c r="P70" s="609"/>
      <c r="Q70" s="610"/>
      <c r="R70" s="611"/>
      <c r="S70" s="612"/>
      <c r="T70" s="606"/>
      <c r="U70" s="607"/>
      <c r="V70" s="608"/>
      <c r="W70" s="609"/>
      <c r="X70" s="610"/>
      <c r="Y70" s="613"/>
      <c r="Z70" s="612"/>
      <c r="AA70" s="606"/>
      <c r="AB70" s="607"/>
      <c r="AC70" s="608"/>
      <c r="AD70" s="609"/>
      <c r="AE70" s="610"/>
      <c r="AF70" s="613"/>
      <c r="AG70" s="612"/>
      <c r="AH70" s="606"/>
      <c r="AI70" s="607"/>
      <c r="AJ70" s="608"/>
      <c r="AK70" s="609"/>
      <c r="AL70" s="610"/>
      <c r="AM70" s="613"/>
      <c r="AN70" s="605"/>
      <c r="AO70" s="606"/>
      <c r="AP70" s="607"/>
      <c r="AQ70" s="608"/>
      <c r="AR70" s="609"/>
      <c r="AS70" s="610"/>
      <c r="AT70" s="614"/>
      <c r="AU70" s="615"/>
      <c r="AV70" s="606"/>
      <c r="AW70" s="607"/>
      <c r="AX70" s="608"/>
      <c r="AY70" s="609"/>
      <c r="AZ70" s="610"/>
      <c r="BA70" s="611"/>
      <c r="BB70" s="615">
        <v>9</v>
      </c>
      <c r="BC70" s="606"/>
      <c r="BD70" s="607"/>
      <c r="BE70" s="608"/>
      <c r="BF70" s="609"/>
      <c r="BG70" s="610"/>
      <c r="BH70" s="614"/>
      <c r="BI70" s="616"/>
      <c r="BJ70" s="617"/>
      <c r="BK70" s="618"/>
      <c r="BL70" s="619"/>
      <c r="BM70" s="620"/>
      <c r="BN70" s="621"/>
      <c r="BO70" s="622"/>
      <c r="BP70" s="447"/>
      <c r="BQ70" s="617"/>
      <c r="BR70" s="618"/>
      <c r="BS70" s="619"/>
      <c r="BT70" s="620"/>
      <c r="BU70" s="621"/>
      <c r="BV70" s="622"/>
      <c r="BW70" s="447"/>
      <c r="BX70" s="617"/>
      <c r="BY70" s="618"/>
      <c r="BZ70" s="619"/>
      <c r="CA70" s="620"/>
      <c r="CB70" s="621"/>
      <c r="CC70" s="622"/>
      <c r="CD70" s="447"/>
      <c r="CE70" s="617"/>
      <c r="CF70" s="618"/>
      <c r="CG70" s="619"/>
      <c r="CH70" s="620"/>
      <c r="CI70" s="621"/>
      <c r="CJ70" s="622"/>
      <c r="CK70" s="447"/>
      <c r="CL70" s="617"/>
      <c r="CM70" s="618"/>
      <c r="CN70" s="619"/>
      <c r="CO70" s="620"/>
      <c r="CP70" s="621"/>
      <c r="CQ70" s="622"/>
      <c r="CR70" s="447"/>
      <c r="CS70" s="617"/>
      <c r="CT70" s="618"/>
      <c r="CU70" s="619"/>
      <c r="CV70" s="620"/>
      <c r="CW70" s="621"/>
      <c r="CX70" s="622"/>
      <c r="CY70" s="615"/>
      <c r="CZ70" s="606"/>
      <c r="DA70" s="607"/>
      <c r="DB70" s="608"/>
      <c r="DC70" s="609"/>
      <c r="DD70" s="610"/>
      <c r="DE70" s="611"/>
      <c r="DF70" s="615"/>
      <c r="DG70" s="606"/>
      <c r="DH70" s="607"/>
      <c r="DI70" s="608"/>
      <c r="DJ70" s="609"/>
      <c r="DK70" s="610"/>
      <c r="DL70" s="611"/>
      <c r="DM70" s="615"/>
      <c r="DN70" s="606"/>
      <c r="DO70" s="607"/>
      <c r="DP70" s="608"/>
      <c r="DQ70" s="609"/>
      <c r="DR70" s="610"/>
      <c r="DS70" s="611"/>
      <c r="DT70" s="615"/>
      <c r="DU70" s="606"/>
      <c r="DV70" s="607"/>
      <c r="DW70" s="608"/>
      <c r="DX70" s="609"/>
      <c r="DY70" s="610"/>
      <c r="DZ70" s="611"/>
      <c r="EA70" s="615"/>
      <c r="EB70" s="606"/>
      <c r="EC70" s="607"/>
      <c r="ED70" s="608"/>
      <c r="EE70" s="609"/>
      <c r="EF70" s="610"/>
      <c r="EG70" s="611"/>
      <c r="EH70" s="615"/>
      <c r="EI70" s="606"/>
      <c r="EJ70" s="607"/>
      <c r="EK70" s="608"/>
      <c r="EL70" s="609"/>
      <c r="EM70" s="610"/>
      <c r="EN70" s="611"/>
      <c r="EO70" s="615"/>
      <c r="EP70" s="606"/>
      <c r="EQ70" s="607"/>
      <c r="ER70" s="608"/>
      <c r="ES70" s="609"/>
      <c r="ET70" s="610"/>
      <c r="EU70" s="611"/>
      <c r="EV70" s="615"/>
      <c r="EW70" s="606"/>
      <c r="EX70" s="607"/>
      <c r="EY70" s="608"/>
      <c r="EZ70" s="609"/>
      <c r="FA70" s="610"/>
      <c r="FB70" s="611"/>
      <c r="FC70" s="615"/>
      <c r="FD70" s="606"/>
      <c r="FE70" s="607"/>
      <c r="FF70" s="608"/>
      <c r="FG70" s="609"/>
      <c r="FH70" s="610"/>
      <c r="FI70" s="623"/>
      <c r="FJ70" s="457">
        <v>9</v>
      </c>
      <c r="FK70" s="458">
        <v>0</v>
      </c>
      <c r="FL70" s="420">
        <v>0</v>
      </c>
      <c r="FM70" s="421">
        <v>0</v>
      </c>
      <c r="FN70" s="459">
        <v>0</v>
      </c>
      <c r="FO70" s="460">
        <v>0</v>
      </c>
      <c r="FP70" s="461">
        <v>0</v>
      </c>
      <c r="FQ70" s="462">
        <v>9</v>
      </c>
      <c r="FR70" s="463">
        <v>9</v>
      </c>
      <c r="FS70" s="579">
        <v>765</v>
      </c>
      <c r="FT70" s="580">
        <v>0</v>
      </c>
      <c r="FU70" s="581">
        <v>0</v>
      </c>
      <c r="FV70" s="582">
        <v>0</v>
      </c>
      <c r="FW70" s="583">
        <v>0</v>
      </c>
      <c r="FX70" s="584">
        <v>0</v>
      </c>
      <c r="FY70" s="585">
        <v>0</v>
      </c>
      <c r="FZ70" s="464">
        <v>765</v>
      </c>
      <c r="GA70" s="526">
        <v>765</v>
      </c>
    </row>
    <row r="71" spans="1:183" ht="28.2">
      <c r="A71" s="596" t="s">
        <v>188</v>
      </c>
      <c r="B71" s="597" t="s">
        <v>887</v>
      </c>
      <c r="C71" s="598"/>
      <c r="D71" s="589"/>
      <c r="E71" s="512">
        <v>26146</v>
      </c>
      <c r="F71" s="512">
        <v>26157</v>
      </c>
      <c r="G71" s="396">
        <v>11</v>
      </c>
      <c r="H71" s="470">
        <v>419688</v>
      </c>
      <c r="I71" s="470">
        <v>419868</v>
      </c>
      <c r="J71" s="528">
        <v>180</v>
      </c>
      <c r="K71" s="437">
        <v>18</v>
      </c>
      <c r="L71" s="605"/>
      <c r="M71" s="606"/>
      <c r="N71" s="607"/>
      <c r="O71" s="608"/>
      <c r="P71" s="609"/>
      <c r="Q71" s="610"/>
      <c r="R71" s="611"/>
      <c r="S71" s="612"/>
      <c r="T71" s="606"/>
      <c r="U71" s="607"/>
      <c r="V71" s="608"/>
      <c r="W71" s="609"/>
      <c r="X71" s="610"/>
      <c r="Y71" s="613"/>
      <c r="Z71" s="612"/>
      <c r="AA71" s="606"/>
      <c r="AB71" s="607"/>
      <c r="AC71" s="608"/>
      <c r="AD71" s="609"/>
      <c r="AE71" s="610"/>
      <c r="AF71" s="613"/>
      <c r="AG71" s="612"/>
      <c r="AH71" s="606"/>
      <c r="AI71" s="607"/>
      <c r="AJ71" s="608"/>
      <c r="AK71" s="609"/>
      <c r="AL71" s="610"/>
      <c r="AM71" s="613"/>
      <c r="AN71" s="605"/>
      <c r="AO71" s="606"/>
      <c r="AP71" s="607"/>
      <c r="AQ71" s="608"/>
      <c r="AR71" s="609"/>
      <c r="AS71" s="610"/>
      <c r="AT71" s="614"/>
      <c r="AU71" s="615"/>
      <c r="AV71" s="606"/>
      <c r="AW71" s="607"/>
      <c r="AX71" s="608"/>
      <c r="AY71" s="609"/>
      <c r="AZ71" s="610"/>
      <c r="BA71" s="611"/>
      <c r="BB71" s="615">
        <v>10</v>
      </c>
      <c r="BC71" s="606"/>
      <c r="BD71" s="607"/>
      <c r="BE71" s="608"/>
      <c r="BF71" s="609"/>
      <c r="BG71" s="610"/>
      <c r="BH71" s="614"/>
      <c r="BI71" s="616"/>
      <c r="BJ71" s="617"/>
      <c r="BK71" s="618"/>
      <c r="BL71" s="619"/>
      <c r="BM71" s="620"/>
      <c r="BN71" s="621"/>
      <c r="BO71" s="622"/>
      <c r="BP71" s="447"/>
      <c r="BQ71" s="617"/>
      <c r="BR71" s="618"/>
      <c r="BS71" s="619"/>
      <c r="BT71" s="620"/>
      <c r="BU71" s="621"/>
      <c r="BV71" s="622"/>
      <c r="BW71" s="447"/>
      <c r="BX71" s="617"/>
      <c r="BY71" s="618"/>
      <c r="BZ71" s="619"/>
      <c r="CA71" s="620"/>
      <c r="CB71" s="621"/>
      <c r="CC71" s="622"/>
      <c r="CD71" s="447"/>
      <c r="CE71" s="617"/>
      <c r="CF71" s="618"/>
      <c r="CG71" s="619"/>
      <c r="CH71" s="620"/>
      <c r="CI71" s="621"/>
      <c r="CJ71" s="622"/>
      <c r="CK71" s="447"/>
      <c r="CL71" s="617"/>
      <c r="CM71" s="618"/>
      <c r="CN71" s="619"/>
      <c r="CO71" s="620"/>
      <c r="CP71" s="621"/>
      <c r="CQ71" s="622"/>
      <c r="CR71" s="447"/>
      <c r="CS71" s="617"/>
      <c r="CT71" s="618"/>
      <c r="CU71" s="619"/>
      <c r="CV71" s="620"/>
      <c r="CW71" s="621"/>
      <c r="CX71" s="622"/>
      <c r="CY71" s="615"/>
      <c r="CZ71" s="606"/>
      <c r="DA71" s="607"/>
      <c r="DB71" s="608"/>
      <c r="DC71" s="609"/>
      <c r="DD71" s="610"/>
      <c r="DE71" s="611"/>
      <c r="DF71" s="615"/>
      <c r="DG71" s="606"/>
      <c r="DH71" s="607"/>
      <c r="DI71" s="608"/>
      <c r="DJ71" s="609"/>
      <c r="DK71" s="610"/>
      <c r="DL71" s="611"/>
      <c r="DM71" s="615"/>
      <c r="DN71" s="606"/>
      <c r="DO71" s="607"/>
      <c r="DP71" s="608"/>
      <c r="DQ71" s="609"/>
      <c r="DR71" s="610"/>
      <c r="DS71" s="611"/>
      <c r="DT71" s="615"/>
      <c r="DU71" s="606"/>
      <c r="DV71" s="607"/>
      <c r="DW71" s="608"/>
      <c r="DX71" s="609"/>
      <c r="DY71" s="610"/>
      <c r="DZ71" s="611"/>
      <c r="EA71" s="615"/>
      <c r="EB71" s="606"/>
      <c r="EC71" s="607"/>
      <c r="ED71" s="608"/>
      <c r="EE71" s="609"/>
      <c r="EF71" s="610"/>
      <c r="EG71" s="611"/>
      <c r="EH71" s="615"/>
      <c r="EI71" s="606"/>
      <c r="EJ71" s="607"/>
      <c r="EK71" s="608"/>
      <c r="EL71" s="609"/>
      <c r="EM71" s="610"/>
      <c r="EN71" s="611"/>
      <c r="EO71" s="615"/>
      <c r="EP71" s="606"/>
      <c r="EQ71" s="607"/>
      <c r="ER71" s="608"/>
      <c r="ES71" s="609"/>
      <c r="ET71" s="610"/>
      <c r="EU71" s="611"/>
      <c r="EV71" s="615"/>
      <c r="EW71" s="606"/>
      <c r="EX71" s="607"/>
      <c r="EY71" s="608"/>
      <c r="EZ71" s="609"/>
      <c r="FA71" s="610"/>
      <c r="FB71" s="611"/>
      <c r="FC71" s="615"/>
      <c r="FD71" s="606"/>
      <c r="FE71" s="607"/>
      <c r="FF71" s="608"/>
      <c r="FG71" s="609"/>
      <c r="FH71" s="610"/>
      <c r="FI71" s="623"/>
      <c r="FJ71" s="457">
        <v>10</v>
      </c>
      <c r="FK71" s="458">
        <v>0</v>
      </c>
      <c r="FL71" s="420">
        <v>0</v>
      </c>
      <c r="FM71" s="421">
        <v>0</v>
      </c>
      <c r="FN71" s="459">
        <v>0</v>
      </c>
      <c r="FO71" s="460">
        <v>0</v>
      </c>
      <c r="FP71" s="461">
        <v>0</v>
      </c>
      <c r="FQ71" s="462">
        <v>10</v>
      </c>
      <c r="FR71" s="463">
        <v>10</v>
      </c>
      <c r="FS71" s="579">
        <v>850</v>
      </c>
      <c r="FT71" s="580">
        <v>0</v>
      </c>
      <c r="FU71" s="581">
        <v>0</v>
      </c>
      <c r="FV71" s="582">
        <v>0</v>
      </c>
      <c r="FW71" s="583">
        <v>0</v>
      </c>
      <c r="FX71" s="584">
        <v>0</v>
      </c>
      <c r="FY71" s="585">
        <v>0</v>
      </c>
      <c r="FZ71" s="464">
        <v>850</v>
      </c>
      <c r="GA71" s="526">
        <v>850</v>
      </c>
    </row>
    <row r="72" spans="1:183" ht="28.2">
      <c r="A72" s="596" t="s">
        <v>189</v>
      </c>
      <c r="B72" s="597" t="s">
        <v>887</v>
      </c>
      <c r="C72" s="746"/>
      <c r="D72" s="747"/>
      <c r="E72" s="748">
        <v>24958</v>
      </c>
      <c r="F72" s="748">
        <v>24969</v>
      </c>
      <c r="G72" s="396">
        <v>11</v>
      </c>
      <c r="H72" s="470">
        <v>396531</v>
      </c>
      <c r="I72" s="470">
        <v>396716</v>
      </c>
      <c r="J72" s="528">
        <v>185</v>
      </c>
      <c r="K72" s="437">
        <v>16.818181818181817</v>
      </c>
      <c r="L72" s="605"/>
      <c r="M72" s="606"/>
      <c r="N72" s="607"/>
      <c r="O72" s="608"/>
      <c r="P72" s="609"/>
      <c r="Q72" s="610"/>
      <c r="R72" s="611"/>
      <c r="S72" s="612"/>
      <c r="T72" s="606"/>
      <c r="U72" s="607"/>
      <c r="V72" s="608"/>
      <c r="W72" s="609"/>
      <c r="X72" s="610"/>
      <c r="Y72" s="613"/>
      <c r="Z72" s="612"/>
      <c r="AA72" s="606"/>
      <c r="AB72" s="607"/>
      <c r="AC72" s="608"/>
      <c r="AD72" s="609"/>
      <c r="AE72" s="610"/>
      <c r="AF72" s="613"/>
      <c r="AG72" s="612"/>
      <c r="AH72" s="606"/>
      <c r="AI72" s="607"/>
      <c r="AJ72" s="608"/>
      <c r="AK72" s="609"/>
      <c r="AL72" s="610"/>
      <c r="AM72" s="613"/>
      <c r="AN72" s="605"/>
      <c r="AO72" s="606"/>
      <c r="AP72" s="607"/>
      <c r="AQ72" s="608"/>
      <c r="AR72" s="609"/>
      <c r="AS72" s="610"/>
      <c r="AT72" s="614"/>
      <c r="AU72" s="615"/>
      <c r="AV72" s="606"/>
      <c r="AW72" s="607"/>
      <c r="AX72" s="608"/>
      <c r="AY72" s="609"/>
      <c r="AZ72" s="610"/>
      <c r="BA72" s="611"/>
      <c r="BB72" s="615">
        <v>11</v>
      </c>
      <c r="BC72" s="606"/>
      <c r="BD72" s="607"/>
      <c r="BE72" s="608"/>
      <c r="BF72" s="609"/>
      <c r="BG72" s="610"/>
      <c r="BH72" s="614"/>
      <c r="BI72" s="616"/>
      <c r="BJ72" s="617"/>
      <c r="BK72" s="618"/>
      <c r="BL72" s="619"/>
      <c r="BM72" s="620"/>
      <c r="BN72" s="621"/>
      <c r="BO72" s="622"/>
      <c r="BP72" s="447"/>
      <c r="BQ72" s="617"/>
      <c r="BR72" s="618"/>
      <c r="BS72" s="619"/>
      <c r="BT72" s="620"/>
      <c r="BU72" s="621"/>
      <c r="BV72" s="622"/>
      <c r="BW72" s="447"/>
      <c r="BX72" s="617"/>
      <c r="BY72" s="618"/>
      <c r="BZ72" s="619"/>
      <c r="CA72" s="620"/>
      <c r="CB72" s="621"/>
      <c r="CC72" s="622"/>
      <c r="CD72" s="447"/>
      <c r="CE72" s="617"/>
      <c r="CF72" s="618"/>
      <c r="CG72" s="619"/>
      <c r="CH72" s="620"/>
      <c r="CI72" s="621"/>
      <c r="CJ72" s="622"/>
      <c r="CK72" s="447"/>
      <c r="CL72" s="617"/>
      <c r="CM72" s="618"/>
      <c r="CN72" s="619"/>
      <c r="CO72" s="620"/>
      <c r="CP72" s="621"/>
      <c r="CQ72" s="622"/>
      <c r="CR72" s="447"/>
      <c r="CS72" s="617"/>
      <c r="CT72" s="618"/>
      <c r="CU72" s="619"/>
      <c r="CV72" s="620"/>
      <c r="CW72" s="621"/>
      <c r="CX72" s="622"/>
      <c r="CY72" s="615"/>
      <c r="CZ72" s="606"/>
      <c r="DA72" s="607"/>
      <c r="DB72" s="608"/>
      <c r="DC72" s="609"/>
      <c r="DD72" s="610"/>
      <c r="DE72" s="611"/>
      <c r="DF72" s="615"/>
      <c r="DG72" s="606"/>
      <c r="DH72" s="607"/>
      <c r="DI72" s="608"/>
      <c r="DJ72" s="609"/>
      <c r="DK72" s="610"/>
      <c r="DL72" s="611"/>
      <c r="DM72" s="615"/>
      <c r="DN72" s="606"/>
      <c r="DO72" s="607"/>
      <c r="DP72" s="608"/>
      <c r="DQ72" s="609"/>
      <c r="DR72" s="610"/>
      <c r="DS72" s="611"/>
      <c r="DT72" s="615"/>
      <c r="DU72" s="606"/>
      <c r="DV72" s="607"/>
      <c r="DW72" s="608"/>
      <c r="DX72" s="609"/>
      <c r="DY72" s="610"/>
      <c r="DZ72" s="611"/>
      <c r="EA72" s="615"/>
      <c r="EB72" s="606"/>
      <c r="EC72" s="607"/>
      <c r="ED72" s="608"/>
      <c r="EE72" s="609"/>
      <c r="EF72" s="610"/>
      <c r="EG72" s="611"/>
      <c r="EH72" s="615"/>
      <c r="EI72" s="606"/>
      <c r="EJ72" s="607"/>
      <c r="EK72" s="608"/>
      <c r="EL72" s="609"/>
      <c r="EM72" s="610"/>
      <c r="EN72" s="611"/>
      <c r="EO72" s="615"/>
      <c r="EP72" s="606"/>
      <c r="EQ72" s="607"/>
      <c r="ER72" s="608"/>
      <c r="ES72" s="609"/>
      <c r="ET72" s="610"/>
      <c r="EU72" s="611"/>
      <c r="EV72" s="615"/>
      <c r="EW72" s="606"/>
      <c r="EX72" s="607"/>
      <c r="EY72" s="608"/>
      <c r="EZ72" s="609"/>
      <c r="FA72" s="610"/>
      <c r="FB72" s="611"/>
      <c r="FC72" s="615"/>
      <c r="FD72" s="606"/>
      <c r="FE72" s="607"/>
      <c r="FF72" s="608"/>
      <c r="FG72" s="609"/>
      <c r="FH72" s="610"/>
      <c r="FI72" s="623"/>
      <c r="FJ72" s="457">
        <v>11</v>
      </c>
      <c r="FK72" s="458">
        <v>0</v>
      </c>
      <c r="FL72" s="420">
        <v>0</v>
      </c>
      <c r="FM72" s="421">
        <v>0</v>
      </c>
      <c r="FN72" s="459">
        <v>0</v>
      </c>
      <c r="FO72" s="460">
        <v>0</v>
      </c>
      <c r="FP72" s="461">
        <v>0</v>
      </c>
      <c r="FQ72" s="462">
        <v>11</v>
      </c>
      <c r="FR72" s="463">
        <v>11</v>
      </c>
      <c r="FS72" s="579">
        <v>935</v>
      </c>
      <c r="FT72" s="580">
        <v>0</v>
      </c>
      <c r="FU72" s="581">
        <v>0</v>
      </c>
      <c r="FV72" s="582">
        <v>0</v>
      </c>
      <c r="FW72" s="583">
        <v>0</v>
      </c>
      <c r="FX72" s="584">
        <v>0</v>
      </c>
      <c r="FY72" s="585">
        <v>0</v>
      </c>
      <c r="FZ72" s="464">
        <v>935</v>
      </c>
      <c r="GA72" s="526">
        <v>935</v>
      </c>
    </row>
    <row r="73" spans="1:183" ht="28.2">
      <c r="A73" s="596" t="s">
        <v>190</v>
      </c>
      <c r="B73" s="597" t="s">
        <v>887</v>
      </c>
      <c r="C73" s="625"/>
      <c r="D73" s="626"/>
      <c r="E73" s="512">
        <v>22557</v>
      </c>
      <c r="F73" s="512">
        <v>22567</v>
      </c>
      <c r="G73" s="396">
        <v>10</v>
      </c>
      <c r="H73" s="470">
        <v>363515</v>
      </c>
      <c r="I73" s="470">
        <v>363707</v>
      </c>
      <c r="J73" s="528">
        <v>192</v>
      </c>
      <c r="K73" s="437">
        <v>14.76923076923077</v>
      </c>
      <c r="L73" s="605">
        <v>13</v>
      </c>
      <c r="M73" s="606"/>
      <c r="N73" s="607"/>
      <c r="O73" s="608"/>
      <c r="P73" s="609"/>
      <c r="Q73" s="610"/>
      <c r="R73" s="611"/>
      <c r="S73" s="612"/>
      <c r="T73" s="606"/>
      <c r="U73" s="607"/>
      <c r="V73" s="608"/>
      <c r="W73" s="609"/>
      <c r="X73" s="610"/>
      <c r="Y73" s="613"/>
      <c r="Z73" s="612"/>
      <c r="AA73" s="606"/>
      <c r="AB73" s="607"/>
      <c r="AC73" s="608"/>
      <c r="AD73" s="609"/>
      <c r="AE73" s="610"/>
      <c r="AF73" s="613"/>
      <c r="AG73" s="612"/>
      <c r="AH73" s="606"/>
      <c r="AI73" s="607"/>
      <c r="AJ73" s="608"/>
      <c r="AK73" s="609"/>
      <c r="AL73" s="610"/>
      <c r="AM73" s="613"/>
      <c r="AN73" s="605"/>
      <c r="AO73" s="606"/>
      <c r="AP73" s="607"/>
      <c r="AQ73" s="608"/>
      <c r="AR73" s="609"/>
      <c r="AS73" s="610"/>
      <c r="AT73" s="614"/>
      <c r="AU73" s="615"/>
      <c r="AV73" s="606"/>
      <c r="AW73" s="607"/>
      <c r="AX73" s="608"/>
      <c r="AY73" s="609"/>
      <c r="AZ73" s="610"/>
      <c r="BA73" s="611"/>
      <c r="BB73" s="615"/>
      <c r="BC73" s="606"/>
      <c r="BD73" s="607"/>
      <c r="BE73" s="608"/>
      <c r="BF73" s="609"/>
      <c r="BG73" s="610"/>
      <c r="BH73" s="614"/>
      <c r="BI73" s="616"/>
      <c r="BJ73" s="617"/>
      <c r="BK73" s="618"/>
      <c r="BL73" s="619"/>
      <c r="BM73" s="620"/>
      <c r="BN73" s="621"/>
      <c r="BO73" s="622"/>
      <c r="BP73" s="447"/>
      <c r="BQ73" s="617"/>
      <c r="BR73" s="618"/>
      <c r="BS73" s="619"/>
      <c r="BT73" s="620"/>
      <c r="BU73" s="621"/>
      <c r="BV73" s="622"/>
      <c r="BW73" s="447"/>
      <c r="BX73" s="617"/>
      <c r="BY73" s="618"/>
      <c r="BZ73" s="619"/>
      <c r="CA73" s="620"/>
      <c r="CB73" s="621"/>
      <c r="CC73" s="622"/>
      <c r="CD73" s="447"/>
      <c r="CE73" s="617"/>
      <c r="CF73" s="618"/>
      <c r="CG73" s="619"/>
      <c r="CH73" s="620"/>
      <c r="CI73" s="621"/>
      <c r="CJ73" s="622"/>
      <c r="CK73" s="447"/>
      <c r="CL73" s="617"/>
      <c r="CM73" s="618"/>
      <c r="CN73" s="619"/>
      <c r="CO73" s="620"/>
      <c r="CP73" s="621"/>
      <c r="CQ73" s="622"/>
      <c r="CR73" s="447"/>
      <c r="CS73" s="617"/>
      <c r="CT73" s="618"/>
      <c r="CU73" s="619"/>
      <c r="CV73" s="620"/>
      <c r="CW73" s="621"/>
      <c r="CX73" s="622"/>
      <c r="CY73" s="615"/>
      <c r="CZ73" s="606"/>
      <c r="DA73" s="607"/>
      <c r="DB73" s="608"/>
      <c r="DC73" s="609"/>
      <c r="DD73" s="610"/>
      <c r="DE73" s="611"/>
      <c r="DF73" s="615"/>
      <c r="DG73" s="606"/>
      <c r="DH73" s="607"/>
      <c r="DI73" s="608"/>
      <c r="DJ73" s="609"/>
      <c r="DK73" s="610"/>
      <c r="DL73" s="611"/>
      <c r="DM73" s="615"/>
      <c r="DN73" s="606"/>
      <c r="DO73" s="607"/>
      <c r="DP73" s="608"/>
      <c r="DQ73" s="609"/>
      <c r="DR73" s="610"/>
      <c r="DS73" s="611"/>
      <c r="DT73" s="615"/>
      <c r="DU73" s="606"/>
      <c r="DV73" s="607"/>
      <c r="DW73" s="608"/>
      <c r="DX73" s="609"/>
      <c r="DY73" s="610"/>
      <c r="DZ73" s="611"/>
      <c r="EA73" s="615"/>
      <c r="EB73" s="606"/>
      <c r="EC73" s="607"/>
      <c r="ED73" s="608"/>
      <c r="EE73" s="609"/>
      <c r="EF73" s="610"/>
      <c r="EG73" s="611"/>
      <c r="EH73" s="615"/>
      <c r="EI73" s="606"/>
      <c r="EJ73" s="607"/>
      <c r="EK73" s="608"/>
      <c r="EL73" s="609"/>
      <c r="EM73" s="610"/>
      <c r="EN73" s="611"/>
      <c r="EO73" s="615"/>
      <c r="EP73" s="606"/>
      <c r="EQ73" s="607"/>
      <c r="ER73" s="608"/>
      <c r="ES73" s="609"/>
      <c r="ET73" s="610"/>
      <c r="EU73" s="611"/>
      <c r="EV73" s="615"/>
      <c r="EW73" s="606"/>
      <c r="EX73" s="607"/>
      <c r="EY73" s="608"/>
      <c r="EZ73" s="609"/>
      <c r="FA73" s="610"/>
      <c r="FB73" s="611"/>
      <c r="FC73" s="615"/>
      <c r="FD73" s="606"/>
      <c r="FE73" s="607"/>
      <c r="FF73" s="608"/>
      <c r="FG73" s="609"/>
      <c r="FH73" s="610"/>
      <c r="FI73" s="623"/>
      <c r="FJ73" s="457">
        <v>13</v>
      </c>
      <c r="FK73" s="458">
        <v>0</v>
      </c>
      <c r="FL73" s="420">
        <v>0</v>
      </c>
      <c r="FM73" s="421">
        <v>0</v>
      </c>
      <c r="FN73" s="459">
        <v>0</v>
      </c>
      <c r="FO73" s="460">
        <v>0</v>
      </c>
      <c r="FP73" s="461">
        <v>0</v>
      </c>
      <c r="FQ73" s="462">
        <v>13</v>
      </c>
      <c r="FR73" s="463">
        <v>13</v>
      </c>
      <c r="FS73" s="579">
        <v>1105</v>
      </c>
      <c r="FT73" s="580">
        <v>0</v>
      </c>
      <c r="FU73" s="581">
        <v>0</v>
      </c>
      <c r="FV73" s="582">
        <v>0</v>
      </c>
      <c r="FW73" s="583">
        <v>0</v>
      </c>
      <c r="FX73" s="584">
        <v>0</v>
      </c>
      <c r="FY73" s="585">
        <v>0</v>
      </c>
      <c r="FZ73" s="464">
        <v>1105</v>
      </c>
      <c r="GA73" s="526">
        <v>1105</v>
      </c>
    </row>
    <row r="74" spans="1:183" ht="28.2">
      <c r="A74" s="596" t="s">
        <v>191</v>
      </c>
      <c r="B74" s="597" t="s">
        <v>887</v>
      </c>
      <c r="C74" s="625"/>
      <c r="D74" s="627"/>
      <c r="E74" s="512">
        <v>23605</v>
      </c>
      <c r="F74" s="512">
        <v>23615</v>
      </c>
      <c r="G74" s="396">
        <v>10</v>
      </c>
      <c r="H74" s="470">
        <v>382377</v>
      </c>
      <c r="I74" s="470">
        <v>382566</v>
      </c>
      <c r="J74" s="528">
        <v>189</v>
      </c>
      <c r="K74" s="437">
        <v>15.75</v>
      </c>
      <c r="L74" s="605">
        <v>12</v>
      </c>
      <c r="M74" s="606"/>
      <c r="N74" s="607"/>
      <c r="O74" s="608"/>
      <c r="P74" s="609"/>
      <c r="Q74" s="610"/>
      <c r="R74" s="611"/>
      <c r="S74" s="612"/>
      <c r="T74" s="606"/>
      <c r="U74" s="607"/>
      <c r="V74" s="608"/>
      <c r="W74" s="609"/>
      <c r="X74" s="610"/>
      <c r="Y74" s="613"/>
      <c r="Z74" s="612"/>
      <c r="AA74" s="606"/>
      <c r="AB74" s="607"/>
      <c r="AC74" s="608"/>
      <c r="AD74" s="609"/>
      <c r="AE74" s="610"/>
      <c r="AF74" s="613"/>
      <c r="AG74" s="612"/>
      <c r="AH74" s="606"/>
      <c r="AI74" s="607"/>
      <c r="AJ74" s="608"/>
      <c r="AK74" s="609"/>
      <c r="AL74" s="610"/>
      <c r="AM74" s="613"/>
      <c r="AN74" s="605"/>
      <c r="AO74" s="606"/>
      <c r="AP74" s="607"/>
      <c r="AQ74" s="608"/>
      <c r="AR74" s="609"/>
      <c r="AS74" s="610"/>
      <c r="AT74" s="614"/>
      <c r="AU74" s="615"/>
      <c r="AV74" s="606"/>
      <c r="AW74" s="607"/>
      <c r="AX74" s="608"/>
      <c r="AY74" s="609"/>
      <c r="AZ74" s="610"/>
      <c r="BA74" s="611"/>
      <c r="BB74" s="615"/>
      <c r="BC74" s="606"/>
      <c r="BD74" s="607"/>
      <c r="BE74" s="608"/>
      <c r="BF74" s="609"/>
      <c r="BG74" s="610"/>
      <c r="BH74" s="614"/>
      <c r="BI74" s="616"/>
      <c r="BJ74" s="617"/>
      <c r="BK74" s="618"/>
      <c r="BL74" s="619"/>
      <c r="BM74" s="620"/>
      <c r="BN74" s="621"/>
      <c r="BO74" s="622"/>
      <c r="BP74" s="447"/>
      <c r="BQ74" s="617"/>
      <c r="BR74" s="618"/>
      <c r="BS74" s="619"/>
      <c r="BT74" s="620"/>
      <c r="BU74" s="621"/>
      <c r="BV74" s="622"/>
      <c r="BW74" s="447"/>
      <c r="BX74" s="617"/>
      <c r="BY74" s="618"/>
      <c r="BZ74" s="619"/>
      <c r="CA74" s="620"/>
      <c r="CB74" s="621"/>
      <c r="CC74" s="622"/>
      <c r="CD74" s="447"/>
      <c r="CE74" s="617"/>
      <c r="CF74" s="618"/>
      <c r="CG74" s="619"/>
      <c r="CH74" s="620"/>
      <c r="CI74" s="621"/>
      <c r="CJ74" s="622"/>
      <c r="CK74" s="447"/>
      <c r="CL74" s="617"/>
      <c r="CM74" s="618"/>
      <c r="CN74" s="619"/>
      <c r="CO74" s="620"/>
      <c r="CP74" s="621"/>
      <c r="CQ74" s="622"/>
      <c r="CR74" s="447"/>
      <c r="CS74" s="617"/>
      <c r="CT74" s="618"/>
      <c r="CU74" s="619"/>
      <c r="CV74" s="620"/>
      <c r="CW74" s="621"/>
      <c r="CX74" s="622"/>
      <c r="CY74" s="615"/>
      <c r="CZ74" s="606"/>
      <c r="DA74" s="607"/>
      <c r="DB74" s="608"/>
      <c r="DC74" s="609"/>
      <c r="DD74" s="610"/>
      <c r="DE74" s="611"/>
      <c r="DF74" s="615"/>
      <c r="DG74" s="606"/>
      <c r="DH74" s="607"/>
      <c r="DI74" s="608"/>
      <c r="DJ74" s="609"/>
      <c r="DK74" s="610"/>
      <c r="DL74" s="611"/>
      <c r="DM74" s="615"/>
      <c r="DN74" s="606"/>
      <c r="DO74" s="607"/>
      <c r="DP74" s="608"/>
      <c r="DQ74" s="609"/>
      <c r="DR74" s="610"/>
      <c r="DS74" s="611"/>
      <c r="DT74" s="615"/>
      <c r="DU74" s="606"/>
      <c r="DV74" s="607"/>
      <c r="DW74" s="608"/>
      <c r="DX74" s="609"/>
      <c r="DY74" s="610"/>
      <c r="DZ74" s="611"/>
      <c r="EA74" s="615"/>
      <c r="EB74" s="606"/>
      <c r="EC74" s="607"/>
      <c r="ED74" s="608"/>
      <c r="EE74" s="609"/>
      <c r="EF74" s="610"/>
      <c r="EG74" s="611"/>
      <c r="EH74" s="615"/>
      <c r="EI74" s="606"/>
      <c r="EJ74" s="607"/>
      <c r="EK74" s="608"/>
      <c r="EL74" s="609"/>
      <c r="EM74" s="610"/>
      <c r="EN74" s="611"/>
      <c r="EO74" s="615"/>
      <c r="EP74" s="606"/>
      <c r="EQ74" s="607"/>
      <c r="ER74" s="608"/>
      <c r="ES74" s="609"/>
      <c r="ET74" s="610"/>
      <c r="EU74" s="611"/>
      <c r="EV74" s="615"/>
      <c r="EW74" s="606"/>
      <c r="EX74" s="607"/>
      <c r="EY74" s="608"/>
      <c r="EZ74" s="609"/>
      <c r="FA74" s="610"/>
      <c r="FB74" s="611"/>
      <c r="FC74" s="615"/>
      <c r="FD74" s="606"/>
      <c r="FE74" s="607"/>
      <c r="FF74" s="608"/>
      <c r="FG74" s="609"/>
      <c r="FH74" s="610"/>
      <c r="FI74" s="623"/>
      <c r="FJ74" s="457">
        <v>12</v>
      </c>
      <c r="FK74" s="458">
        <v>0</v>
      </c>
      <c r="FL74" s="420">
        <v>0</v>
      </c>
      <c r="FM74" s="421">
        <v>0</v>
      </c>
      <c r="FN74" s="459">
        <v>0</v>
      </c>
      <c r="FO74" s="460">
        <v>0</v>
      </c>
      <c r="FP74" s="461">
        <v>0</v>
      </c>
      <c r="FQ74" s="462">
        <v>12</v>
      </c>
      <c r="FR74" s="463">
        <v>12</v>
      </c>
      <c r="FS74" s="579">
        <v>1020</v>
      </c>
      <c r="FT74" s="580">
        <v>0</v>
      </c>
      <c r="FU74" s="581">
        <v>0</v>
      </c>
      <c r="FV74" s="582">
        <v>0</v>
      </c>
      <c r="FW74" s="583">
        <v>0</v>
      </c>
      <c r="FX74" s="584">
        <v>0</v>
      </c>
      <c r="FY74" s="585">
        <v>0</v>
      </c>
      <c r="FZ74" s="464">
        <v>1020</v>
      </c>
      <c r="GA74" s="526">
        <v>1020</v>
      </c>
    </row>
    <row r="75" spans="1:183" ht="28.2">
      <c r="A75" s="596" t="s">
        <v>192</v>
      </c>
      <c r="B75" s="597" t="s">
        <v>887</v>
      </c>
      <c r="C75" s="625"/>
      <c r="D75" s="627"/>
      <c r="E75" s="512">
        <v>22327</v>
      </c>
      <c r="F75" s="512">
        <v>22333</v>
      </c>
      <c r="G75" s="396">
        <v>6</v>
      </c>
      <c r="H75" s="470">
        <v>360752</v>
      </c>
      <c r="I75" s="470">
        <v>360787</v>
      </c>
      <c r="J75" s="528">
        <v>35</v>
      </c>
      <c r="K75" s="437">
        <v>35</v>
      </c>
      <c r="L75" s="605"/>
      <c r="M75" s="606"/>
      <c r="N75" s="607"/>
      <c r="O75" s="608"/>
      <c r="P75" s="609"/>
      <c r="Q75" s="610"/>
      <c r="R75" s="611"/>
      <c r="S75" s="612"/>
      <c r="T75" s="606"/>
      <c r="U75" s="607"/>
      <c r="V75" s="608"/>
      <c r="W75" s="609"/>
      <c r="X75" s="610"/>
      <c r="Y75" s="613"/>
      <c r="Z75" s="612">
        <v>1</v>
      </c>
      <c r="AA75" s="606"/>
      <c r="AB75" s="607"/>
      <c r="AC75" s="608"/>
      <c r="AD75" s="609"/>
      <c r="AE75" s="610"/>
      <c r="AF75" s="613"/>
      <c r="AG75" s="612"/>
      <c r="AH75" s="606"/>
      <c r="AI75" s="607"/>
      <c r="AJ75" s="608"/>
      <c r="AK75" s="609"/>
      <c r="AL75" s="610"/>
      <c r="AM75" s="613"/>
      <c r="AN75" s="605"/>
      <c r="AO75" s="606"/>
      <c r="AP75" s="607"/>
      <c r="AQ75" s="608"/>
      <c r="AR75" s="609"/>
      <c r="AS75" s="610"/>
      <c r="AT75" s="614"/>
      <c r="AU75" s="615"/>
      <c r="AV75" s="606"/>
      <c r="AW75" s="607"/>
      <c r="AX75" s="608"/>
      <c r="AY75" s="609"/>
      <c r="AZ75" s="610"/>
      <c r="BA75" s="611"/>
      <c r="BB75" s="615"/>
      <c r="BC75" s="606"/>
      <c r="BD75" s="607"/>
      <c r="BE75" s="608"/>
      <c r="BF75" s="609"/>
      <c r="BG75" s="610"/>
      <c r="BH75" s="614"/>
      <c r="BI75" s="616"/>
      <c r="BJ75" s="617"/>
      <c r="BK75" s="618"/>
      <c r="BL75" s="619"/>
      <c r="BM75" s="620"/>
      <c r="BN75" s="621"/>
      <c r="BO75" s="622"/>
      <c r="BP75" s="447"/>
      <c r="BQ75" s="617"/>
      <c r="BR75" s="618"/>
      <c r="BS75" s="619"/>
      <c r="BT75" s="620"/>
      <c r="BU75" s="621"/>
      <c r="BV75" s="622"/>
      <c r="BW75" s="447"/>
      <c r="BX75" s="617"/>
      <c r="BY75" s="618"/>
      <c r="BZ75" s="619"/>
      <c r="CA75" s="620"/>
      <c r="CB75" s="621"/>
      <c r="CC75" s="622"/>
      <c r="CD75" s="447"/>
      <c r="CE75" s="617"/>
      <c r="CF75" s="618"/>
      <c r="CG75" s="619"/>
      <c r="CH75" s="620"/>
      <c r="CI75" s="621"/>
      <c r="CJ75" s="622"/>
      <c r="CK75" s="447"/>
      <c r="CL75" s="617"/>
      <c r="CM75" s="618"/>
      <c r="CN75" s="619"/>
      <c r="CO75" s="620"/>
      <c r="CP75" s="621"/>
      <c r="CQ75" s="622"/>
      <c r="CR75" s="447"/>
      <c r="CS75" s="617"/>
      <c r="CT75" s="618"/>
      <c r="CU75" s="619"/>
      <c r="CV75" s="620"/>
      <c r="CW75" s="621"/>
      <c r="CX75" s="622"/>
      <c r="CY75" s="615"/>
      <c r="CZ75" s="606"/>
      <c r="DA75" s="607"/>
      <c r="DB75" s="608"/>
      <c r="DC75" s="609"/>
      <c r="DD75" s="610"/>
      <c r="DE75" s="611"/>
      <c r="DF75" s="615"/>
      <c r="DG75" s="606"/>
      <c r="DH75" s="607"/>
      <c r="DI75" s="608"/>
      <c r="DJ75" s="609"/>
      <c r="DK75" s="610"/>
      <c r="DL75" s="611"/>
      <c r="DM75" s="615"/>
      <c r="DN75" s="606"/>
      <c r="DO75" s="607"/>
      <c r="DP75" s="608"/>
      <c r="DQ75" s="609"/>
      <c r="DR75" s="610"/>
      <c r="DS75" s="611"/>
      <c r="DT75" s="615"/>
      <c r="DU75" s="606"/>
      <c r="DV75" s="607"/>
      <c r="DW75" s="608"/>
      <c r="DX75" s="609"/>
      <c r="DY75" s="610"/>
      <c r="DZ75" s="611"/>
      <c r="EA75" s="615"/>
      <c r="EB75" s="606"/>
      <c r="EC75" s="607"/>
      <c r="ED75" s="608"/>
      <c r="EE75" s="609"/>
      <c r="EF75" s="610"/>
      <c r="EG75" s="611"/>
      <c r="EH75" s="615"/>
      <c r="EI75" s="606"/>
      <c r="EJ75" s="607"/>
      <c r="EK75" s="608"/>
      <c r="EL75" s="609"/>
      <c r="EM75" s="610"/>
      <c r="EN75" s="611"/>
      <c r="EO75" s="615"/>
      <c r="EP75" s="606"/>
      <c r="EQ75" s="607"/>
      <c r="ER75" s="608"/>
      <c r="ES75" s="609"/>
      <c r="ET75" s="610"/>
      <c r="EU75" s="611"/>
      <c r="EV75" s="615"/>
      <c r="EW75" s="606"/>
      <c r="EX75" s="607"/>
      <c r="EY75" s="608"/>
      <c r="EZ75" s="609"/>
      <c r="FA75" s="610"/>
      <c r="FB75" s="611"/>
      <c r="FC75" s="615"/>
      <c r="FD75" s="606"/>
      <c r="FE75" s="607"/>
      <c r="FF75" s="608"/>
      <c r="FG75" s="609"/>
      <c r="FH75" s="610"/>
      <c r="FI75" s="623"/>
      <c r="FJ75" s="457">
        <v>1</v>
      </c>
      <c r="FK75" s="458">
        <v>0</v>
      </c>
      <c r="FL75" s="420">
        <v>0</v>
      </c>
      <c r="FM75" s="421">
        <v>0</v>
      </c>
      <c r="FN75" s="459">
        <v>0</v>
      </c>
      <c r="FO75" s="460">
        <v>0</v>
      </c>
      <c r="FP75" s="461">
        <v>0</v>
      </c>
      <c r="FQ75" s="462">
        <v>1</v>
      </c>
      <c r="FR75" s="463">
        <v>1</v>
      </c>
      <c r="FS75" s="579">
        <v>85</v>
      </c>
      <c r="FT75" s="580">
        <v>0</v>
      </c>
      <c r="FU75" s="581">
        <v>0</v>
      </c>
      <c r="FV75" s="582">
        <v>0</v>
      </c>
      <c r="FW75" s="583">
        <v>0</v>
      </c>
      <c r="FX75" s="584">
        <v>0</v>
      </c>
      <c r="FY75" s="585">
        <v>0</v>
      </c>
      <c r="FZ75" s="464">
        <v>85</v>
      </c>
      <c r="GA75" s="526">
        <v>85</v>
      </c>
    </row>
    <row r="76" spans="1:183" ht="28.2">
      <c r="A76" s="600" t="s">
        <v>193</v>
      </c>
      <c r="B76" s="601" t="s">
        <v>887</v>
      </c>
      <c r="C76" s="625"/>
      <c r="D76" s="627"/>
      <c r="E76" s="395">
        <v>23163</v>
      </c>
      <c r="F76" s="395">
        <v>23163</v>
      </c>
      <c r="G76" s="396">
        <v>0</v>
      </c>
      <c r="H76" s="470">
        <v>372947</v>
      </c>
      <c r="I76" s="470">
        <v>372947</v>
      </c>
      <c r="J76" s="528">
        <v>0</v>
      </c>
      <c r="K76" s="437" t="e">
        <v>#DIV/0!</v>
      </c>
      <c r="L76" s="605"/>
      <c r="M76" s="606"/>
      <c r="N76" s="607"/>
      <c r="O76" s="608"/>
      <c r="P76" s="609"/>
      <c r="Q76" s="610"/>
      <c r="R76" s="611"/>
      <c r="S76" s="612"/>
      <c r="T76" s="606"/>
      <c r="U76" s="607"/>
      <c r="V76" s="608"/>
      <c r="W76" s="609"/>
      <c r="X76" s="610"/>
      <c r="Y76" s="613"/>
      <c r="Z76" s="612"/>
      <c r="AA76" s="606"/>
      <c r="AB76" s="607"/>
      <c r="AC76" s="608"/>
      <c r="AD76" s="609"/>
      <c r="AE76" s="610"/>
      <c r="AF76" s="613"/>
      <c r="AG76" s="612"/>
      <c r="AH76" s="606"/>
      <c r="AI76" s="607"/>
      <c r="AJ76" s="608"/>
      <c r="AK76" s="609"/>
      <c r="AL76" s="610"/>
      <c r="AM76" s="613"/>
      <c r="AN76" s="605"/>
      <c r="AO76" s="606"/>
      <c r="AP76" s="607"/>
      <c r="AQ76" s="608"/>
      <c r="AR76" s="609"/>
      <c r="AS76" s="610"/>
      <c r="AT76" s="614"/>
      <c r="AU76" s="615"/>
      <c r="AV76" s="606"/>
      <c r="AW76" s="607"/>
      <c r="AX76" s="608"/>
      <c r="AY76" s="609"/>
      <c r="AZ76" s="610"/>
      <c r="BA76" s="611"/>
      <c r="BB76" s="615"/>
      <c r="BC76" s="606"/>
      <c r="BD76" s="607"/>
      <c r="BE76" s="608"/>
      <c r="BF76" s="609"/>
      <c r="BG76" s="610"/>
      <c r="BH76" s="614"/>
      <c r="BI76" s="616"/>
      <c r="BJ76" s="617"/>
      <c r="BK76" s="618"/>
      <c r="BL76" s="619"/>
      <c r="BM76" s="620"/>
      <c r="BN76" s="621"/>
      <c r="BO76" s="622"/>
      <c r="BP76" s="447"/>
      <c r="BQ76" s="617"/>
      <c r="BR76" s="618"/>
      <c r="BS76" s="619"/>
      <c r="BT76" s="620"/>
      <c r="BU76" s="621"/>
      <c r="BV76" s="622"/>
      <c r="BW76" s="447"/>
      <c r="BX76" s="617"/>
      <c r="BY76" s="618"/>
      <c r="BZ76" s="619"/>
      <c r="CA76" s="620"/>
      <c r="CB76" s="621"/>
      <c r="CC76" s="622"/>
      <c r="CD76" s="447"/>
      <c r="CE76" s="617"/>
      <c r="CF76" s="618"/>
      <c r="CG76" s="619"/>
      <c r="CH76" s="620"/>
      <c r="CI76" s="621"/>
      <c r="CJ76" s="622"/>
      <c r="CK76" s="447"/>
      <c r="CL76" s="617"/>
      <c r="CM76" s="618"/>
      <c r="CN76" s="619"/>
      <c r="CO76" s="620"/>
      <c r="CP76" s="621"/>
      <c r="CQ76" s="622"/>
      <c r="CR76" s="447"/>
      <c r="CS76" s="617"/>
      <c r="CT76" s="618"/>
      <c r="CU76" s="284"/>
      <c r="CV76" s="620"/>
      <c r="CW76" s="621"/>
      <c r="CX76" s="622"/>
      <c r="CY76" s="615"/>
      <c r="CZ76" s="606"/>
      <c r="DA76" s="607"/>
      <c r="DB76" s="608"/>
      <c r="DC76" s="609"/>
      <c r="DD76" s="610"/>
      <c r="DE76" s="611"/>
      <c r="DF76" s="615"/>
      <c r="DG76" s="606"/>
      <c r="DH76" s="607"/>
      <c r="DI76" s="608"/>
      <c r="DJ76" s="609"/>
      <c r="DK76" s="610"/>
      <c r="DL76" s="611"/>
      <c r="DM76" s="615"/>
      <c r="DN76" s="606"/>
      <c r="DO76" s="607"/>
      <c r="DP76" s="608"/>
      <c r="DQ76" s="609"/>
      <c r="DR76" s="610"/>
      <c r="DS76" s="611"/>
      <c r="DT76" s="615"/>
      <c r="DU76" s="606"/>
      <c r="DV76" s="607"/>
      <c r="DW76" s="608"/>
      <c r="DX76" s="609"/>
      <c r="DY76" s="610"/>
      <c r="DZ76" s="611"/>
      <c r="EA76" s="615"/>
      <c r="EB76" s="606"/>
      <c r="EC76" s="607"/>
      <c r="ED76" s="608"/>
      <c r="EE76" s="609"/>
      <c r="EF76" s="610"/>
      <c r="EG76" s="611"/>
      <c r="EH76" s="615"/>
      <c r="EI76" s="606"/>
      <c r="EJ76" s="607"/>
      <c r="EK76" s="608"/>
      <c r="EL76" s="609"/>
      <c r="EM76" s="610"/>
      <c r="EN76" s="611"/>
      <c r="EO76" s="615"/>
      <c r="EP76" s="606"/>
      <c r="EQ76" s="607"/>
      <c r="ER76" s="608"/>
      <c r="ES76" s="609"/>
      <c r="ET76" s="610"/>
      <c r="EU76" s="611"/>
      <c r="EV76" s="615"/>
      <c r="EW76" s="606"/>
      <c r="EX76" s="607"/>
      <c r="EY76" s="608"/>
      <c r="EZ76" s="609"/>
      <c r="FA76" s="610"/>
      <c r="FB76" s="611"/>
      <c r="FC76" s="615"/>
      <c r="FD76" s="606"/>
      <c r="FE76" s="607"/>
      <c r="FF76" s="608"/>
      <c r="FG76" s="609"/>
      <c r="FH76" s="610"/>
      <c r="FI76" s="623"/>
      <c r="FJ76" s="457">
        <v>0</v>
      </c>
      <c r="FK76" s="458">
        <v>0</v>
      </c>
      <c r="FL76" s="420">
        <v>0</v>
      </c>
      <c r="FM76" s="421">
        <v>0</v>
      </c>
      <c r="FN76" s="459">
        <v>0</v>
      </c>
      <c r="FO76" s="460">
        <v>0</v>
      </c>
      <c r="FP76" s="461">
        <v>0</v>
      </c>
      <c r="FQ76" s="462">
        <v>0</v>
      </c>
      <c r="FR76" s="463">
        <v>0</v>
      </c>
      <c r="FS76" s="579">
        <v>0</v>
      </c>
      <c r="FT76" s="580">
        <v>0</v>
      </c>
      <c r="FU76" s="581">
        <v>0</v>
      </c>
      <c r="FV76" s="582">
        <v>0</v>
      </c>
      <c r="FW76" s="583">
        <v>0</v>
      </c>
      <c r="FX76" s="584">
        <v>0</v>
      </c>
      <c r="FY76" s="585">
        <v>0</v>
      </c>
      <c r="FZ76" s="464">
        <v>0</v>
      </c>
      <c r="GA76" s="526">
        <v>0</v>
      </c>
    </row>
    <row r="77" spans="1:183" ht="28.2">
      <c r="A77" s="603" t="s">
        <v>194</v>
      </c>
      <c r="B77" s="604" t="s">
        <v>887</v>
      </c>
      <c r="C77" s="625"/>
      <c r="D77" s="626"/>
      <c r="E77" s="512">
        <v>23473</v>
      </c>
      <c r="F77" s="512">
        <v>23483</v>
      </c>
      <c r="G77" s="396">
        <v>10</v>
      </c>
      <c r="H77" s="512">
        <v>371804</v>
      </c>
      <c r="I77" s="599">
        <v>371977</v>
      </c>
      <c r="J77" s="528">
        <v>173</v>
      </c>
      <c r="K77" s="437">
        <v>14.416666666666666</v>
      </c>
      <c r="L77" s="605">
        <v>12</v>
      </c>
      <c r="M77" s="606"/>
      <c r="N77" s="607"/>
      <c r="O77" s="608"/>
      <c r="P77" s="609"/>
      <c r="Q77" s="610"/>
      <c r="R77" s="611"/>
      <c r="S77" s="612"/>
      <c r="T77" s="606"/>
      <c r="U77" s="607"/>
      <c r="V77" s="608"/>
      <c r="W77" s="609"/>
      <c r="X77" s="610"/>
      <c r="Y77" s="613"/>
      <c r="Z77" s="612"/>
      <c r="AA77" s="606"/>
      <c r="AB77" s="607"/>
      <c r="AC77" s="608"/>
      <c r="AD77" s="609"/>
      <c r="AE77" s="610"/>
      <c r="AF77" s="613"/>
      <c r="AG77" s="612"/>
      <c r="AH77" s="606"/>
      <c r="AI77" s="607"/>
      <c r="AJ77" s="608"/>
      <c r="AK77" s="609"/>
      <c r="AL77" s="610"/>
      <c r="AM77" s="613"/>
      <c r="AN77" s="605"/>
      <c r="AO77" s="606"/>
      <c r="AP77" s="607"/>
      <c r="AQ77" s="608"/>
      <c r="AR77" s="609"/>
      <c r="AS77" s="610"/>
      <c r="AT77" s="614"/>
      <c r="AU77" s="615"/>
      <c r="AV77" s="606"/>
      <c r="AW77" s="607"/>
      <c r="AX77" s="608"/>
      <c r="AY77" s="609"/>
      <c r="AZ77" s="610"/>
      <c r="BA77" s="611"/>
      <c r="BB77" s="615"/>
      <c r="BC77" s="606"/>
      <c r="BD77" s="607"/>
      <c r="BE77" s="608"/>
      <c r="BF77" s="609"/>
      <c r="BG77" s="610"/>
      <c r="BH77" s="614"/>
      <c r="BI77" s="616"/>
      <c r="BJ77" s="617"/>
      <c r="BK77" s="618"/>
      <c r="BL77" s="619"/>
      <c r="BM77" s="620"/>
      <c r="BN77" s="621"/>
      <c r="BO77" s="622"/>
      <c r="BP77" s="447"/>
      <c r="BQ77" s="617"/>
      <c r="BR77" s="618"/>
      <c r="BS77" s="619"/>
      <c r="BT77" s="620"/>
      <c r="BU77" s="621"/>
      <c r="BV77" s="622"/>
      <c r="BW77" s="447"/>
      <c r="BX77" s="617"/>
      <c r="BY77" s="618"/>
      <c r="BZ77" s="619"/>
      <c r="CA77" s="620"/>
      <c r="CB77" s="621"/>
      <c r="CC77" s="622"/>
      <c r="CD77" s="447"/>
      <c r="CE77" s="617"/>
      <c r="CF77" s="618"/>
      <c r="CG77" s="619"/>
      <c r="CH77" s="620"/>
      <c r="CI77" s="621"/>
      <c r="CJ77" s="622"/>
      <c r="CK77" s="447"/>
      <c r="CL77" s="617"/>
      <c r="CM77" s="618"/>
      <c r="CN77" s="619"/>
      <c r="CO77" s="620"/>
      <c r="CP77" s="621"/>
      <c r="CQ77" s="622"/>
      <c r="CR77" s="447"/>
      <c r="CS77" s="617"/>
      <c r="CT77" s="618"/>
      <c r="CU77" s="619"/>
      <c r="CV77" s="620"/>
      <c r="CW77" s="621"/>
      <c r="CX77" s="622"/>
      <c r="CY77" s="615"/>
      <c r="CZ77" s="606"/>
      <c r="DA77" s="607"/>
      <c r="DB77" s="608"/>
      <c r="DC77" s="609"/>
      <c r="DD77" s="610"/>
      <c r="DE77" s="611"/>
      <c r="DF77" s="615"/>
      <c r="DG77" s="606"/>
      <c r="DH77" s="607"/>
      <c r="DI77" s="608"/>
      <c r="DJ77" s="609"/>
      <c r="DK77" s="610"/>
      <c r="DL77" s="611"/>
      <c r="DM77" s="615"/>
      <c r="DN77" s="606"/>
      <c r="DO77" s="607"/>
      <c r="DP77" s="608"/>
      <c r="DQ77" s="609"/>
      <c r="DR77" s="610"/>
      <c r="DS77" s="611"/>
      <c r="DT77" s="615"/>
      <c r="DU77" s="606"/>
      <c r="DV77" s="607"/>
      <c r="DW77" s="608"/>
      <c r="DX77" s="609"/>
      <c r="DY77" s="610"/>
      <c r="DZ77" s="611"/>
      <c r="EA77" s="615"/>
      <c r="EB77" s="606"/>
      <c r="EC77" s="607"/>
      <c r="ED77" s="608"/>
      <c r="EE77" s="609"/>
      <c r="EF77" s="610"/>
      <c r="EG77" s="611"/>
      <c r="EH77" s="615"/>
      <c r="EI77" s="606"/>
      <c r="EJ77" s="607"/>
      <c r="EK77" s="608"/>
      <c r="EL77" s="609"/>
      <c r="EM77" s="610"/>
      <c r="EN77" s="611"/>
      <c r="EO77" s="615"/>
      <c r="EP77" s="606"/>
      <c r="EQ77" s="607"/>
      <c r="ER77" s="608"/>
      <c r="ES77" s="609"/>
      <c r="ET77" s="610"/>
      <c r="EU77" s="611"/>
      <c r="EV77" s="615"/>
      <c r="EW77" s="606"/>
      <c r="EX77" s="607"/>
      <c r="EY77" s="608"/>
      <c r="EZ77" s="609"/>
      <c r="FA77" s="610"/>
      <c r="FB77" s="611"/>
      <c r="FC77" s="615"/>
      <c r="FD77" s="606"/>
      <c r="FE77" s="607"/>
      <c r="FF77" s="608"/>
      <c r="FG77" s="609"/>
      <c r="FH77" s="610"/>
      <c r="FI77" s="623"/>
      <c r="FJ77" s="457">
        <v>12</v>
      </c>
      <c r="FK77" s="458">
        <v>0</v>
      </c>
      <c r="FL77" s="420">
        <v>0</v>
      </c>
      <c r="FM77" s="421">
        <v>0</v>
      </c>
      <c r="FN77" s="459">
        <v>0</v>
      </c>
      <c r="FO77" s="460">
        <v>0</v>
      </c>
      <c r="FP77" s="461">
        <v>0</v>
      </c>
      <c r="FQ77" s="462">
        <v>12</v>
      </c>
      <c r="FR77" s="463">
        <v>12</v>
      </c>
      <c r="FS77" s="579">
        <v>1020</v>
      </c>
      <c r="FT77" s="580">
        <v>0</v>
      </c>
      <c r="FU77" s="581">
        <v>0</v>
      </c>
      <c r="FV77" s="582">
        <v>0</v>
      </c>
      <c r="FW77" s="583">
        <v>0</v>
      </c>
      <c r="FX77" s="584">
        <v>0</v>
      </c>
      <c r="FY77" s="585">
        <v>0</v>
      </c>
      <c r="FZ77" s="464">
        <v>1020</v>
      </c>
      <c r="GA77" s="526">
        <v>1020</v>
      </c>
    </row>
    <row r="78" spans="1:183" ht="28.2">
      <c r="A78" s="596" t="s">
        <v>195</v>
      </c>
      <c r="B78" s="597" t="s">
        <v>887</v>
      </c>
      <c r="C78" s="628"/>
      <c r="D78" s="629"/>
      <c r="E78" s="512">
        <v>22701</v>
      </c>
      <c r="F78" s="512">
        <v>22703</v>
      </c>
      <c r="G78" s="396">
        <v>2</v>
      </c>
      <c r="H78" s="470">
        <v>364415</v>
      </c>
      <c r="I78" s="470">
        <v>364426</v>
      </c>
      <c r="J78" s="528">
        <v>11</v>
      </c>
      <c r="K78" s="437">
        <v>11</v>
      </c>
      <c r="L78" s="438"/>
      <c r="M78" s="439"/>
      <c r="N78" s="440"/>
      <c r="O78" s="441"/>
      <c r="P78" s="442"/>
      <c r="Q78" s="443"/>
      <c r="R78" s="444"/>
      <c r="S78" s="612"/>
      <c r="T78" s="606"/>
      <c r="U78" s="607"/>
      <c r="V78" s="608"/>
      <c r="W78" s="609"/>
      <c r="X78" s="610"/>
      <c r="Y78" s="613"/>
      <c r="Z78" s="612"/>
      <c r="AA78" s="606"/>
      <c r="AB78" s="607"/>
      <c r="AC78" s="608"/>
      <c r="AD78" s="609"/>
      <c r="AE78" s="610"/>
      <c r="AF78" s="613"/>
      <c r="AG78" s="612"/>
      <c r="AH78" s="606"/>
      <c r="AI78" s="607"/>
      <c r="AJ78" s="608"/>
      <c r="AK78" s="609"/>
      <c r="AL78" s="610"/>
      <c r="AM78" s="613"/>
      <c r="AN78" s="438"/>
      <c r="AO78" s="439"/>
      <c r="AP78" s="440"/>
      <c r="AQ78" s="441"/>
      <c r="AR78" s="442"/>
      <c r="AS78" s="443"/>
      <c r="AT78" s="444"/>
      <c r="AU78" s="447"/>
      <c r="AV78" s="439"/>
      <c r="AW78" s="440"/>
      <c r="AX78" s="441"/>
      <c r="AY78" s="442"/>
      <c r="AZ78" s="443"/>
      <c r="BA78" s="444"/>
      <c r="BB78" s="447"/>
      <c r="BC78" s="439"/>
      <c r="BD78" s="440"/>
      <c r="BE78" s="630"/>
      <c r="BF78" s="442"/>
      <c r="BG78" s="443"/>
      <c r="BH78" s="614"/>
      <c r="BI78" s="616"/>
      <c r="BJ78" s="617"/>
      <c r="BK78" s="618"/>
      <c r="BL78" s="619"/>
      <c r="BM78" s="620"/>
      <c r="BN78" s="621"/>
      <c r="BO78" s="622"/>
      <c r="BP78" s="447"/>
      <c r="BQ78" s="617"/>
      <c r="BR78" s="618"/>
      <c r="BS78" s="619"/>
      <c r="BT78" s="620"/>
      <c r="BU78" s="621"/>
      <c r="BV78" s="622"/>
      <c r="BW78" s="447"/>
      <c r="BX78" s="617"/>
      <c r="BY78" s="618"/>
      <c r="BZ78" s="619"/>
      <c r="CA78" s="620"/>
      <c r="CB78" s="621"/>
      <c r="CC78" s="622"/>
      <c r="CD78" s="447"/>
      <c r="CE78" s="617"/>
      <c r="CF78" s="618"/>
      <c r="CG78" s="619"/>
      <c r="CH78" s="620"/>
      <c r="CI78" s="621"/>
      <c r="CJ78" s="622"/>
      <c r="CK78" s="447"/>
      <c r="CL78" s="617"/>
      <c r="CM78" s="618"/>
      <c r="CN78" s="619"/>
      <c r="CO78" s="620"/>
      <c r="CP78" s="621"/>
      <c r="CQ78" s="622"/>
      <c r="CR78" s="447"/>
      <c r="CS78" s="617"/>
      <c r="CT78" s="618"/>
      <c r="CU78" s="619">
        <v>1</v>
      </c>
      <c r="CV78" s="620"/>
      <c r="CW78" s="621"/>
      <c r="CX78" s="622"/>
      <c r="CY78" s="447"/>
      <c r="CZ78" s="439"/>
      <c r="DA78" s="440"/>
      <c r="DB78" s="441"/>
      <c r="DC78" s="442"/>
      <c r="DD78" s="443"/>
      <c r="DE78" s="448"/>
      <c r="DF78" s="447"/>
      <c r="DG78" s="439"/>
      <c r="DH78" s="440"/>
      <c r="DI78" s="441"/>
      <c r="DJ78" s="442"/>
      <c r="DK78" s="443"/>
      <c r="DL78" s="448"/>
      <c r="DM78" s="447"/>
      <c r="DN78" s="439"/>
      <c r="DO78" s="440"/>
      <c r="DP78" s="441"/>
      <c r="DQ78" s="442"/>
      <c r="DR78" s="443"/>
      <c r="DS78" s="448"/>
      <c r="DT78" s="447"/>
      <c r="DU78" s="439"/>
      <c r="DV78" s="440"/>
      <c r="DW78" s="441"/>
      <c r="DX78" s="442"/>
      <c r="DY78" s="443"/>
      <c r="DZ78" s="448"/>
      <c r="EA78" s="447"/>
      <c r="EB78" s="439"/>
      <c r="EC78" s="440"/>
      <c r="ED78" s="441"/>
      <c r="EE78" s="442"/>
      <c r="EF78" s="443"/>
      <c r="EG78" s="448"/>
      <c r="EH78" s="447"/>
      <c r="EI78" s="439"/>
      <c r="EJ78" s="440"/>
      <c r="EK78" s="441"/>
      <c r="EL78" s="442"/>
      <c r="EM78" s="443"/>
      <c r="EN78" s="448"/>
      <c r="EO78" s="447"/>
      <c r="EP78" s="439"/>
      <c r="EQ78" s="440"/>
      <c r="ER78" s="441"/>
      <c r="ES78" s="442"/>
      <c r="ET78" s="443"/>
      <c r="EU78" s="448"/>
      <c r="EV78" s="447"/>
      <c r="EW78" s="439"/>
      <c r="EX78" s="440"/>
      <c r="EY78" s="441"/>
      <c r="EZ78" s="442"/>
      <c r="FA78" s="443"/>
      <c r="FB78" s="448"/>
      <c r="FC78" s="615"/>
      <c r="FD78" s="606"/>
      <c r="FE78" s="607"/>
      <c r="FF78" s="608"/>
      <c r="FG78" s="609"/>
      <c r="FH78" s="610"/>
      <c r="FI78" s="623"/>
      <c r="FJ78" s="457">
        <v>0</v>
      </c>
      <c r="FK78" s="458">
        <v>0</v>
      </c>
      <c r="FL78" s="420">
        <v>1</v>
      </c>
      <c r="FM78" s="421">
        <v>0</v>
      </c>
      <c r="FN78" s="459">
        <v>0</v>
      </c>
      <c r="FO78" s="460">
        <v>0</v>
      </c>
      <c r="FP78" s="461">
        <v>0</v>
      </c>
      <c r="FQ78" s="462">
        <v>1</v>
      </c>
      <c r="FR78" s="463">
        <v>1</v>
      </c>
      <c r="FS78" s="579">
        <v>0</v>
      </c>
      <c r="FT78" s="580">
        <v>0</v>
      </c>
      <c r="FU78" s="581">
        <v>85</v>
      </c>
      <c r="FV78" s="582">
        <v>0</v>
      </c>
      <c r="FW78" s="583">
        <v>0</v>
      </c>
      <c r="FX78" s="584">
        <v>0</v>
      </c>
      <c r="FY78" s="585">
        <v>0</v>
      </c>
      <c r="FZ78" s="464">
        <v>85</v>
      </c>
      <c r="GA78" s="526">
        <v>85</v>
      </c>
    </row>
    <row r="79" spans="1:183" ht="28.2">
      <c r="A79" s="603" t="s">
        <v>196</v>
      </c>
      <c r="B79" s="604" t="s">
        <v>887</v>
      </c>
      <c r="C79" s="631"/>
      <c r="D79" s="632"/>
      <c r="E79" s="395">
        <v>23148</v>
      </c>
      <c r="F79" s="395">
        <v>23158</v>
      </c>
      <c r="G79" s="396">
        <v>10</v>
      </c>
      <c r="H79" s="470">
        <v>370385</v>
      </c>
      <c r="I79" s="470">
        <v>370565</v>
      </c>
      <c r="J79" s="528">
        <v>180</v>
      </c>
      <c r="K79" s="437">
        <v>15</v>
      </c>
      <c r="L79" s="438">
        <v>12</v>
      </c>
      <c r="M79" s="439"/>
      <c r="N79" s="440"/>
      <c r="O79" s="441"/>
      <c r="P79" s="442"/>
      <c r="Q79" s="443"/>
      <c r="R79" s="444"/>
      <c r="S79" s="612"/>
      <c r="T79" s="606"/>
      <c r="U79" s="607"/>
      <c r="V79" s="608"/>
      <c r="W79" s="609"/>
      <c r="X79" s="610"/>
      <c r="Y79" s="613"/>
      <c r="Z79" s="612"/>
      <c r="AA79" s="606"/>
      <c r="AB79" s="607"/>
      <c r="AC79" s="608"/>
      <c r="AD79" s="609"/>
      <c r="AE79" s="610"/>
      <c r="AF79" s="613"/>
      <c r="AG79" s="612"/>
      <c r="AH79" s="606"/>
      <c r="AI79" s="607"/>
      <c r="AJ79" s="608"/>
      <c r="AK79" s="609"/>
      <c r="AL79" s="610"/>
      <c r="AM79" s="613"/>
      <c r="AN79" s="438"/>
      <c r="AO79" s="439"/>
      <c r="AP79" s="440"/>
      <c r="AQ79" s="441"/>
      <c r="AR79" s="442"/>
      <c r="AS79" s="443"/>
      <c r="AT79" s="444"/>
      <c r="AU79" s="447"/>
      <c r="AV79" s="439"/>
      <c r="AW79" s="440"/>
      <c r="AX79" s="441"/>
      <c r="AY79" s="442"/>
      <c r="AZ79" s="443"/>
      <c r="BA79" s="444"/>
      <c r="BB79" s="447"/>
      <c r="BC79" s="439"/>
      <c r="BD79" s="440"/>
      <c r="BE79" s="630"/>
      <c r="BF79" s="442"/>
      <c r="BG79" s="443"/>
      <c r="BH79" s="614"/>
      <c r="BI79" s="616"/>
      <c r="BJ79" s="617"/>
      <c r="BK79" s="618"/>
      <c r="BL79" s="619"/>
      <c r="BM79" s="620"/>
      <c r="BN79" s="621"/>
      <c r="BO79" s="622"/>
      <c r="BP79" s="447"/>
      <c r="BQ79" s="617"/>
      <c r="BR79" s="618"/>
      <c r="BS79" s="619"/>
      <c r="BT79" s="620"/>
      <c r="BU79" s="621"/>
      <c r="BV79" s="622"/>
      <c r="BW79" s="447"/>
      <c r="BX79" s="617"/>
      <c r="BY79" s="618"/>
      <c r="BZ79" s="619"/>
      <c r="CA79" s="620"/>
      <c r="CB79" s="621"/>
      <c r="CC79" s="622"/>
      <c r="CD79" s="447"/>
      <c r="CE79" s="617"/>
      <c r="CF79" s="618"/>
      <c r="CG79" s="619"/>
      <c r="CH79" s="620"/>
      <c r="CI79" s="621"/>
      <c r="CJ79" s="622"/>
      <c r="CK79" s="447"/>
      <c r="CL79" s="617"/>
      <c r="CM79" s="618"/>
      <c r="CN79" s="619"/>
      <c r="CO79" s="620"/>
      <c r="CP79" s="621"/>
      <c r="CQ79" s="622"/>
      <c r="CR79" s="447"/>
      <c r="CS79" s="617"/>
      <c r="CT79" s="618"/>
      <c r="CU79" s="619"/>
      <c r="CV79" s="620"/>
      <c r="CW79" s="621"/>
      <c r="CX79" s="622"/>
      <c r="CY79" s="447"/>
      <c r="CZ79" s="439"/>
      <c r="DA79" s="440"/>
      <c r="DB79" s="441"/>
      <c r="DC79" s="442"/>
      <c r="DD79" s="443"/>
      <c r="DE79" s="448"/>
      <c r="DF79" s="447"/>
      <c r="DG79" s="439"/>
      <c r="DH79" s="440"/>
      <c r="DI79" s="441"/>
      <c r="DJ79" s="442"/>
      <c r="DK79" s="443"/>
      <c r="DL79" s="448"/>
      <c r="DM79" s="447"/>
      <c r="DN79" s="439"/>
      <c r="DO79" s="440"/>
      <c r="DP79" s="441"/>
      <c r="DQ79" s="442"/>
      <c r="DR79" s="443"/>
      <c r="DS79" s="448"/>
      <c r="DT79" s="447"/>
      <c r="DU79" s="439"/>
      <c r="DV79" s="440"/>
      <c r="DW79" s="441"/>
      <c r="DX79" s="442"/>
      <c r="DY79" s="443"/>
      <c r="DZ79" s="448"/>
      <c r="EA79" s="447"/>
      <c r="EB79" s="439"/>
      <c r="EC79" s="440"/>
      <c r="ED79" s="441"/>
      <c r="EE79" s="442"/>
      <c r="EF79" s="443"/>
      <c r="EG79" s="448"/>
      <c r="EH79" s="447"/>
      <c r="EI79" s="439"/>
      <c r="EJ79" s="440"/>
      <c r="EK79" s="441"/>
      <c r="EL79" s="442"/>
      <c r="EM79" s="443"/>
      <c r="EN79" s="448"/>
      <c r="EO79" s="447"/>
      <c r="EP79" s="439"/>
      <c r="EQ79" s="440"/>
      <c r="ER79" s="441"/>
      <c r="ES79" s="442"/>
      <c r="ET79" s="443"/>
      <c r="EU79" s="448"/>
      <c r="EV79" s="447"/>
      <c r="EW79" s="439"/>
      <c r="EX79" s="440"/>
      <c r="EY79" s="441"/>
      <c r="EZ79" s="442"/>
      <c r="FA79" s="443"/>
      <c r="FB79" s="448"/>
      <c r="FC79" s="615"/>
      <c r="FD79" s="606"/>
      <c r="FE79" s="607"/>
      <c r="FF79" s="608"/>
      <c r="FG79" s="609"/>
      <c r="FH79" s="610"/>
      <c r="FI79" s="623"/>
      <c r="FJ79" s="457">
        <v>12</v>
      </c>
      <c r="FK79" s="458">
        <v>0</v>
      </c>
      <c r="FL79" s="420">
        <v>0</v>
      </c>
      <c r="FM79" s="421">
        <v>0</v>
      </c>
      <c r="FN79" s="459">
        <v>0</v>
      </c>
      <c r="FO79" s="460">
        <v>0</v>
      </c>
      <c r="FP79" s="461">
        <v>0</v>
      </c>
      <c r="FQ79" s="462">
        <v>12</v>
      </c>
      <c r="FR79" s="463">
        <v>12</v>
      </c>
      <c r="FS79" s="579">
        <v>1020</v>
      </c>
      <c r="FT79" s="580">
        <v>0</v>
      </c>
      <c r="FU79" s="581">
        <v>0</v>
      </c>
      <c r="FV79" s="582">
        <v>0</v>
      </c>
      <c r="FW79" s="583">
        <v>0</v>
      </c>
      <c r="FX79" s="584">
        <v>0</v>
      </c>
      <c r="FY79" s="585">
        <v>0</v>
      </c>
      <c r="FZ79" s="464">
        <v>1020</v>
      </c>
      <c r="GA79" s="526">
        <v>1020</v>
      </c>
    </row>
    <row r="80" spans="1:183" ht="28.2">
      <c r="A80" s="600" t="s">
        <v>197</v>
      </c>
      <c r="B80" s="601" t="s">
        <v>887</v>
      </c>
      <c r="C80" s="631"/>
      <c r="D80" s="632"/>
      <c r="E80" s="512">
        <v>22978</v>
      </c>
      <c r="F80" s="512">
        <v>22978</v>
      </c>
      <c r="G80" s="396">
        <v>0</v>
      </c>
      <c r="H80" s="470">
        <v>379554</v>
      </c>
      <c r="I80" s="470">
        <v>379554</v>
      </c>
      <c r="J80" s="528">
        <v>0</v>
      </c>
      <c r="K80" s="437" t="e">
        <v>#DIV/0!</v>
      </c>
      <c r="L80" s="438"/>
      <c r="M80" s="439"/>
      <c r="N80" s="440"/>
      <c r="O80" s="441"/>
      <c r="P80" s="442"/>
      <c r="Q80" s="443"/>
      <c r="R80" s="444"/>
      <c r="S80" s="612"/>
      <c r="T80" s="606"/>
      <c r="U80" s="607"/>
      <c r="V80" s="608"/>
      <c r="W80" s="609"/>
      <c r="X80" s="610"/>
      <c r="Y80" s="613"/>
      <c r="Z80" s="612"/>
      <c r="AA80" s="606"/>
      <c r="AB80" s="607"/>
      <c r="AC80" s="608"/>
      <c r="AD80" s="609"/>
      <c r="AE80" s="610"/>
      <c r="AF80" s="613"/>
      <c r="AG80" s="612"/>
      <c r="AH80" s="606"/>
      <c r="AI80" s="607"/>
      <c r="AJ80" s="608"/>
      <c r="AK80" s="609"/>
      <c r="AL80" s="610"/>
      <c r="AM80" s="613"/>
      <c r="AN80" s="438"/>
      <c r="AO80" s="439"/>
      <c r="AP80" s="440"/>
      <c r="AQ80" s="441"/>
      <c r="AR80" s="442"/>
      <c r="AS80" s="443"/>
      <c r="AT80" s="444"/>
      <c r="AU80" s="447"/>
      <c r="AV80" s="439"/>
      <c r="AW80" s="440"/>
      <c r="AX80" s="441"/>
      <c r="AY80" s="442"/>
      <c r="AZ80" s="443"/>
      <c r="BA80" s="444"/>
      <c r="BB80" s="447"/>
      <c r="BC80" s="439"/>
      <c r="BD80" s="440"/>
      <c r="BE80" s="630"/>
      <c r="BF80" s="442"/>
      <c r="BG80" s="443"/>
      <c r="BH80" s="614"/>
      <c r="BI80" s="616"/>
      <c r="BJ80" s="617"/>
      <c r="BK80" s="618"/>
      <c r="BL80" s="619"/>
      <c r="BM80" s="620"/>
      <c r="BN80" s="621"/>
      <c r="BO80" s="622"/>
      <c r="BP80" s="447"/>
      <c r="BQ80" s="617"/>
      <c r="BR80" s="618"/>
      <c r="BS80" s="619"/>
      <c r="BT80" s="620"/>
      <c r="BU80" s="621"/>
      <c r="BV80" s="622"/>
      <c r="BW80" s="447"/>
      <c r="BX80" s="617"/>
      <c r="BY80" s="618"/>
      <c r="BZ80" s="619"/>
      <c r="CA80" s="620"/>
      <c r="CB80" s="621"/>
      <c r="CC80" s="622"/>
      <c r="CD80" s="447"/>
      <c r="CE80" s="617"/>
      <c r="CF80" s="618"/>
      <c r="CG80" s="619"/>
      <c r="CH80" s="620"/>
      <c r="CI80" s="621"/>
      <c r="CJ80" s="622"/>
      <c r="CK80" s="447"/>
      <c r="CL80" s="617"/>
      <c r="CM80" s="618"/>
      <c r="CN80" s="619"/>
      <c r="CO80" s="620"/>
      <c r="CP80" s="621"/>
      <c r="CQ80" s="622"/>
      <c r="CR80" s="447"/>
      <c r="CS80" s="617"/>
      <c r="CT80" s="618"/>
      <c r="CU80" s="619"/>
      <c r="CV80" s="620"/>
      <c r="CW80" s="621"/>
      <c r="CX80" s="622"/>
      <c r="CY80" s="447"/>
      <c r="CZ80" s="439"/>
      <c r="DA80" s="440"/>
      <c r="DB80" s="441"/>
      <c r="DC80" s="442"/>
      <c r="DD80" s="443"/>
      <c r="DE80" s="448"/>
      <c r="DF80" s="447"/>
      <c r="DG80" s="439"/>
      <c r="DH80" s="440"/>
      <c r="DI80" s="441"/>
      <c r="DJ80" s="442"/>
      <c r="DK80" s="443"/>
      <c r="DL80" s="448"/>
      <c r="DM80" s="447"/>
      <c r="DN80" s="439"/>
      <c r="DO80" s="440"/>
      <c r="DP80" s="441"/>
      <c r="DQ80" s="442"/>
      <c r="DR80" s="443"/>
      <c r="DS80" s="448"/>
      <c r="DT80" s="447"/>
      <c r="DU80" s="439"/>
      <c r="DV80" s="440"/>
      <c r="DW80" s="441"/>
      <c r="DX80" s="442"/>
      <c r="DY80" s="443"/>
      <c r="DZ80" s="448"/>
      <c r="EA80" s="447"/>
      <c r="EB80" s="439"/>
      <c r="EC80" s="440"/>
      <c r="ED80" s="441"/>
      <c r="EE80" s="442"/>
      <c r="EF80" s="443"/>
      <c r="EG80" s="448"/>
      <c r="EH80" s="447"/>
      <c r="EI80" s="439"/>
      <c r="EJ80" s="440"/>
      <c r="EK80" s="441"/>
      <c r="EL80" s="442"/>
      <c r="EM80" s="443"/>
      <c r="EN80" s="448"/>
      <c r="EO80" s="447"/>
      <c r="EP80" s="439"/>
      <c r="EQ80" s="440"/>
      <c r="ER80" s="441"/>
      <c r="ES80" s="442"/>
      <c r="ET80" s="443"/>
      <c r="EU80" s="448"/>
      <c r="EV80" s="447"/>
      <c r="EW80" s="439"/>
      <c r="EX80" s="440"/>
      <c r="EY80" s="441"/>
      <c r="EZ80" s="442"/>
      <c r="FA80" s="443"/>
      <c r="FB80" s="448"/>
      <c r="FC80" s="615"/>
      <c r="FD80" s="606"/>
      <c r="FE80" s="607"/>
      <c r="FF80" s="608"/>
      <c r="FG80" s="609"/>
      <c r="FH80" s="610"/>
      <c r="FI80" s="623"/>
      <c r="FJ80" s="457">
        <v>0</v>
      </c>
      <c r="FK80" s="458">
        <v>0</v>
      </c>
      <c r="FL80" s="420">
        <v>0</v>
      </c>
      <c r="FM80" s="421">
        <v>0</v>
      </c>
      <c r="FN80" s="459">
        <v>0</v>
      </c>
      <c r="FO80" s="460">
        <v>0</v>
      </c>
      <c r="FP80" s="461">
        <v>0</v>
      </c>
      <c r="FQ80" s="462">
        <v>0</v>
      </c>
      <c r="FR80" s="463">
        <v>0</v>
      </c>
      <c r="FS80" s="579">
        <v>0</v>
      </c>
      <c r="FT80" s="580">
        <v>0</v>
      </c>
      <c r="FU80" s="581">
        <v>0</v>
      </c>
      <c r="FV80" s="582">
        <v>0</v>
      </c>
      <c r="FW80" s="583">
        <v>0</v>
      </c>
      <c r="FX80" s="584">
        <v>0</v>
      </c>
      <c r="FY80" s="585">
        <v>0</v>
      </c>
      <c r="FZ80" s="464">
        <v>0</v>
      </c>
      <c r="GA80" s="526">
        <v>0</v>
      </c>
    </row>
    <row r="81" spans="1:183" ht="28.2">
      <c r="A81" s="603" t="s">
        <v>198</v>
      </c>
      <c r="B81" s="604" t="s">
        <v>887</v>
      </c>
      <c r="C81" s="631"/>
      <c r="D81" s="632"/>
      <c r="E81" s="395">
        <v>22688</v>
      </c>
      <c r="F81" s="395">
        <v>22699</v>
      </c>
      <c r="G81" s="396">
        <v>11</v>
      </c>
      <c r="H81" s="542">
        <v>378517</v>
      </c>
      <c r="I81" s="542">
        <v>378712</v>
      </c>
      <c r="J81" s="528">
        <v>195</v>
      </c>
      <c r="K81" s="437">
        <v>11.470588235294118</v>
      </c>
      <c r="L81" s="438"/>
      <c r="M81" s="439"/>
      <c r="N81" s="440"/>
      <c r="O81" s="441"/>
      <c r="P81" s="442"/>
      <c r="Q81" s="443"/>
      <c r="R81" s="444"/>
      <c r="S81" s="612"/>
      <c r="T81" s="606"/>
      <c r="U81" s="607"/>
      <c r="V81" s="608"/>
      <c r="W81" s="609"/>
      <c r="X81" s="610"/>
      <c r="Y81" s="613"/>
      <c r="Z81" s="612">
        <v>17</v>
      </c>
      <c r="AA81" s="606"/>
      <c r="AB81" s="607"/>
      <c r="AC81" s="608"/>
      <c r="AD81" s="609"/>
      <c r="AE81" s="610"/>
      <c r="AF81" s="613"/>
      <c r="AG81" s="612"/>
      <c r="AH81" s="606"/>
      <c r="AI81" s="607"/>
      <c r="AJ81" s="608"/>
      <c r="AK81" s="609"/>
      <c r="AL81" s="610"/>
      <c r="AM81" s="613"/>
      <c r="AN81" s="438"/>
      <c r="AO81" s="439"/>
      <c r="AP81" s="440"/>
      <c r="AQ81" s="441"/>
      <c r="AR81" s="442"/>
      <c r="AS81" s="443"/>
      <c r="AT81" s="444"/>
      <c r="AU81" s="447"/>
      <c r="AV81" s="439"/>
      <c r="AW81" s="440"/>
      <c r="AX81" s="441"/>
      <c r="AY81" s="442"/>
      <c r="AZ81" s="443"/>
      <c r="BA81" s="444"/>
      <c r="BB81" s="447"/>
      <c r="BC81" s="439"/>
      <c r="BD81" s="440"/>
      <c r="BE81" s="441"/>
      <c r="BF81" s="442"/>
      <c r="BG81" s="443"/>
      <c r="BH81" s="614"/>
      <c r="BI81" s="616"/>
      <c r="BJ81" s="617"/>
      <c r="BK81" s="618"/>
      <c r="BL81" s="619"/>
      <c r="BM81" s="620"/>
      <c r="BN81" s="621"/>
      <c r="BO81" s="622"/>
      <c r="BP81" s="447"/>
      <c r="BQ81" s="617"/>
      <c r="BR81" s="618"/>
      <c r="BS81" s="619"/>
      <c r="BT81" s="620"/>
      <c r="BU81" s="621"/>
      <c r="BV81" s="622"/>
      <c r="BW81" s="447"/>
      <c r="BX81" s="617"/>
      <c r="BY81" s="618"/>
      <c r="BZ81" s="619"/>
      <c r="CA81" s="620"/>
      <c r="CB81" s="621"/>
      <c r="CC81" s="622"/>
      <c r="CD81" s="447"/>
      <c r="CE81" s="617"/>
      <c r="CF81" s="618"/>
      <c r="CG81" s="619"/>
      <c r="CH81" s="620"/>
      <c r="CI81" s="621"/>
      <c r="CJ81" s="622"/>
      <c r="CK81" s="447"/>
      <c r="CL81" s="617"/>
      <c r="CM81" s="618"/>
      <c r="CN81" s="619"/>
      <c r="CO81" s="620"/>
      <c r="CP81" s="621"/>
      <c r="CQ81" s="622"/>
      <c r="CR81" s="447"/>
      <c r="CS81" s="617"/>
      <c r="CT81" s="618"/>
      <c r="CU81" s="619"/>
      <c r="CV81" s="620"/>
      <c r="CW81" s="621"/>
      <c r="CX81" s="622"/>
      <c r="CY81" s="447"/>
      <c r="CZ81" s="439"/>
      <c r="DA81" s="440"/>
      <c r="DB81" s="441"/>
      <c r="DC81" s="442"/>
      <c r="DD81" s="443"/>
      <c r="DE81" s="448"/>
      <c r="DF81" s="447"/>
      <c r="DG81" s="439"/>
      <c r="DH81" s="440"/>
      <c r="DI81" s="441"/>
      <c r="DJ81" s="442"/>
      <c r="DK81" s="443"/>
      <c r="DL81" s="448"/>
      <c r="DM81" s="447"/>
      <c r="DN81" s="439"/>
      <c r="DO81" s="440"/>
      <c r="DP81" s="441"/>
      <c r="DQ81" s="442"/>
      <c r="DR81" s="443"/>
      <c r="DS81" s="448"/>
      <c r="DT81" s="447"/>
      <c r="DU81" s="439"/>
      <c r="DV81" s="440"/>
      <c r="DW81" s="441"/>
      <c r="DX81" s="442"/>
      <c r="DY81" s="443"/>
      <c r="DZ81" s="448"/>
      <c r="EA81" s="447"/>
      <c r="EB81" s="439"/>
      <c r="EC81" s="440"/>
      <c r="ED81" s="441"/>
      <c r="EE81" s="442"/>
      <c r="EF81" s="443"/>
      <c r="EG81" s="448"/>
      <c r="EH81" s="447"/>
      <c r="EI81" s="439"/>
      <c r="EJ81" s="440"/>
      <c r="EK81" s="441"/>
      <c r="EL81" s="442"/>
      <c r="EM81" s="443"/>
      <c r="EN81" s="448"/>
      <c r="EO81" s="447"/>
      <c r="EP81" s="439"/>
      <c r="EQ81" s="440"/>
      <c r="ER81" s="441"/>
      <c r="ES81" s="442"/>
      <c r="ET81" s="443"/>
      <c r="EU81" s="448"/>
      <c r="EV81" s="447"/>
      <c r="EW81" s="439"/>
      <c r="EX81" s="440"/>
      <c r="EY81" s="441"/>
      <c r="EZ81" s="442"/>
      <c r="FA81" s="443"/>
      <c r="FB81" s="448"/>
      <c r="FC81" s="615"/>
      <c r="FD81" s="606"/>
      <c r="FE81" s="607"/>
      <c r="FF81" s="608"/>
      <c r="FG81" s="609"/>
      <c r="FH81" s="610"/>
      <c r="FI81" s="623"/>
      <c r="FJ81" s="457">
        <v>17</v>
      </c>
      <c r="FK81" s="458">
        <v>0</v>
      </c>
      <c r="FL81" s="420">
        <v>0</v>
      </c>
      <c r="FM81" s="421">
        <v>0</v>
      </c>
      <c r="FN81" s="459">
        <v>0</v>
      </c>
      <c r="FO81" s="460">
        <v>0</v>
      </c>
      <c r="FP81" s="461">
        <v>0</v>
      </c>
      <c r="FQ81" s="462">
        <v>17</v>
      </c>
      <c r="FR81" s="463">
        <v>17</v>
      </c>
      <c r="FS81" s="579">
        <v>1445</v>
      </c>
      <c r="FT81" s="580">
        <v>0</v>
      </c>
      <c r="FU81" s="581">
        <v>0</v>
      </c>
      <c r="FV81" s="582">
        <v>0</v>
      </c>
      <c r="FW81" s="583">
        <v>0</v>
      </c>
      <c r="FX81" s="584">
        <v>0</v>
      </c>
      <c r="FY81" s="585">
        <v>0</v>
      </c>
      <c r="FZ81" s="464">
        <v>1445</v>
      </c>
      <c r="GA81" s="526">
        <v>1445</v>
      </c>
    </row>
    <row r="82" spans="1:183" ht="28.2">
      <c r="A82" s="596" t="s">
        <v>199</v>
      </c>
      <c r="B82" s="597" t="s">
        <v>887</v>
      </c>
      <c r="C82" s="633"/>
      <c r="D82" s="634"/>
      <c r="E82" s="512">
        <v>23507</v>
      </c>
      <c r="F82" s="512">
        <v>23518</v>
      </c>
      <c r="G82" s="396">
        <v>11</v>
      </c>
      <c r="H82" s="470">
        <v>372025</v>
      </c>
      <c r="I82" s="470">
        <v>372210</v>
      </c>
      <c r="J82" s="528">
        <v>185</v>
      </c>
      <c r="K82" s="437">
        <v>16.818181818181817</v>
      </c>
      <c r="L82" s="635"/>
      <c r="M82" s="439"/>
      <c r="N82" s="440"/>
      <c r="O82" s="441"/>
      <c r="P82" s="442"/>
      <c r="Q82" s="443"/>
      <c r="R82" s="444"/>
      <c r="S82" s="612"/>
      <c r="T82" s="606"/>
      <c r="U82" s="607"/>
      <c r="V82" s="608"/>
      <c r="W82" s="609"/>
      <c r="X82" s="610"/>
      <c r="Y82" s="613"/>
      <c r="Z82" s="612"/>
      <c r="AA82" s="606"/>
      <c r="AB82" s="607"/>
      <c r="AC82" s="608"/>
      <c r="AD82" s="609"/>
      <c r="AE82" s="610"/>
      <c r="AF82" s="613"/>
      <c r="AG82" s="612"/>
      <c r="AH82" s="606"/>
      <c r="AI82" s="607"/>
      <c r="AJ82" s="608"/>
      <c r="AK82" s="609"/>
      <c r="AL82" s="610"/>
      <c r="AM82" s="613"/>
      <c r="AN82" s="438"/>
      <c r="AO82" s="439"/>
      <c r="AP82" s="440"/>
      <c r="AQ82" s="441"/>
      <c r="AR82" s="442"/>
      <c r="AS82" s="443"/>
      <c r="AT82" s="444"/>
      <c r="AU82" s="447"/>
      <c r="AV82" s="439"/>
      <c r="AW82" s="440"/>
      <c r="AX82" s="441"/>
      <c r="AY82" s="442"/>
      <c r="AZ82" s="443"/>
      <c r="BA82" s="444"/>
      <c r="BB82" s="447">
        <v>11</v>
      </c>
      <c r="BC82" s="439"/>
      <c r="BD82" s="440"/>
      <c r="BE82" s="441"/>
      <c r="BF82" s="442"/>
      <c r="BG82" s="443"/>
      <c r="BH82" s="614"/>
      <c r="BI82" s="616"/>
      <c r="BJ82" s="617"/>
      <c r="BK82" s="618"/>
      <c r="BL82" s="619"/>
      <c r="BM82" s="620"/>
      <c r="BN82" s="621"/>
      <c r="BO82" s="622"/>
      <c r="BP82" s="447"/>
      <c r="BQ82" s="617"/>
      <c r="BR82" s="618"/>
      <c r="BS82" s="619"/>
      <c r="BT82" s="620"/>
      <c r="BU82" s="621"/>
      <c r="BV82" s="622"/>
      <c r="BW82" s="447"/>
      <c r="BX82" s="617"/>
      <c r="BY82" s="618"/>
      <c r="BZ82" s="619"/>
      <c r="CA82" s="620"/>
      <c r="CB82" s="621"/>
      <c r="CC82" s="622"/>
      <c r="CD82" s="447"/>
      <c r="CE82" s="617"/>
      <c r="CF82" s="618"/>
      <c r="CG82" s="619"/>
      <c r="CH82" s="620"/>
      <c r="CI82" s="621"/>
      <c r="CJ82" s="622"/>
      <c r="CK82" s="447"/>
      <c r="CL82" s="617"/>
      <c r="CM82" s="618"/>
      <c r="CN82" s="619"/>
      <c r="CO82" s="620"/>
      <c r="CP82" s="621"/>
      <c r="CQ82" s="622"/>
      <c r="CR82" s="447"/>
      <c r="CS82" s="617"/>
      <c r="CT82" s="618"/>
      <c r="CU82" s="619"/>
      <c r="CV82" s="620"/>
      <c r="CW82" s="621"/>
      <c r="CX82" s="622"/>
      <c r="CY82" s="447"/>
      <c r="CZ82" s="439"/>
      <c r="DA82" s="440"/>
      <c r="DB82" s="441"/>
      <c r="DC82" s="442"/>
      <c r="DD82" s="443"/>
      <c r="DE82" s="448"/>
      <c r="DF82" s="447"/>
      <c r="DG82" s="439"/>
      <c r="DH82" s="440"/>
      <c r="DI82" s="441"/>
      <c r="DJ82" s="442"/>
      <c r="DK82" s="443"/>
      <c r="DL82" s="448"/>
      <c r="DM82" s="447"/>
      <c r="DN82" s="439"/>
      <c r="DO82" s="440"/>
      <c r="DP82" s="441"/>
      <c r="DQ82" s="442"/>
      <c r="DR82" s="443"/>
      <c r="DS82" s="448"/>
      <c r="DT82" s="447"/>
      <c r="DU82" s="439"/>
      <c r="DV82" s="440"/>
      <c r="DW82" s="441"/>
      <c r="DX82" s="442"/>
      <c r="DY82" s="443"/>
      <c r="DZ82" s="448"/>
      <c r="EA82" s="447"/>
      <c r="EB82" s="439"/>
      <c r="EC82" s="440"/>
      <c r="ED82" s="441"/>
      <c r="EE82" s="442"/>
      <c r="EF82" s="443"/>
      <c r="EG82" s="448"/>
      <c r="EH82" s="447"/>
      <c r="EI82" s="439"/>
      <c r="EJ82" s="440"/>
      <c r="EK82" s="441"/>
      <c r="EL82" s="442"/>
      <c r="EM82" s="443"/>
      <c r="EN82" s="448"/>
      <c r="EO82" s="447"/>
      <c r="EP82" s="439"/>
      <c r="EQ82" s="440"/>
      <c r="ER82" s="441"/>
      <c r="ES82" s="442"/>
      <c r="ET82" s="443"/>
      <c r="EU82" s="448"/>
      <c r="EV82" s="447"/>
      <c r="EW82" s="439"/>
      <c r="EX82" s="440"/>
      <c r="EY82" s="441"/>
      <c r="EZ82" s="442"/>
      <c r="FA82" s="443"/>
      <c r="FB82" s="636"/>
      <c r="FC82" s="615"/>
      <c r="FD82" s="606"/>
      <c r="FE82" s="607"/>
      <c r="FF82" s="608"/>
      <c r="FG82" s="609"/>
      <c r="FH82" s="610"/>
      <c r="FI82" s="623"/>
      <c r="FJ82" s="457">
        <v>11</v>
      </c>
      <c r="FK82" s="458">
        <v>0</v>
      </c>
      <c r="FL82" s="420">
        <v>0</v>
      </c>
      <c r="FM82" s="421">
        <v>0</v>
      </c>
      <c r="FN82" s="459">
        <v>0</v>
      </c>
      <c r="FO82" s="460">
        <v>0</v>
      </c>
      <c r="FP82" s="461">
        <v>0</v>
      </c>
      <c r="FQ82" s="462">
        <v>11</v>
      </c>
      <c r="FR82" s="463">
        <v>11</v>
      </c>
      <c r="FS82" s="579">
        <v>935</v>
      </c>
      <c r="FT82" s="580">
        <v>0</v>
      </c>
      <c r="FU82" s="581">
        <v>0</v>
      </c>
      <c r="FV82" s="582">
        <v>0</v>
      </c>
      <c r="FW82" s="583">
        <v>0</v>
      </c>
      <c r="FX82" s="584">
        <v>0</v>
      </c>
      <c r="FY82" s="585">
        <v>0</v>
      </c>
      <c r="FZ82" s="464">
        <v>935</v>
      </c>
      <c r="GA82" s="526">
        <v>935</v>
      </c>
    </row>
    <row r="83" spans="1:183" ht="28.2">
      <c r="A83" s="596" t="s">
        <v>200</v>
      </c>
      <c r="B83" s="597" t="s">
        <v>887</v>
      </c>
      <c r="C83" s="637"/>
      <c r="D83" s="638"/>
      <c r="E83" s="512">
        <v>23094</v>
      </c>
      <c r="F83" s="512">
        <v>23104</v>
      </c>
      <c r="G83" s="396">
        <v>10</v>
      </c>
      <c r="H83" s="470">
        <v>368281</v>
      </c>
      <c r="I83" s="470">
        <v>368397</v>
      </c>
      <c r="J83" s="528">
        <v>116</v>
      </c>
      <c r="K83" s="437">
        <v>12.888888888888889</v>
      </c>
      <c r="L83" s="549"/>
      <c r="M83" s="550"/>
      <c r="N83" s="551"/>
      <c r="O83" s="552"/>
      <c r="P83" s="553"/>
      <c r="Q83" s="554"/>
      <c r="R83" s="555"/>
      <c r="S83" s="612"/>
      <c r="T83" s="606"/>
      <c r="U83" s="607"/>
      <c r="V83" s="608"/>
      <c r="W83" s="609"/>
      <c r="X83" s="610"/>
      <c r="Y83" s="613"/>
      <c r="Z83" s="612"/>
      <c r="AA83" s="606"/>
      <c r="AB83" s="607"/>
      <c r="AC83" s="608"/>
      <c r="AD83" s="609"/>
      <c r="AE83" s="610"/>
      <c r="AF83" s="613"/>
      <c r="AG83" s="612"/>
      <c r="AH83" s="606"/>
      <c r="AI83" s="607"/>
      <c r="AJ83" s="608"/>
      <c r="AK83" s="609"/>
      <c r="AL83" s="610"/>
      <c r="AM83" s="613"/>
      <c r="AN83" s="438"/>
      <c r="AO83" s="439"/>
      <c r="AP83" s="440"/>
      <c r="AQ83" s="441"/>
      <c r="AR83" s="442"/>
      <c r="AS83" s="443"/>
      <c r="AT83" s="444"/>
      <c r="AU83" s="447"/>
      <c r="AV83" s="439"/>
      <c r="AW83" s="440"/>
      <c r="AX83" s="441"/>
      <c r="AY83" s="442"/>
      <c r="AZ83" s="443"/>
      <c r="BA83" s="444"/>
      <c r="BB83" s="447"/>
      <c r="BC83" s="439"/>
      <c r="BD83" s="440"/>
      <c r="BE83" s="441"/>
      <c r="BF83" s="442"/>
      <c r="BG83" s="443"/>
      <c r="BH83" s="614"/>
      <c r="BI83" s="616"/>
      <c r="BJ83" s="617"/>
      <c r="BK83" s="618"/>
      <c r="BL83" s="619"/>
      <c r="BM83" s="620"/>
      <c r="BN83" s="621"/>
      <c r="BO83" s="622"/>
      <c r="BP83" s="447"/>
      <c r="BQ83" s="617"/>
      <c r="BR83" s="618"/>
      <c r="BS83" s="619"/>
      <c r="BT83" s="620"/>
      <c r="BU83" s="621"/>
      <c r="BV83" s="622"/>
      <c r="BW83" s="447"/>
      <c r="BX83" s="617"/>
      <c r="BY83" s="618"/>
      <c r="BZ83" s="619"/>
      <c r="CA83" s="620"/>
      <c r="CB83" s="621"/>
      <c r="CC83" s="622"/>
      <c r="CD83" s="447"/>
      <c r="CE83" s="617"/>
      <c r="CF83" s="618"/>
      <c r="CG83" s="619"/>
      <c r="CH83" s="620"/>
      <c r="CI83" s="621"/>
      <c r="CJ83" s="622"/>
      <c r="CK83" s="447">
        <v>7</v>
      </c>
      <c r="CL83" s="617"/>
      <c r="CM83" s="618"/>
      <c r="CN83" s="619">
        <v>2</v>
      </c>
      <c r="CO83" s="620"/>
      <c r="CP83" s="621"/>
      <c r="CQ83" s="622"/>
      <c r="CR83" s="447"/>
      <c r="CS83" s="617"/>
      <c r="CT83" s="618"/>
      <c r="CU83" s="619"/>
      <c r="CV83" s="620"/>
      <c r="CW83" s="621"/>
      <c r="CX83" s="622"/>
      <c r="CY83" s="447"/>
      <c r="CZ83" s="439"/>
      <c r="DA83" s="440"/>
      <c r="DB83" s="441"/>
      <c r="DC83" s="442"/>
      <c r="DD83" s="443"/>
      <c r="DE83" s="448"/>
      <c r="DF83" s="447"/>
      <c r="DG83" s="439"/>
      <c r="DH83" s="440"/>
      <c r="DI83" s="441"/>
      <c r="DJ83" s="442"/>
      <c r="DK83" s="443"/>
      <c r="DL83" s="448"/>
      <c r="DM83" s="447"/>
      <c r="DN83" s="439"/>
      <c r="DO83" s="440"/>
      <c r="DP83" s="441"/>
      <c r="DQ83" s="442"/>
      <c r="DR83" s="443"/>
      <c r="DS83" s="448"/>
      <c r="DT83" s="447"/>
      <c r="DU83" s="439"/>
      <c r="DV83" s="440"/>
      <c r="DW83" s="441"/>
      <c r="DX83" s="442"/>
      <c r="DY83" s="443"/>
      <c r="DZ83" s="448"/>
      <c r="EA83" s="447"/>
      <c r="EB83" s="439"/>
      <c r="EC83" s="440"/>
      <c r="ED83" s="441"/>
      <c r="EE83" s="442"/>
      <c r="EF83" s="443"/>
      <c r="EG83" s="448"/>
      <c r="EH83" s="447"/>
      <c r="EI83" s="439"/>
      <c r="EJ83" s="440"/>
      <c r="EK83" s="441"/>
      <c r="EL83" s="442"/>
      <c r="EM83" s="443"/>
      <c r="EN83" s="448"/>
      <c r="EO83" s="447"/>
      <c r="EP83" s="439"/>
      <c r="EQ83" s="440"/>
      <c r="ER83" s="441"/>
      <c r="ES83" s="442"/>
      <c r="ET83" s="443"/>
      <c r="EU83" s="448"/>
      <c r="EV83" s="447"/>
      <c r="EW83" s="439"/>
      <c r="EX83" s="440"/>
      <c r="EY83" s="441"/>
      <c r="EZ83" s="442"/>
      <c r="FA83" s="443"/>
      <c r="FB83" s="636"/>
      <c r="FC83" s="615"/>
      <c r="FD83" s="606"/>
      <c r="FE83" s="607"/>
      <c r="FF83" s="608"/>
      <c r="FG83" s="609"/>
      <c r="FH83" s="610"/>
      <c r="FI83" s="623"/>
      <c r="FJ83" s="457">
        <v>7</v>
      </c>
      <c r="FK83" s="458">
        <v>0</v>
      </c>
      <c r="FL83" s="420">
        <v>2</v>
      </c>
      <c r="FM83" s="421">
        <v>0</v>
      </c>
      <c r="FN83" s="459">
        <v>0</v>
      </c>
      <c r="FO83" s="460">
        <v>0</v>
      </c>
      <c r="FP83" s="461">
        <v>0</v>
      </c>
      <c r="FQ83" s="462">
        <v>9</v>
      </c>
      <c r="FR83" s="463">
        <v>9</v>
      </c>
      <c r="FS83" s="579">
        <v>595</v>
      </c>
      <c r="FT83" s="580">
        <v>0</v>
      </c>
      <c r="FU83" s="581">
        <v>170</v>
      </c>
      <c r="FV83" s="582">
        <v>0</v>
      </c>
      <c r="FW83" s="583">
        <v>0</v>
      </c>
      <c r="FX83" s="584">
        <v>0</v>
      </c>
      <c r="FY83" s="585">
        <v>0</v>
      </c>
      <c r="FZ83" s="464">
        <v>765</v>
      </c>
      <c r="GA83" s="526">
        <v>765</v>
      </c>
    </row>
    <row r="84" spans="1:183" ht="28.2">
      <c r="A84" s="603" t="s">
        <v>201</v>
      </c>
      <c r="B84" s="604" t="s">
        <v>887</v>
      </c>
      <c r="C84" s="639"/>
      <c r="D84" s="634"/>
      <c r="E84" s="512">
        <v>22918</v>
      </c>
      <c r="F84" s="512">
        <v>22925</v>
      </c>
      <c r="G84" s="396">
        <v>7</v>
      </c>
      <c r="H84" s="470">
        <v>366095</v>
      </c>
      <c r="I84" s="470">
        <v>366156</v>
      </c>
      <c r="J84" s="528">
        <v>61</v>
      </c>
      <c r="K84" s="437">
        <v>12.2</v>
      </c>
      <c r="L84" s="438"/>
      <c r="M84" s="550"/>
      <c r="N84" s="440"/>
      <c r="O84" s="441"/>
      <c r="P84" s="442"/>
      <c r="Q84" s="443"/>
      <c r="R84" s="444"/>
      <c r="S84" s="612"/>
      <c r="T84" s="606"/>
      <c r="U84" s="607"/>
      <c r="V84" s="608"/>
      <c r="W84" s="609"/>
      <c r="X84" s="610"/>
      <c r="Y84" s="613"/>
      <c r="Z84" s="612"/>
      <c r="AA84" s="606"/>
      <c r="AB84" s="607"/>
      <c r="AC84" s="608"/>
      <c r="AD84" s="609"/>
      <c r="AE84" s="610"/>
      <c r="AF84" s="613"/>
      <c r="AG84" s="612"/>
      <c r="AH84" s="606"/>
      <c r="AI84" s="607"/>
      <c r="AJ84" s="608"/>
      <c r="AK84" s="609"/>
      <c r="AL84" s="610"/>
      <c r="AM84" s="613"/>
      <c r="AN84" s="438"/>
      <c r="AO84" s="439"/>
      <c r="AP84" s="440"/>
      <c r="AQ84" s="441"/>
      <c r="AR84" s="442"/>
      <c r="AS84" s="443"/>
      <c r="AT84" s="444"/>
      <c r="AU84" s="447"/>
      <c r="AV84" s="439"/>
      <c r="AW84" s="440"/>
      <c r="AX84" s="441"/>
      <c r="AY84" s="442"/>
      <c r="AZ84" s="443"/>
      <c r="BA84" s="444"/>
      <c r="BB84" s="447"/>
      <c r="BC84" s="439"/>
      <c r="BD84" s="440"/>
      <c r="BE84" s="441"/>
      <c r="BF84" s="442"/>
      <c r="BG84" s="443"/>
      <c r="BH84" s="614"/>
      <c r="BI84" s="616"/>
      <c r="BJ84" s="617"/>
      <c r="BK84" s="618"/>
      <c r="BL84" s="619"/>
      <c r="BM84" s="620"/>
      <c r="BN84" s="621"/>
      <c r="BO84" s="622"/>
      <c r="BP84" s="447"/>
      <c r="BQ84" s="617"/>
      <c r="BR84" s="618"/>
      <c r="BS84" s="619"/>
      <c r="BT84" s="620"/>
      <c r="BU84" s="621"/>
      <c r="BV84" s="622"/>
      <c r="BW84" s="447"/>
      <c r="BX84" s="617"/>
      <c r="BY84" s="618"/>
      <c r="BZ84" s="619"/>
      <c r="CA84" s="620"/>
      <c r="CB84" s="621"/>
      <c r="CC84" s="622"/>
      <c r="CD84" s="447"/>
      <c r="CE84" s="617"/>
      <c r="CF84" s="618"/>
      <c r="CG84" s="619"/>
      <c r="CH84" s="620"/>
      <c r="CI84" s="621"/>
      <c r="CJ84" s="622"/>
      <c r="CK84" s="447">
        <v>3</v>
      </c>
      <c r="CL84" s="617"/>
      <c r="CM84" s="618"/>
      <c r="CN84" s="619">
        <v>2</v>
      </c>
      <c r="CO84" s="620"/>
      <c r="CP84" s="621"/>
      <c r="CQ84" s="622"/>
      <c r="CR84" s="447"/>
      <c r="CS84" s="617"/>
      <c r="CT84" s="618"/>
      <c r="CU84" s="619"/>
      <c r="CV84" s="620"/>
      <c r="CW84" s="621"/>
      <c r="CX84" s="622"/>
      <c r="CY84" s="447"/>
      <c r="CZ84" s="439"/>
      <c r="DA84" s="440"/>
      <c r="DB84" s="441"/>
      <c r="DC84" s="442"/>
      <c r="DD84" s="443"/>
      <c r="DE84" s="448"/>
      <c r="DF84" s="447"/>
      <c r="DG84" s="439"/>
      <c r="DH84" s="440"/>
      <c r="DI84" s="441"/>
      <c r="DJ84" s="442"/>
      <c r="DK84" s="443"/>
      <c r="DL84" s="448"/>
      <c r="DM84" s="447"/>
      <c r="DN84" s="439"/>
      <c r="DO84" s="440"/>
      <c r="DP84" s="441"/>
      <c r="DQ84" s="442"/>
      <c r="DR84" s="443"/>
      <c r="DS84" s="448"/>
      <c r="DT84" s="447"/>
      <c r="DU84" s="439"/>
      <c r="DV84" s="440"/>
      <c r="DW84" s="441"/>
      <c r="DX84" s="442"/>
      <c r="DY84" s="443"/>
      <c r="DZ84" s="448"/>
      <c r="EA84" s="447"/>
      <c r="EB84" s="439"/>
      <c r="EC84" s="440"/>
      <c r="ED84" s="441"/>
      <c r="EE84" s="442"/>
      <c r="EF84" s="443"/>
      <c r="EG84" s="448"/>
      <c r="EH84" s="447"/>
      <c r="EI84" s="439"/>
      <c r="EJ84" s="440"/>
      <c r="EK84" s="441"/>
      <c r="EL84" s="442"/>
      <c r="EM84" s="443"/>
      <c r="EN84" s="448"/>
      <c r="EO84" s="447"/>
      <c r="EP84" s="439"/>
      <c r="EQ84" s="440"/>
      <c r="ER84" s="441"/>
      <c r="ES84" s="442"/>
      <c r="ET84" s="443"/>
      <c r="EU84" s="448"/>
      <c r="EV84" s="447"/>
      <c r="EW84" s="439"/>
      <c r="EX84" s="440"/>
      <c r="EY84" s="441"/>
      <c r="EZ84" s="442"/>
      <c r="FA84" s="443"/>
      <c r="FB84" s="636"/>
      <c r="FC84" s="615"/>
      <c r="FD84" s="606"/>
      <c r="FE84" s="607"/>
      <c r="FF84" s="608"/>
      <c r="FG84" s="609"/>
      <c r="FH84" s="610"/>
      <c r="FI84" s="623"/>
      <c r="FJ84" s="457">
        <v>3</v>
      </c>
      <c r="FK84" s="458">
        <v>0</v>
      </c>
      <c r="FL84" s="420">
        <v>2</v>
      </c>
      <c r="FM84" s="421">
        <v>0</v>
      </c>
      <c r="FN84" s="459">
        <v>0</v>
      </c>
      <c r="FO84" s="460">
        <v>0</v>
      </c>
      <c r="FP84" s="461">
        <v>0</v>
      </c>
      <c r="FQ84" s="462">
        <v>5</v>
      </c>
      <c r="FR84" s="463">
        <v>5</v>
      </c>
      <c r="FS84" s="579">
        <v>255</v>
      </c>
      <c r="FT84" s="580">
        <v>0</v>
      </c>
      <c r="FU84" s="581">
        <v>170</v>
      </c>
      <c r="FV84" s="582">
        <v>0</v>
      </c>
      <c r="FW84" s="583">
        <v>0</v>
      </c>
      <c r="FX84" s="584">
        <v>0</v>
      </c>
      <c r="FY84" s="585">
        <v>0</v>
      </c>
      <c r="FZ84" s="464">
        <v>425</v>
      </c>
      <c r="GA84" s="526">
        <v>425</v>
      </c>
    </row>
    <row r="85" spans="1:183" ht="28.2">
      <c r="A85" s="596" t="s">
        <v>202</v>
      </c>
      <c r="B85" s="597" t="s">
        <v>887</v>
      </c>
      <c r="C85" s="639"/>
      <c r="D85" s="634"/>
      <c r="E85" s="512">
        <v>22583</v>
      </c>
      <c r="F85" s="512">
        <v>22594</v>
      </c>
      <c r="G85" s="396">
        <v>11</v>
      </c>
      <c r="H85" s="470">
        <v>364914</v>
      </c>
      <c r="I85" s="470">
        <v>365132</v>
      </c>
      <c r="J85" s="528">
        <v>218</v>
      </c>
      <c r="K85" s="437">
        <v>16.76923076923077</v>
      </c>
      <c r="L85" s="438"/>
      <c r="M85" s="439"/>
      <c r="N85" s="440"/>
      <c r="O85" s="441"/>
      <c r="P85" s="442"/>
      <c r="Q85" s="443"/>
      <c r="R85" s="444"/>
      <c r="S85" s="612"/>
      <c r="T85" s="606"/>
      <c r="U85" s="607"/>
      <c r="V85" s="608"/>
      <c r="W85" s="609"/>
      <c r="X85" s="610"/>
      <c r="Y85" s="613"/>
      <c r="Z85" s="612"/>
      <c r="AA85" s="606"/>
      <c r="AB85" s="607"/>
      <c r="AC85" s="608"/>
      <c r="AD85" s="609"/>
      <c r="AE85" s="610"/>
      <c r="AF85" s="613"/>
      <c r="AG85" s="612"/>
      <c r="AH85" s="606"/>
      <c r="AI85" s="607"/>
      <c r="AJ85" s="608"/>
      <c r="AK85" s="609"/>
      <c r="AL85" s="610"/>
      <c r="AM85" s="613"/>
      <c r="AN85" s="438"/>
      <c r="AO85" s="439"/>
      <c r="AP85" s="440"/>
      <c r="AQ85" s="441"/>
      <c r="AR85" s="442"/>
      <c r="AS85" s="443"/>
      <c r="AT85" s="444"/>
      <c r="AU85" s="447"/>
      <c r="AV85" s="439"/>
      <c r="AW85" s="440"/>
      <c r="AX85" s="441"/>
      <c r="AY85" s="442"/>
      <c r="AZ85" s="443"/>
      <c r="BA85" s="444"/>
      <c r="BB85" s="447"/>
      <c r="BC85" s="439"/>
      <c r="BD85" s="440"/>
      <c r="BE85" s="441"/>
      <c r="BF85" s="442"/>
      <c r="BG85" s="443"/>
      <c r="BH85" s="614"/>
      <c r="BI85" s="616">
        <v>13</v>
      </c>
      <c r="BJ85" s="617"/>
      <c r="BK85" s="618"/>
      <c r="BL85" s="619"/>
      <c r="BM85" s="620"/>
      <c r="BN85" s="621"/>
      <c r="BO85" s="622"/>
      <c r="BP85" s="447"/>
      <c r="BQ85" s="617"/>
      <c r="BR85" s="618"/>
      <c r="BS85" s="619"/>
      <c r="BT85" s="620"/>
      <c r="BU85" s="621"/>
      <c r="BV85" s="622"/>
      <c r="BW85" s="447"/>
      <c r="BX85" s="617"/>
      <c r="BY85" s="618"/>
      <c r="BZ85" s="619"/>
      <c r="CA85" s="620"/>
      <c r="CB85" s="621"/>
      <c r="CC85" s="622"/>
      <c r="CD85" s="447"/>
      <c r="CE85" s="439"/>
      <c r="CF85" s="440"/>
      <c r="CG85" s="441"/>
      <c r="CH85" s="442"/>
      <c r="CI85" s="443"/>
      <c r="CJ85" s="448"/>
      <c r="CK85" s="447"/>
      <c r="CL85" s="439"/>
      <c r="CM85" s="440"/>
      <c r="CN85" s="441"/>
      <c r="CO85" s="442"/>
      <c r="CP85" s="443"/>
      <c r="CQ85" s="622"/>
      <c r="CR85" s="447"/>
      <c r="CS85" s="439"/>
      <c r="CT85" s="440"/>
      <c r="CU85" s="441"/>
      <c r="CV85" s="442"/>
      <c r="CW85" s="443"/>
      <c r="CX85" s="622"/>
      <c r="CY85" s="447"/>
      <c r="CZ85" s="439"/>
      <c r="DA85" s="440"/>
      <c r="DB85" s="441"/>
      <c r="DC85" s="442"/>
      <c r="DD85" s="443"/>
      <c r="DE85" s="448"/>
      <c r="DF85" s="447"/>
      <c r="DG85" s="439"/>
      <c r="DH85" s="440"/>
      <c r="DI85" s="441"/>
      <c r="DJ85" s="442"/>
      <c r="DK85" s="443"/>
      <c r="DL85" s="448"/>
      <c r="DM85" s="447"/>
      <c r="DN85" s="439"/>
      <c r="DO85" s="440"/>
      <c r="DP85" s="441"/>
      <c r="DQ85" s="442"/>
      <c r="DR85" s="443"/>
      <c r="DS85" s="448"/>
      <c r="DT85" s="447"/>
      <c r="DU85" s="439"/>
      <c r="DV85" s="440"/>
      <c r="DW85" s="441"/>
      <c r="DX85" s="442"/>
      <c r="DY85" s="443"/>
      <c r="DZ85" s="448"/>
      <c r="EA85" s="447"/>
      <c r="EB85" s="439"/>
      <c r="EC85" s="440"/>
      <c r="ED85" s="441"/>
      <c r="EE85" s="442"/>
      <c r="EF85" s="443"/>
      <c r="EG85" s="448"/>
      <c r="EH85" s="438"/>
      <c r="EI85" s="439"/>
      <c r="EJ85" s="440"/>
      <c r="EK85" s="441"/>
      <c r="EL85" s="442"/>
      <c r="EM85" s="443"/>
      <c r="EN85" s="448"/>
      <c r="EO85" s="447"/>
      <c r="EP85" s="439"/>
      <c r="EQ85" s="440"/>
      <c r="ER85" s="441"/>
      <c r="ES85" s="442"/>
      <c r="ET85" s="443"/>
      <c r="EU85" s="448"/>
      <c r="EV85" s="447"/>
      <c r="EW85" s="439"/>
      <c r="EX85" s="440"/>
      <c r="EY85" s="441"/>
      <c r="EZ85" s="442"/>
      <c r="FA85" s="443"/>
      <c r="FB85" s="636"/>
      <c r="FC85" s="615"/>
      <c r="FD85" s="606"/>
      <c r="FE85" s="607"/>
      <c r="FF85" s="608"/>
      <c r="FG85" s="609"/>
      <c r="FH85" s="610"/>
      <c r="FI85" s="623"/>
      <c r="FJ85" s="457">
        <v>13</v>
      </c>
      <c r="FK85" s="458">
        <v>0</v>
      </c>
      <c r="FL85" s="420">
        <v>0</v>
      </c>
      <c r="FM85" s="421">
        <v>0</v>
      </c>
      <c r="FN85" s="459">
        <v>0</v>
      </c>
      <c r="FO85" s="460">
        <v>0</v>
      </c>
      <c r="FP85" s="461">
        <v>0</v>
      </c>
      <c r="FQ85" s="462">
        <v>13</v>
      </c>
      <c r="FR85" s="463">
        <v>13</v>
      </c>
      <c r="FS85" s="579">
        <v>1105</v>
      </c>
      <c r="FT85" s="580">
        <v>0</v>
      </c>
      <c r="FU85" s="581">
        <v>0</v>
      </c>
      <c r="FV85" s="582">
        <v>0</v>
      </c>
      <c r="FW85" s="583">
        <v>0</v>
      </c>
      <c r="FX85" s="584">
        <v>0</v>
      </c>
      <c r="FY85" s="585">
        <v>0</v>
      </c>
      <c r="FZ85" s="464">
        <v>1105</v>
      </c>
      <c r="GA85" s="526">
        <v>1105</v>
      </c>
    </row>
    <row r="86" spans="1:183" ht="28.2">
      <c r="A86" s="820" t="s">
        <v>203</v>
      </c>
      <c r="B86" s="597" t="s">
        <v>887</v>
      </c>
      <c r="C86" s="639"/>
      <c r="D86" s="634"/>
      <c r="E86" s="640">
        <v>23624</v>
      </c>
      <c r="F86" s="640">
        <v>23634</v>
      </c>
      <c r="G86" s="396">
        <v>10</v>
      </c>
      <c r="H86" s="470">
        <v>357843</v>
      </c>
      <c r="I86" s="470">
        <v>357985</v>
      </c>
      <c r="J86" s="528">
        <v>142</v>
      </c>
      <c r="K86" s="437">
        <v>15.777777777777779</v>
      </c>
      <c r="L86" s="438"/>
      <c r="M86" s="439"/>
      <c r="N86" s="440"/>
      <c r="O86" s="441"/>
      <c r="P86" s="442"/>
      <c r="Q86" s="443"/>
      <c r="R86" s="444"/>
      <c r="S86" s="612">
        <v>8</v>
      </c>
      <c r="T86" s="606"/>
      <c r="U86" s="607"/>
      <c r="V86" s="608"/>
      <c r="W86" s="609"/>
      <c r="X86" s="610"/>
      <c r="Y86" s="613"/>
      <c r="Z86" s="612"/>
      <c r="AA86" s="606"/>
      <c r="AB86" s="607"/>
      <c r="AC86" s="608"/>
      <c r="AD86" s="609"/>
      <c r="AE86" s="610"/>
      <c r="AF86" s="613"/>
      <c r="AG86" s="612"/>
      <c r="AH86" s="606"/>
      <c r="AI86" s="607"/>
      <c r="AJ86" s="608"/>
      <c r="AK86" s="609"/>
      <c r="AL86" s="610"/>
      <c r="AM86" s="613"/>
      <c r="AN86" s="438"/>
      <c r="AO86" s="439"/>
      <c r="AP86" s="440"/>
      <c r="AQ86" s="441"/>
      <c r="AR86" s="442"/>
      <c r="AS86" s="443"/>
      <c r="AT86" s="444"/>
      <c r="AU86" s="447"/>
      <c r="AV86" s="439"/>
      <c r="AW86" s="440"/>
      <c r="AX86" s="441"/>
      <c r="AY86" s="442"/>
      <c r="AZ86" s="443"/>
      <c r="BA86" s="444"/>
      <c r="BB86" s="447"/>
      <c r="BC86" s="439"/>
      <c r="BD86" s="440"/>
      <c r="BE86" s="441"/>
      <c r="BF86" s="442"/>
      <c r="BG86" s="443"/>
      <c r="BH86" s="614"/>
      <c r="BI86" s="616"/>
      <c r="BJ86" s="617"/>
      <c r="BK86" s="618"/>
      <c r="BL86" s="619"/>
      <c r="BM86" s="620"/>
      <c r="BN86" s="621"/>
      <c r="BO86" s="622"/>
      <c r="BP86" s="447"/>
      <c r="BQ86" s="617"/>
      <c r="BR86" s="618"/>
      <c r="BS86" s="619"/>
      <c r="BT86" s="620"/>
      <c r="BU86" s="621"/>
      <c r="BV86" s="622"/>
      <c r="BW86" s="447"/>
      <c r="BX86" s="617"/>
      <c r="BY86" s="618"/>
      <c r="BZ86" s="619"/>
      <c r="CA86" s="620"/>
      <c r="CB86" s="621"/>
      <c r="CC86" s="622"/>
      <c r="CD86" s="438"/>
      <c r="CE86" s="439"/>
      <c r="CF86" s="440"/>
      <c r="CG86" s="441"/>
      <c r="CH86" s="442"/>
      <c r="CI86" s="443"/>
      <c r="CJ86" s="444"/>
      <c r="CK86" s="447">
        <v>1</v>
      </c>
      <c r="CL86" s="439"/>
      <c r="CM86" s="440"/>
      <c r="CN86" s="441"/>
      <c r="CO86" s="442"/>
      <c r="CP86" s="443"/>
      <c r="CQ86" s="622"/>
      <c r="CR86" s="438"/>
      <c r="CS86" s="439"/>
      <c r="CT86" s="440"/>
      <c r="CU86" s="441"/>
      <c r="CV86" s="442"/>
      <c r="CW86" s="443"/>
      <c r="CX86" s="622"/>
      <c r="CY86" s="447"/>
      <c r="CZ86" s="439"/>
      <c r="DA86" s="440"/>
      <c r="DB86" s="441"/>
      <c r="DC86" s="442"/>
      <c r="DD86" s="443"/>
      <c r="DE86" s="448"/>
      <c r="DF86" s="447"/>
      <c r="DG86" s="439"/>
      <c r="DH86" s="440"/>
      <c r="DI86" s="441"/>
      <c r="DJ86" s="442"/>
      <c r="DK86" s="443"/>
      <c r="DL86" s="448"/>
      <c r="DM86" s="447"/>
      <c r="DN86" s="439"/>
      <c r="DO86" s="440"/>
      <c r="DP86" s="441"/>
      <c r="DQ86" s="442"/>
      <c r="DR86" s="443"/>
      <c r="DS86" s="448"/>
      <c r="DT86" s="447"/>
      <c r="DU86" s="439"/>
      <c r="DV86" s="440"/>
      <c r="DW86" s="441"/>
      <c r="DX86" s="442"/>
      <c r="DY86" s="443"/>
      <c r="DZ86" s="448"/>
      <c r="EA86" s="447"/>
      <c r="EB86" s="439"/>
      <c r="EC86" s="440"/>
      <c r="ED86" s="441"/>
      <c r="EE86" s="442"/>
      <c r="EF86" s="443"/>
      <c r="EG86" s="448"/>
      <c r="EH86" s="438"/>
      <c r="EI86" s="439"/>
      <c r="EJ86" s="440"/>
      <c r="EK86" s="441"/>
      <c r="EL86" s="442"/>
      <c r="EM86" s="443"/>
      <c r="EN86" s="448"/>
      <c r="EO86" s="447"/>
      <c r="EP86" s="439"/>
      <c r="EQ86" s="440"/>
      <c r="ER86" s="441"/>
      <c r="ES86" s="442"/>
      <c r="ET86" s="443"/>
      <c r="EU86" s="448"/>
      <c r="EV86" s="447"/>
      <c r="EW86" s="439"/>
      <c r="EX86" s="440"/>
      <c r="EY86" s="441"/>
      <c r="EZ86" s="442"/>
      <c r="FA86" s="443"/>
      <c r="FB86" s="636"/>
      <c r="FC86" s="615"/>
      <c r="FD86" s="606"/>
      <c r="FE86" s="607"/>
      <c r="FF86" s="608"/>
      <c r="FG86" s="609"/>
      <c r="FH86" s="610"/>
      <c r="FI86" s="623"/>
      <c r="FJ86" s="457">
        <v>9</v>
      </c>
      <c r="FK86" s="458">
        <v>0</v>
      </c>
      <c r="FL86" s="420">
        <v>0</v>
      </c>
      <c r="FM86" s="421">
        <v>0</v>
      </c>
      <c r="FN86" s="459">
        <v>0</v>
      </c>
      <c r="FO86" s="460">
        <v>0</v>
      </c>
      <c r="FP86" s="461">
        <v>0</v>
      </c>
      <c r="FQ86" s="462">
        <v>9</v>
      </c>
      <c r="FR86" s="463">
        <v>9</v>
      </c>
      <c r="FS86" s="579">
        <v>765</v>
      </c>
      <c r="FT86" s="580">
        <v>0</v>
      </c>
      <c r="FU86" s="581">
        <v>0</v>
      </c>
      <c r="FV86" s="582">
        <v>0</v>
      </c>
      <c r="FW86" s="583">
        <v>0</v>
      </c>
      <c r="FX86" s="584">
        <v>0</v>
      </c>
      <c r="FY86" s="585">
        <v>0</v>
      </c>
      <c r="FZ86" s="464">
        <v>765</v>
      </c>
      <c r="GA86" s="526">
        <v>765</v>
      </c>
    </row>
    <row r="87" spans="1:183" ht="28.2">
      <c r="A87" s="641" t="s">
        <v>226</v>
      </c>
      <c r="B87" s="604" t="s">
        <v>887</v>
      </c>
      <c r="C87" s="639"/>
      <c r="D87" s="634"/>
      <c r="E87" s="395">
        <v>5308</v>
      </c>
      <c r="F87" s="395">
        <v>5319</v>
      </c>
      <c r="G87" s="396">
        <v>11</v>
      </c>
      <c r="H87" s="470">
        <v>81985</v>
      </c>
      <c r="I87" s="470">
        <v>82195</v>
      </c>
      <c r="J87" s="528">
        <v>210</v>
      </c>
      <c r="K87" s="437">
        <v>14</v>
      </c>
      <c r="L87" s="438"/>
      <c r="M87" s="439"/>
      <c r="N87" s="440"/>
      <c r="O87" s="441"/>
      <c r="P87" s="442"/>
      <c r="Q87" s="443"/>
      <c r="R87" s="444"/>
      <c r="S87" s="612"/>
      <c r="T87" s="606"/>
      <c r="U87" s="607"/>
      <c r="V87" s="608"/>
      <c r="W87" s="609"/>
      <c r="X87" s="610"/>
      <c r="Y87" s="613"/>
      <c r="Z87" s="612"/>
      <c r="AA87" s="606"/>
      <c r="AB87" s="607"/>
      <c r="AC87" s="608"/>
      <c r="AD87" s="609"/>
      <c r="AE87" s="610"/>
      <c r="AF87" s="613"/>
      <c r="AG87" s="612"/>
      <c r="AH87" s="606"/>
      <c r="AI87" s="607"/>
      <c r="AJ87" s="608"/>
      <c r="AK87" s="609"/>
      <c r="AL87" s="610"/>
      <c r="AM87" s="613"/>
      <c r="AN87" s="438"/>
      <c r="AO87" s="439"/>
      <c r="AP87" s="440"/>
      <c r="AQ87" s="441"/>
      <c r="AR87" s="442"/>
      <c r="AS87" s="443"/>
      <c r="AT87" s="444"/>
      <c r="AU87" s="447"/>
      <c r="AV87" s="439"/>
      <c r="AW87" s="440"/>
      <c r="AX87" s="441"/>
      <c r="AY87" s="442"/>
      <c r="AZ87" s="443"/>
      <c r="BA87" s="444"/>
      <c r="BB87" s="447"/>
      <c r="BC87" s="439"/>
      <c r="BD87" s="440"/>
      <c r="BE87" s="441"/>
      <c r="BF87" s="442"/>
      <c r="BG87" s="443"/>
      <c r="BH87" s="614"/>
      <c r="BI87" s="616">
        <v>15</v>
      </c>
      <c r="BJ87" s="617"/>
      <c r="BK87" s="618"/>
      <c r="BL87" s="619"/>
      <c r="BM87" s="620"/>
      <c r="BN87" s="621"/>
      <c r="BO87" s="622"/>
      <c r="BP87" s="642"/>
      <c r="BQ87" s="643"/>
      <c r="BR87" s="644"/>
      <c r="BS87" s="645"/>
      <c r="BT87" s="620"/>
      <c r="BU87" s="621"/>
      <c r="BV87" s="622"/>
      <c r="BW87" s="646"/>
      <c r="BX87" s="643"/>
      <c r="BY87" s="647"/>
      <c r="BZ87" s="648"/>
      <c r="CA87" s="649"/>
      <c r="CB87" s="621"/>
      <c r="CC87" s="622"/>
      <c r="CD87" s="642"/>
      <c r="CE87" s="643"/>
      <c r="CF87" s="644"/>
      <c r="CG87" s="470"/>
      <c r="CH87" s="442"/>
      <c r="CI87" s="443"/>
      <c r="CJ87" s="448"/>
      <c r="CK87" s="447"/>
      <c r="CL87" s="439"/>
      <c r="CM87" s="440"/>
      <c r="CN87" s="441"/>
      <c r="CO87" s="442"/>
      <c r="CP87" s="443"/>
      <c r="CQ87" s="622"/>
      <c r="CR87" s="642"/>
      <c r="CS87" s="643"/>
      <c r="CT87" s="644"/>
      <c r="CU87" s="645"/>
      <c r="CV87" s="650"/>
      <c r="CW87" s="651"/>
      <c r="CX87" s="652"/>
      <c r="CY87" s="653"/>
      <c r="CZ87" s="643"/>
      <c r="DA87" s="644"/>
      <c r="DB87" s="654"/>
      <c r="DC87" s="650"/>
      <c r="DD87" s="651"/>
      <c r="DE87" s="652"/>
      <c r="DF87" s="642"/>
      <c r="DG87" s="643"/>
      <c r="DH87" s="644"/>
      <c r="DI87" s="441"/>
      <c r="DJ87" s="442"/>
      <c r="DK87" s="443"/>
      <c r="DL87" s="448"/>
      <c r="DM87" s="655"/>
      <c r="DN87" s="471"/>
      <c r="DO87" s="656"/>
      <c r="DP87" s="657"/>
      <c r="DQ87" s="442"/>
      <c r="DR87" s="443"/>
      <c r="DS87" s="448"/>
      <c r="DT87" s="447"/>
      <c r="DU87" s="439"/>
      <c r="DV87" s="440"/>
      <c r="DW87" s="441"/>
      <c r="DX87" s="442"/>
      <c r="DY87" s="443"/>
      <c r="DZ87" s="448"/>
      <c r="EA87" s="447"/>
      <c r="EB87" s="439"/>
      <c r="EC87" s="440"/>
      <c r="ED87" s="441"/>
      <c r="EE87" s="442"/>
      <c r="EF87" s="443"/>
      <c r="EG87" s="448"/>
      <c r="EH87" s="438"/>
      <c r="EI87" s="439"/>
      <c r="EJ87" s="440"/>
      <c r="EK87" s="441"/>
      <c r="EL87" s="442"/>
      <c r="EM87" s="443"/>
      <c r="EN87" s="448"/>
      <c r="EO87" s="447"/>
      <c r="EP87" s="439"/>
      <c r="EQ87" s="440"/>
      <c r="ER87" s="441"/>
      <c r="ES87" s="442"/>
      <c r="ET87" s="443"/>
      <c r="EU87" s="448"/>
      <c r="EV87" s="438"/>
      <c r="EW87" s="439"/>
      <c r="EX87" s="440"/>
      <c r="EY87" s="441"/>
      <c r="EZ87" s="442"/>
      <c r="FA87" s="443"/>
      <c r="FB87" s="636"/>
      <c r="FC87" s="615"/>
      <c r="FD87" s="439"/>
      <c r="FE87" s="440"/>
      <c r="FF87" s="608"/>
      <c r="FG87" s="609"/>
      <c r="FH87" s="610"/>
      <c r="FI87" s="623"/>
      <c r="FJ87" s="457">
        <v>15</v>
      </c>
      <c r="FK87" s="458">
        <v>0</v>
      </c>
      <c r="FL87" s="420">
        <v>0</v>
      </c>
      <c r="FM87" s="421">
        <v>0</v>
      </c>
      <c r="FN87" s="459">
        <v>0</v>
      </c>
      <c r="FO87" s="460">
        <v>0</v>
      </c>
      <c r="FP87" s="461">
        <v>0</v>
      </c>
      <c r="FQ87" s="462">
        <v>15</v>
      </c>
      <c r="FR87" s="463">
        <v>15</v>
      </c>
      <c r="FS87" s="579">
        <v>1275</v>
      </c>
      <c r="FT87" s="580">
        <v>0</v>
      </c>
      <c r="FU87" s="581">
        <v>0</v>
      </c>
      <c r="FV87" s="582">
        <v>0</v>
      </c>
      <c r="FW87" s="583">
        <v>0</v>
      </c>
      <c r="FX87" s="584">
        <v>0</v>
      </c>
      <c r="FY87" s="585">
        <v>0</v>
      </c>
      <c r="FZ87" s="658">
        <v>1275</v>
      </c>
      <c r="GA87" s="659">
        <v>1275</v>
      </c>
    </row>
    <row r="88" spans="1:183" ht="28.2">
      <c r="A88" s="660" t="s">
        <v>227</v>
      </c>
      <c r="B88" s="597" t="s">
        <v>887</v>
      </c>
      <c r="C88" s="661"/>
      <c r="D88" s="662"/>
      <c r="E88" s="663">
        <v>5384</v>
      </c>
      <c r="F88" s="663">
        <v>5395</v>
      </c>
      <c r="G88" s="396">
        <v>11</v>
      </c>
      <c r="H88" s="470">
        <v>82992</v>
      </c>
      <c r="I88" s="470">
        <v>83173</v>
      </c>
      <c r="J88" s="528">
        <v>181</v>
      </c>
      <c r="K88" s="437">
        <v>16.454545454545453</v>
      </c>
      <c r="L88" s="438"/>
      <c r="M88" s="439"/>
      <c r="N88" s="440"/>
      <c r="O88" s="441"/>
      <c r="P88" s="442"/>
      <c r="Q88" s="443"/>
      <c r="R88" s="444"/>
      <c r="S88" s="612"/>
      <c r="T88" s="606"/>
      <c r="U88" s="607"/>
      <c r="V88" s="608"/>
      <c r="W88" s="609"/>
      <c r="X88" s="610"/>
      <c r="Y88" s="613"/>
      <c r="Z88" s="612"/>
      <c r="AA88" s="606"/>
      <c r="AB88" s="607"/>
      <c r="AC88" s="608"/>
      <c r="AD88" s="609"/>
      <c r="AE88" s="610"/>
      <c r="AF88" s="613"/>
      <c r="AG88" s="612"/>
      <c r="AH88" s="606"/>
      <c r="AI88" s="607"/>
      <c r="AJ88" s="608"/>
      <c r="AK88" s="609"/>
      <c r="AL88" s="610"/>
      <c r="AM88" s="613"/>
      <c r="AN88" s="438"/>
      <c r="AO88" s="439"/>
      <c r="AP88" s="440"/>
      <c r="AQ88" s="441"/>
      <c r="AR88" s="442"/>
      <c r="AS88" s="443"/>
      <c r="AT88" s="444"/>
      <c r="AU88" s="447"/>
      <c r="AV88" s="439"/>
      <c r="AW88" s="440"/>
      <c r="AX88" s="441"/>
      <c r="AY88" s="442"/>
      <c r="AZ88" s="443"/>
      <c r="BA88" s="444"/>
      <c r="BB88" s="447">
        <v>11</v>
      </c>
      <c r="BC88" s="439"/>
      <c r="BD88" s="440"/>
      <c r="BE88" s="441"/>
      <c r="BF88" s="442"/>
      <c r="BG88" s="443"/>
      <c r="BH88" s="614"/>
      <c r="BI88" s="616"/>
      <c r="BJ88" s="617"/>
      <c r="BK88" s="618"/>
      <c r="BL88" s="619"/>
      <c r="BM88" s="620"/>
      <c r="BN88" s="621"/>
      <c r="BO88" s="622"/>
      <c r="BP88" s="642"/>
      <c r="BQ88" s="643"/>
      <c r="BR88" s="644"/>
      <c r="BS88" s="645"/>
      <c r="BT88" s="620"/>
      <c r="BU88" s="621"/>
      <c r="BV88" s="622"/>
      <c r="BW88" s="646"/>
      <c r="BX88" s="643"/>
      <c r="BY88" s="647"/>
      <c r="BZ88" s="664"/>
      <c r="CA88" s="649"/>
      <c r="CB88" s="621"/>
      <c r="CC88" s="622"/>
      <c r="CD88" s="642"/>
      <c r="CE88" s="643"/>
      <c r="CF88" s="665"/>
      <c r="CG88" s="654"/>
      <c r="CH88" s="442"/>
      <c r="CI88" s="443"/>
      <c r="CJ88" s="448"/>
      <c r="CK88" s="447"/>
      <c r="CL88" s="439"/>
      <c r="CM88" s="440"/>
      <c r="CN88" s="441"/>
      <c r="CO88" s="442"/>
      <c r="CP88" s="443"/>
      <c r="CQ88" s="622"/>
      <c r="CR88" s="642"/>
      <c r="CS88" s="643"/>
      <c r="CT88" s="644"/>
      <c r="CU88" s="645"/>
      <c r="CV88" s="650"/>
      <c r="CW88" s="651"/>
      <c r="CX88" s="652"/>
      <c r="CY88" s="653"/>
      <c r="CZ88" s="643"/>
      <c r="DA88" s="644"/>
      <c r="DB88" s="654"/>
      <c r="DC88" s="650"/>
      <c r="DD88" s="651"/>
      <c r="DE88" s="652"/>
      <c r="DF88" s="642"/>
      <c r="DG88" s="643"/>
      <c r="DH88" s="644"/>
      <c r="DI88" s="441"/>
      <c r="DJ88" s="442"/>
      <c r="DK88" s="443"/>
      <c r="DL88" s="448"/>
      <c r="DM88" s="655"/>
      <c r="DN88" s="471"/>
      <c r="DO88" s="656"/>
      <c r="DP88" s="657"/>
      <c r="DQ88" s="442"/>
      <c r="DR88" s="443"/>
      <c r="DS88" s="448"/>
      <c r="DT88" s="447"/>
      <c r="DU88" s="439"/>
      <c r="DV88" s="440"/>
      <c r="DW88" s="441"/>
      <c r="DX88" s="442"/>
      <c r="DY88" s="443"/>
      <c r="DZ88" s="448"/>
      <c r="EA88" s="447"/>
      <c r="EB88" s="439"/>
      <c r="EC88" s="440"/>
      <c r="ED88" s="441"/>
      <c r="EE88" s="442"/>
      <c r="EF88" s="443"/>
      <c r="EG88" s="448"/>
      <c r="EH88" s="447"/>
      <c r="EI88" s="439"/>
      <c r="EJ88" s="440"/>
      <c r="EK88" s="441"/>
      <c r="EL88" s="442"/>
      <c r="EM88" s="443"/>
      <c r="EN88" s="448"/>
      <c r="EO88" s="447"/>
      <c r="EP88" s="439"/>
      <c r="EQ88" s="440"/>
      <c r="ER88" s="441"/>
      <c r="ES88" s="442"/>
      <c r="ET88" s="443"/>
      <c r="EU88" s="448"/>
      <c r="EV88" s="438"/>
      <c r="EW88" s="439"/>
      <c r="EX88" s="440"/>
      <c r="EY88" s="441"/>
      <c r="EZ88" s="442"/>
      <c r="FA88" s="443"/>
      <c r="FB88" s="636"/>
      <c r="FC88" s="615"/>
      <c r="FD88" s="439"/>
      <c r="FE88" s="440"/>
      <c r="FF88" s="608"/>
      <c r="FG88" s="609"/>
      <c r="FH88" s="610"/>
      <c r="FI88" s="623"/>
      <c r="FJ88" s="457">
        <v>11</v>
      </c>
      <c r="FK88" s="458">
        <v>0</v>
      </c>
      <c r="FL88" s="420">
        <v>0</v>
      </c>
      <c r="FM88" s="421">
        <v>0</v>
      </c>
      <c r="FN88" s="459">
        <v>0</v>
      </c>
      <c r="FO88" s="460">
        <v>0</v>
      </c>
      <c r="FP88" s="461">
        <v>0</v>
      </c>
      <c r="FQ88" s="462">
        <v>11</v>
      </c>
      <c r="FR88" s="463">
        <v>11</v>
      </c>
      <c r="FS88" s="579">
        <v>935</v>
      </c>
      <c r="FT88" s="580">
        <v>0</v>
      </c>
      <c r="FU88" s="581">
        <v>0</v>
      </c>
      <c r="FV88" s="582">
        <v>0</v>
      </c>
      <c r="FW88" s="583">
        <v>0</v>
      </c>
      <c r="FX88" s="584">
        <v>0</v>
      </c>
      <c r="FY88" s="585">
        <v>0</v>
      </c>
      <c r="FZ88" s="658">
        <v>935</v>
      </c>
      <c r="GA88" s="659">
        <v>935</v>
      </c>
    </row>
    <row r="89" spans="1:183" ht="28.8" thickBot="1">
      <c r="A89" s="641" t="s">
        <v>229</v>
      </c>
      <c r="B89" s="604" t="s">
        <v>887</v>
      </c>
      <c r="C89" s="661"/>
      <c r="D89" s="662"/>
      <c r="E89" s="395">
        <v>5386</v>
      </c>
      <c r="F89" s="395">
        <v>5397</v>
      </c>
      <c r="G89" s="396">
        <v>11</v>
      </c>
      <c r="H89" s="470">
        <v>84296</v>
      </c>
      <c r="I89" s="470">
        <v>84480</v>
      </c>
      <c r="J89" s="528">
        <v>184</v>
      </c>
      <c r="K89" s="437">
        <v>14.153846153846153</v>
      </c>
      <c r="L89" s="447">
        <v>13</v>
      </c>
      <c r="M89" s="439"/>
      <c r="N89" s="440"/>
      <c r="O89" s="441"/>
      <c r="P89" s="442"/>
      <c r="Q89" s="443"/>
      <c r="R89" s="444"/>
      <c r="S89" s="612"/>
      <c r="T89" s="606"/>
      <c r="U89" s="607"/>
      <c r="V89" s="608"/>
      <c r="W89" s="609"/>
      <c r="X89" s="610"/>
      <c r="Y89" s="613"/>
      <c r="Z89" s="612"/>
      <c r="AA89" s="606"/>
      <c r="AB89" s="607"/>
      <c r="AC89" s="608"/>
      <c r="AD89" s="609"/>
      <c r="AE89" s="610"/>
      <c r="AF89" s="613"/>
      <c r="AG89" s="612"/>
      <c r="AH89" s="606"/>
      <c r="AI89" s="607"/>
      <c r="AJ89" s="608"/>
      <c r="AK89" s="609"/>
      <c r="AL89" s="610"/>
      <c r="AM89" s="613"/>
      <c r="AN89" s="438"/>
      <c r="AO89" s="439"/>
      <c r="AP89" s="440"/>
      <c r="AQ89" s="441"/>
      <c r="AR89" s="442"/>
      <c r="AS89" s="443"/>
      <c r="AT89" s="444"/>
      <c r="AU89" s="447"/>
      <c r="AV89" s="439"/>
      <c r="AW89" s="440"/>
      <c r="AX89" s="441"/>
      <c r="AY89" s="442"/>
      <c r="AZ89" s="443"/>
      <c r="BA89" s="444"/>
      <c r="BB89" s="447"/>
      <c r="BC89" s="439"/>
      <c r="BD89" s="440"/>
      <c r="BE89" s="441"/>
      <c r="BF89" s="442"/>
      <c r="BG89" s="443"/>
      <c r="BH89" s="614"/>
      <c r="BI89" s="616"/>
      <c r="BJ89" s="617"/>
      <c r="BK89" s="618"/>
      <c r="BL89" s="619"/>
      <c r="BM89" s="620"/>
      <c r="BN89" s="621"/>
      <c r="BO89" s="622"/>
      <c r="BP89" s="642"/>
      <c r="BQ89" s="643"/>
      <c r="BR89" s="644"/>
      <c r="BS89" s="645"/>
      <c r="BT89" s="620"/>
      <c r="BU89" s="621"/>
      <c r="BV89" s="622"/>
      <c r="BW89" s="646"/>
      <c r="BX89" s="643"/>
      <c r="BY89" s="647"/>
      <c r="BZ89" s="664"/>
      <c r="CA89" s="649"/>
      <c r="CB89" s="621"/>
      <c r="CC89" s="622"/>
      <c r="CD89" s="642"/>
      <c r="CE89" s="643"/>
      <c r="CF89" s="665"/>
      <c r="CG89" s="654"/>
      <c r="CH89" s="442"/>
      <c r="CI89" s="443"/>
      <c r="CJ89" s="448"/>
      <c r="CK89" s="447"/>
      <c r="CL89" s="439"/>
      <c r="CM89" s="440"/>
      <c r="CN89" s="441"/>
      <c r="CO89" s="442"/>
      <c r="CP89" s="443"/>
      <c r="CQ89" s="622"/>
      <c r="CR89" s="642"/>
      <c r="CS89" s="643"/>
      <c r="CT89" s="644"/>
      <c r="CU89" s="821"/>
      <c r="CV89" s="650"/>
      <c r="CW89" s="651"/>
      <c r="CX89" s="652"/>
      <c r="CY89" s="653"/>
      <c r="CZ89" s="643"/>
      <c r="DA89" s="644"/>
      <c r="DB89" s="654"/>
      <c r="DC89" s="650"/>
      <c r="DD89" s="651"/>
      <c r="DE89" s="652"/>
      <c r="DF89" s="642"/>
      <c r="DG89" s="643"/>
      <c r="DH89" s="644"/>
      <c r="DI89" s="441"/>
      <c r="DJ89" s="442"/>
      <c r="DK89" s="443"/>
      <c r="DL89" s="448"/>
      <c r="DM89" s="655"/>
      <c r="DN89" s="471"/>
      <c r="DO89" s="656"/>
      <c r="DP89" s="657"/>
      <c r="DQ89" s="442"/>
      <c r="DR89" s="443"/>
      <c r="DS89" s="448"/>
      <c r="DT89" s="447"/>
      <c r="DU89" s="439"/>
      <c r="DV89" s="440"/>
      <c r="DW89" s="441"/>
      <c r="DX89" s="442"/>
      <c r="DY89" s="443"/>
      <c r="DZ89" s="448"/>
      <c r="EA89" s="447"/>
      <c r="EB89" s="439"/>
      <c r="EC89" s="440"/>
      <c r="ED89" s="441"/>
      <c r="EE89" s="442"/>
      <c r="EF89" s="443"/>
      <c r="EG89" s="448"/>
      <c r="EH89" s="447"/>
      <c r="EI89" s="439"/>
      <c r="EJ89" s="440"/>
      <c r="EK89" s="441"/>
      <c r="EL89" s="442"/>
      <c r="EM89" s="443"/>
      <c r="EN89" s="448"/>
      <c r="EO89" s="447"/>
      <c r="EP89" s="439"/>
      <c r="EQ89" s="440"/>
      <c r="ER89" s="441"/>
      <c r="ES89" s="442"/>
      <c r="ET89" s="443"/>
      <c r="EU89" s="448"/>
      <c r="EV89" s="438"/>
      <c r="EW89" s="439"/>
      <c r="EX89" s="440"/>
      <c r="EY89" s="441"/>
      <c r="EZ89" s="442"/>
      <c r="FA89" s="443"/>
      <c r="FB89" s="636"/>
      <c r="FC89" s="615"/>
      <c r="FD89" s="439"/>
      <c r="FE89" s="440"/>
      <c r="FF89" s="608"/>
      <c r="FG89" s="609"/>
      <c r="FH89" s="610"/>
      <c r="FI89" s="623"/>
      <c r="FJ89" s="457">
        <v>13</v>
      </c>
      <c r="FK89" s="458">
        <v>0</v>
      </c>
      <c r="FL89" s="420">
        <v>0</v>
      </c>
      <c r="FM89" s="421">
        <v>0</v>
      </c>
      <c r="FN89" s="459">
        <v>0</v>
      </c>
      <c r="FO89" s="460">
        <v>0</v>
      </c>
      <c r="FP89" s="461">
        <v>0</v>
      </c>
      <c r="FQ89" s="462">
        <v>13</v>
      </c>
      <c r="FR89" s="463">
        <v>13</v>
      </c>
      <c r="FS89" s="579">
        <v>1105</v>
      </c>
      <c r="FT89" s="580">
        <v>0</v>
      </c>
      <c r="FU89" s="581">
        <v>0</v>
      </c>
      <c r="FV89" s="582">
        <v>0</v>
      </c>
      <c r="FW89" s="583">
        <v>0</v>
      </c>
      <c r="FX89" s="584">
        <v>0</v>
      </c>
      <c r="FY89" s="585">
        <v>0</v>
      </c>
      <c r="FZ89" s="658">
        <v>1105</v>
      </c>
      <c r="GA89" s="659">
        <v>1105</v>
      </c>
    </row>
    <row r="90" spans="1:183" ht="28.8" thickBot="1">
      <c r="A90" s="641" t="s">
        <v>233</v>
      </c>
      <c r="B90" s="604" t="s">
        <v>887</v>
      </c>
      <c r="C90" s="661"/>
      <c r="D90" s="662"/>
      <c r="E90" s="395">
        <v>4886</v>
      </c>
      <c r="F90" s="395">
        <v>4896</v>
      </c>
      <c r="G90" s="396">
        <v>10</v>
      </c>
      <c r="H90" s="470">
        <v>75606</v>
      </c>
      <c r="I90" s="470">
        <v>75785</v>
      </c>
      <c r="J90" s="528">
        <v>179</v>
      </c>
      <c r="K90" s="437">
        <v>16.272727272727273</v>
      </c>
      <c r="L90" s="447">
        <v>11</v>
      </c>
      <c r="M90" s="439"/>
      <c r="N90" s="440"/>
      <c r="O90" s="441"/>
      <c r="P90" s="442"/>
      <c r="Q90" s="443"/>
      <c r="R90" s="444"/>
      <c r="S90" s="447"/>
      <c r="T90" s="439"/>
      <c r="U90" s="440"/>
      <c r="V90" s="441"/>
      <c r="W90" s="442"/>
      <c r="X90" s="443"/>
      <c r="Y90" s="448"/>
      <c r="Z90" s="447"/>
      <c r="AA90" s="439"/>
      <c r="AB90" s="440"/>
      <c r="AC90" s="441"/>
      <c r="AD90" s="442"/>
      <c r="AE90" s="443"/>
      <c r="AF90" s="448"/>
      <c r="AG90" s="447"/>
      <c r="AH90" s="439"/>
      <c r="AI90" s="440"/>
      <c r="AJ90" s="441"/>
      <c r="AK90" s="442"/>
      <c r="AL90" s="443"/>
      <c r="AM90" s="448"/>
      <c r="AN90" s="447"/>
      <c r="AO90" s="439"/>
      <c r="AP90" s="440"/>
      <c r="AQ90" s="441"/>
      <c r="AR90" s="442"/>
      <c r="AS90" s="443"/>
      <c r="AT90" s="448"/>
      <c r="AU90" s="447"/>
      <c r="AV90" s="439"/>
      <c r="AW90" s="440"/>
      <c r="AX90" s="441"/>
      <c r="AY90" s="442"/>
      <c r="AZ90" s="443"/>
      <c r="BA90" s="444"/>
      <c r="BB90" s="447"/>
      <c r="BC90" s="439"/>
      <c r="BD90" s="440"/>
      <c r="BE90" s="441"/>
      <c r="BF90" s="442"/>
      <c r="BG90" s="443"/>
      <c r="BH90" s="448"/>
      <c r="BI90" s="447"/>
      <c r="BJ90" s="439"/>
      <c r="BK90" s="440"/>
      <c r="BL90" s="441"/>
      <c r="BM90" s="442"/>
      <c r="BN90" s="443"/>
      <c r="BO90" s="448"/>
      <c r="BP90" s="642"/>
      <c r="BQ90" s="643"/>
      <c r="BR90" s="644"/>
      <c r="BS90" s="645"/>
      <c r="BT90" s="442"/>
      <c r="BU90" s="443"/>
      <c r="BV90" s="448"/>
      <c r="BW90" s="646"/>
      <c r="BX90" s="643"/>
      <c r="BY90" s="647"/>
      <c r="BZ90" s="664"/>
      <c r="CA90" s="649"/>
      <c r="CB90" s="443"/>
      <c r="CC90" s="622"/>
      <c r="CD90" s="642"/>
      <c r="CE90" s="643"/>
      <c r="CF90" s="665"/>
      <c r="CG90" s="654"/>
      <c r="CH90" s="442"/>
      <c r="CI90" s="443"/>
      <c r="CJ90" s="448"/>
      <c r="CK90" s="447"/>
      <c r="CL90" s="439"/>
      <c r="CM90" s="440"/>
      <c r="CN90" s="441"/>
      <c r="CO90" s="442"/>
      <c r="CP90" s="443"/>
      <c r="CQ90" s="622"/>
      <c r="CR90" s="822"/>
      <c r="CS90" s="643"/>
      <c r="CT90" s="644"/>
      <c r="CU90" s="645"/>
      <c r="CV90" s="650"/>
      <c r="CW90" s="651"/>
      <c r="CX90" s="652"/>
      <c r="CY90" s="653"/>
      <c r="CZ90" s="643"/>
      <c r="DA90" s="644"/>
      <c r="DB90" s="654"/>
      <c r="DC90" s="650"/>
      <c r="DD90" s="651"/>
      <c r="DE90" s="652"/>
      <c r="DF90" s="642"/>
      <c r="DG90" s="643"/>
      <c r="DH90" s="644"/>
      <c r="DI90" s="441"/>
      <c r="DJ90" s="442"/>
      <c r="DK90" s="443"/>
      <c r="DL90" s="448"/>
      <c r="DM90" s="655"/>
      <c r="DN90" s="471"/>
      <c r="DO90" s="656"/>
      <c r="DP90" s="657"/>
      <c r="DQ90" s="442"/>
      <c r="DR90" s="443"/>
      <c r="DS90" s="448"/>
      <c r="DT90" s="447"/>
      <c r="DU90" s="439"/>
      <c r="DV90" s="440"/>
      <c r="DW90" s="441"/>
      <c r="DX90" s="442"/>
      <c r="DY90" s="443"/>
      <c r="DZ90" s="448"/>
      <c r="EA90" s="447"/>
      <c r="EB90" s="439"/>
      <c r="EC90" s="440"/>
      <c r="ED90" s="441"/>
      <c r="EE90" s="442"/>
      <c r="EF90" s="443"/>
      <c r="EG90" s="448"/>
      <c r="EH90" s="447"/>
      <c r="EI90" s="439"/>
      <c r="EJ90" s="440"/>
      <c r="EK90" s="441"/>
      <c r="EL90" s="442"/>
      <c r="EM90" s="443"/>
      <c r="EN90" s="448"/>
      <c r="EO90" s="666"/>
      <c r="EP90" s="667"/>
      <c r="EQ90" s="668"/>
      <c r="ER90" s="669"/>
      <c r="ES90" s="670"/>
      <c r="ET90" s="671"/>
      <c r="EU90" s="448"/>
      <c r="EV90" s="438"/>
      <c r="EW90" s="439"/>
      <c r="EX90" s="440"/>
      <c r="EY90" s="441"/>
      <c r="EZ90" s="442"/>
      <c r="FA90" s="443"/>
      <c r="FB90" s="636"/>
      <c r="FC90" s="615"/>
      <c r="FD90" s="439"/>
      <c r="FE90" s="440"/>
      <c r="FF90" s="441"/>
      <c r="FG90" s="670"/>
      <c r="FH90" s="671"/>
      <c r="FI90" s="672"/>
      <c r="FJ90" s="406">
        <v>11</v>
      </c>
      <c r="FK90" s="401">
        <v>0</v>
      </c>
      <c r="FL90" s="402">
        <v>0</v>
      </c>
      <c r="FM90" s="673">
        <v>0</v>
      </c>
      <c r="FN90" s="674">
        <v>0</v>
      </c>
      <c r="FO90" s="428">
        <v>0</v>
      </c>
      <c r="FP90" s="400">
        <v>0</v>
      </c>
      <c r="FQ90" s="429">
        <v>11</v>
      </c>
      <c r="FR90" s="675">
        <v>11</v>
      </c>
      <c r="FS90" s="579">
        <v>935</v>
      </c>
      <c r="FT90" s="580">
        <v>0</v>
      </c>
      <c r="FU90" s="581">
        <v>0</v>
      </c>
      <c r="FV90" s="582">
        <v>0</v>
      </c>
      <c r="FW90" s="583">
        <v>0</v>
      </c>
      <c r="FX90" s="584">
        <v>0</v>
      </c>
      <c r="FY90" s="585">
        <v>0</v>
      </c>
      <c r="FZ90" s="658">
        <v>935</v>
      </c>
      <c r="GA90" s="659">
        <v>935</v>
      </c>
    </row>
    <row r="91" spans="1:183" ht="28.8" thickBot="1">
      <c r="A91" s="676" t="s">
        <v>234</v>
      </c>
      <c r="B91" s="597" t="s">
        <v>887</v>
      </c>
      <c r="C91" s="661"/>
      <c r="D91" s="662"/>
      <c r="E91" s="395">
        <v>4988</v>
      </c>
      <c r="F91" s="395">
        <v>4998</v>
      </c>
      <c r="G91" s="396">
        <v>10</v>
      </c>
      <c r="H91" s="470">
        <v>76809</v>
      </c>
      <c r="I91" s="470">
        <v>76991</v>
      </c>
      <c r="J91" s="528">
        <v>182</v>
      </c>
      <c r="K91" s="437">
        <v>14</v>
      </c>
      <c r="L91" s="447">
        <v>13</v>
      </c>
      <c r="M91" s="439"/>
      <c r="N91" s="440"/>
      <c r="O91" s="441"/>
      <c r="P91" s="442"/>
      <c r="Q91" s="443"/>
      <c r="R91" s="444"/>
      <c r="S91" s="447"/>
      <c r="T91" s="439"/>
      <c r="U91" s="440"/>
      <c r="V91" s="441"/>
      <c r="W91" s="442"/>
      <c r="X91" s="443"/>
      <c r="Y91" s="448"/>
      <c r="Z91" s="447"/>
      <c r="AA91" s="439"/>
      <c r="AB91" s="440"/>
      <c r="AC91" s="441"/>
      <c r="AD91" s="442"/>
      <c r="AE91" s="443"/>
      <c r="AF91" s="448"/>
      <c r="AG91" s="447"/>
      <c r="AH91" s="439"/>
      <c r="AI91" s="440"/>
      <c r="AJ91" s="441"/>
      <c r="AK91" s="442"/>
      <c r="AL91" s="443"/>
      <c r="AM91" s="448"/>
      <c r="AN91" s="447"/>
      <c r="AO91" s="439"/>
      <c r="AP91" s="440"/>
      <c r="AQ91" s="441"/>
      <c r="AR91" s="442"/>
      <c r="AS91" s="443"/>
      <c r="AT91" s="448"/>
      <c r="AU91" s="447"/>
      <c r="AV91" s="439"/>
      <c r="AW91" s="440"/>
      <c r="AX91" s="441"/>
      <c r="AY91" s="442"/>
      <c r="AZ91" s="443"/>
      <c r="BA91" s="444"/>
      <c r="BB91" s="447"/>
      <c r="BC91" s="439"/>
      <c r="BD91" s="440"/>
      <c r="BE91" s="441"/>
      <c r="BF91" s="442"/>
      <c r="BG91" s="443"/>
      <c r="BH91" s="448"/>
      <c r="BI91" s="447"/>
      <c r="BJ91" s="439"/>
      <c r="BK91" s="440"/>
      <c r="BL91" s="441"/>
      <c r="BM91" s="442"/>
      <c r="BN91" s="443"/>
      <c r="BO91" s="448"/>
      <c r="BP91" s="642"/>
      <c r="BQ91" s="643"/>
      <c r="BR91" s="644"/>
      <c r="BS91" s="645"/>
      <c r="BT91" s="442"/>
      <c r="BU91" s="443"/>
      <c r="BV91" s="448"/>
      <c r="BW91" s="646"/>
      <c r="BX91" s="643"/>
      <c r="BY91" s="647"/>
      <c r="BZ91" s="664"/>
      <c r="CA91" s="677"/>
      <c r="CB91" s="443"/>
      <c r="CC91" s="622"/>
      <c r="CD91" s="642"/>
      <c r="CE91" s="643"/>
      <c r="CF91" s="665"/>
      <c r="CG91" s="654"/>
      <c r="CH91" s="442"/>
      <c r="CI91" s="443"/>
      <c r="CJ91" s="448"/>
      <c r="CK91" s="447"/>
      <c r="CL91" s="439"/>
      <c r="CM91" s="440"/>
      <c r="CN91" s="441"/>
      <c r="CO91" s="442"/>
      <c r="CP91" s="443"/>
      <c r="CQ91" s="622"/>
      <c r="CR91" s="642"/>
      <c r="CS91" s="643"/>
      <c r="CT91" s="644"/>
      <c r="CU91" s="821"/>
      <c r="CV91" s="650"/>
      <c r="CW91" s="651"/>
      <c r="CX91" s="652"/>
      <c r="CY91" s="653"/>
      <c r="CZ91" s="643"/>
      <c r="DA91" s="644"/>
      <c r="DB91" s="654"/>
      <c r="DC91" s="650"/>
      <c r="DD91" s="651"/>
      <c r="DE91" s="652"/>
      <c r="DF91" s="642"/>
      <c r="DG91" s="643"/>
      <c r="DH91" s="644"/>
      <c r="DI91" s="441"/>
      <c r="DJ91" s="442"/>
      <c r="DK91" s="443"/>
      <c r="DL91" s="448"/>
      <c r="DM91" s="655"/>
      <c r="DN91" s="471"/>
      <c r="DO91" s="656"/>
      <c r="DP91" s="657"/>
      <c r="DQ91" s="442"/>
      <c r="DR91" s="443"/>
      <c r="DS91" s="448"/>
      <c r="DT91" s="447"/>
      <c r="DU91" s="439"/>
      <c r="DV91" s="440"/>
      <c r="DW91" s="441"/>
      <c r="DX91" s="442"/>
      <c r="DY91" s="443"/>
      <c r="DZ91" s="448"/>
      <c r="EA91" s="447"/>
      <c r="EB91" s="439"/>
      <c r="EC91" s="440"/>
      <c r="ED91" s="441"/>
      <c r="EE91" s="442"/>
      <c r="EF91" s="443"/>
      <c r="EG91" s="448"/>
      <c r="EH91" s="447"/>
      <c r="EI91" s="439"/>
      <c r="EJ91" s="440"/>
      <c r="EK91" s="441"/>
      <c r="EL91" s="442"/>
      <c r="EM91" s="443"/>
      <c r="EN91" s="448"/>
      <c r="EO91" s="666"/>
      <c r="EP91" s="667"/>
      <c r="EQ91" s="668"/>
      <c r="ER91" s="669"/>
      <c r="ES91" s="670"/>
      <c r="ET91" s="671"/>
      <c r="EU91" s="448"/>
      <c r="EV91" s="438"/>
      <c r="EW91" s="439"/>
      <c r="EX91" s="440"/>
      <c r="EY91" s="441"/>
      <c r="EZ91" s="442"/>
      <c r="FA91" s="443"/>
      <c r="FB91" s="636"/>
      <c r="FC91" s="615"/>
      <c r="FD91" s="439"/>
      <c r="FE91" s="440"/>
      <c r="FF91" s="441"/>
      <c r="FG91" s="670"/>
      <c r="FH91" s="671"/>
      <c r="FI91" s="672"/>
      <c r="FJ91" s="406">
        <v>13</v>
      </c>
      <c r="FK91" s="401">
        <v>0</v>
      </c>
      <c r="FL91" s="402">
        <v>0</v>
      </c>
      <c r="FM91" s="673">
        <v>0</v>
      </c>
      <c r="FN91" s="674">
        <v>0</v>
      </c>
      <c r="FO91" s="428">
        <v>0</v>
      </c>
      <c r="FP91" s="400">
        <v>0</v>
      </c>
      <c r="FQ91" s="429">
        <v>13</v>
      </c>
      <c r="FR91" s="675">
        <v>13</v>
      </c>
      <c r="FS91" s="579">
        <v>1105</v>
      </c>
      <c r="FT91" s="580">
        <v>0</v>
      </c>
      <c r="FU91" s="581">
        <v>0</v>
      </c>
      <c r="FV91" s="582">
        <v>0</v>
      </c>
      <c r="FW91" s="583">
        <v>0</v>
      </c>
      <c r="FX91" s="584">
        <v>0</v>
      </c>
      <c r="FY91" s="585">
        <v>0</v>
      </c>
      <c r="FZ91" s="658">
        <v>1105</v>
      </c>
      <c r="GA91" s="659">
        <v>1105</v>
      </c>
    </row>
    <row r="92" spans="1:183" ht="28.8" thickBot="1">
      <c r="A92" s="676" t="s">
        <v>235</v>
      </c>
      <c r="B92" s="597" t="s">
        <v>887</v>
      </c>
      <c r="C92" s="661"/>
      <c r="D92" s="662"/>
      <c r="E92" s="678">
        <v>4882</v>
      </c>
      <c r="F92" s="678">
        <v>4893</v>
      </c>
      <c r="G92" s="396">
        <v>11</v>
      </c>
      <c r="H92" s="470">
        <v>76047</v>
      </c>
      <c r="I92" s="470">
        <v>76235</v>
      </c>
      <c r="J92" s="528">
        <v>188</v>
      </c>
      <c r="K92" s="437">
        <v>17.09090909090909</v>
      </c>
      <c r="L92" s="447"/>
      <c r="M92" s="439"/>
      <c r="N92" s="440"/>
      <c r="O92" s="441"/>
      <c r="P92" s="442"/>
      <c r="Q92" s="443"/>
      <c r="R92" s="444"/>
      <c r="S92" s="447"/>
      <c r="T92" s="439"/>
      <c r="U92" s="440"/>
      <c r="V92" s="441"/>
      <c r="W92" s="442"/>
      <c r="X92" s="443"/>
      <c r="Y92" s="448"/>
      <c r="Z92" s="447"/>
      <c r="AA92" s="439"/>
      <c r="AB92" s="440"/>
      <c r="AC92" s="441"/>
      <c r="AD92" s="442"/>
      <c r="AE92" s="443"/>
      <c r="AF92" s="448"/>
      <c r="AG92" s="447"/>
      <c r="AH92" s="439"/>
      <c r="AI92" s="440"/>
      <c r="AJ92" s="441"/>
      <c r="AK92" s="442"/>
      <c r="AL92" s="443"/>
      <c r="AM92" s="448"/>
      <c r="AN92" s="447"/>
      <c r="AO92" s="439"/>
      <c r="AP92" s="440"/>
      <c r="AQ92" s="441"/>
      <c r="AR92" s="442"/>
      <c r="AS92" s="443"/>
      <c r="AT92" s="448"/>
      <c r="AU92" s="447"/>
      <c r="AV92" s="439"/>
      <c r="AW92" s="440"/>
      <c r="AX92" s="441"/>
      <c r="AY92" s="442"/>
      <c r="AZ92" s="443"/>
      <c r="BA92" s="444"/>
      <c r="BB92" s="447">
        <v>11</v>
      </c>
      <c r="BC92" s="439"/>
      <c r="BD92" s="440"/>
      <c r="BE92" s="441"/>
      <c r="BF92" s="442"/>
      <c r="BG92" s="443"/>
      <c r="BH92" s="448"/>
      <c r="BI92" s="447"/>
      <c r="BJ92" s="439"/>
      <c r="BK92" s="440"/>
      <c r="BL92" s="441"/>
      <c r="BM92" s="442"/>
      <c r="BN92" s="443"/>
      <c r="BO92" s="448"/>
      <c r="BP92" s="642"/>
      <c r="BQ92" s="643"/>
      <c r="BR92" s="644"/>
      <c r="BS92" s="645"/>
      <c r="BT92" s="442"/>
      <c r="BU92" s="443"/>
      <c r="BV92" s="448"/>
      <c r="BW92" s="646"/>
      <c r="BX92" s="643"/>
      <c r="BY92" s="647"/>
      <c r="BZ92" s="664"/>
      <c r="CA92" s="677"/>
      <c r="CB92" s="443"/>
      <c r="CC92" s="622"/>
      <c r="CD92" s="642"/>
      <c r="CE92" s="643"/>
      <c r="CF92" s="665"/>
      <c r="CG92" s="654"/>
      <c r="CH92" s="442"/>
      <c r="CI92" s="443"/>
      <c r="CJ92" s="448"/>
      <c r="CK92" s="447"/>
      <c r="CL92" s="439"/>
      <c r="CM92" s="440"/>
      <c r="CN92" s="441"/>
      <c r="CO92" s="442"/>
      <c r="CP92" s="443"/>
      <c r="CQ92" s="622"/>
      <c r="CR92" s="642"/>
      <c r="CS92" s="643"/>
      <c r="CT92" s="644"/>
      <c r="CU92" s="645"/>
      <c r="CV92" s="650"/>
      <c r="CW92" s="651"/>
      <c r="CX92" s="652"/>
      <c r="CY92" s="653"/>
      <c r="CZ92" s="643"/>
      <c r="DA92" s="644"/>
      <c r="DB92" s="654"/>
      <c r="DC92" s="650"/>
      <c r="DD92" s="651"/>
      <c r="DE92" s="652"/>
      <c r="DF92" s="642"/>
      <c r="DG92" s="643"/>
      <c r="DH92" s="644"/>
      <c r="DI92" s="441"/>
      <c r="DJ92" s="442"/>
      <c r="DK92" s="443"/>
      <c r="DL92" s="448"/>
      <c r="DM92" s="655"/>
      <c r="DN92" s="471"/>
      <c r="DO92" s="656"/>
      <c r="DP92" s="657"/>
      <c r="DQ92" s="442"/>
      <c r="DR92" s="443"/>
      <c r="DS92" s="448"/>
      <c r="DT92" s="447"/>
      <c r="DU92" s="439"/>
      <c r="DV92" s="440"/>
      <c r="DW92" s="441"/>
      <c r="DX92" s="442"/>
      <c r="DY92" s="443"/>
      <c r="DZ92" s="448"/>
      <c r="EA92" s="447"/>
      <c r="EB92" s="439"/>
      <c r="EC92" s="440"/>
      <c r="ED92" s="441"/>
      <c r="EE92" s="442"/>
      <c r="EF92" s="443"/>
      <c r="EG92" s="448"/>
      <c r="EH92" s="447"/>
      <c r="EI92" s="439"/>
      <c r="EJ92" s="440"/>
      <c r="EK92" s="441"/>
      <c r="EL92" s="442"/>
      <c r="EM92" s="443"/>
      <c r="EN92" s="448"/>
      <c r="EO92" s="666"/>
      <c r="EP92" s="667"/>
      <c r="EQ92" s="668"/>
      <c r="ER92" s="669"/>
      <c r="ES92" s="670"/>
      <c r="ET92" s="671"/>
      <c r="EU92" s="448"/>
      <c r="EV92" s="438"/>
      <c r="EW92" s="439"/>
      <c r="EX92" s="440"/>
      <c r="EY92" s="441"/>
      <c r="EZ92" s="442"/>
      <c r="FA92" s="443"/>
      <c r="FB92" s="636"/>
      <c r="FC92" s="615"/>
      <c r="FD92" s="439"/>
      <c r="FE92" s="440"/>
      <c r="FF92" s="441"/>
      <c r="FG92" s="670"/>
      <c r="FH92" s="671"/>
      <c r="FI92" s="672"/>
      <c r="FJ92" s="406">
        <v>11</v>
      </c>
      <c r="FK92" s="401">
        <v>0</v>
      </c>
      <c r="FL92" s="402">
        <v>0</v>
      </c>
      <c r="FM92" s="673">
        <v>0</v>
      </c>
      <c r="FN92" s="674">
        <v>0</v>
      </c>
      <c r="FO92" s="428">
        <v>0</v>
      </c>
      <c r="FP92" s="400">
        <v>0</v>
      </c>
      <c r="FQ92" s="429">
        <v>11</v>
      </c>
      <c r="FR92" s="675">
        <v>11</v>
      </c>
      <c r="FS92" s="579">
        <v>935</v>
      </c>
      <c r="FT92" s="580">
        <v>0</v>
      </c>
      <c r="FU92" s="581">
        <v>0</v>
      </c>
      <c r="FV92" s="582">
        <v>0</v>
      </c>
      <c r="FW92" s="583">
        <v>0</v>
      </c>
      <c r="FX92" s="584">
        <v>0</v>
      </c>
      <c r="FY92" s="585">
        <v>0</v>
      </c>
      <c r="FZ92" s="658">
        <v>935</v>
      </c>
      <c r="GA92" s="659">
        <v>935</v>
      </c>
    </row>
    <row r="93" spans="1:183" ht="25.2" thickBot="1">
      <c r="A93" s="682" t="s">
        <v>888</v>
      </c>
      <c r="B93" s="597" t="s">
        <v>889</v>
      </c>
      <c r="C93" s="661"/>
      <c r="D93" s="662"/>
      <c r="E93" s="395"/>
      <c r="F93" s="395"/>
      <c r="G93" s="396">
        <v>0</v>
      </c>
      <c r="H93" s="470"/>
      <c r="I93" s="470"/>
      <c r="J93" s="436">
        <v>0</v>
      </c>
      <c r="K93" s="437" t="e">
        <v>#DIV/0!</v>
      </c>
      <c r="L93" s="666"/>
      <c r="M93" s="667"/>
      <c r="N93" s="668"/>
      <c r="O93" s="669"/>
      <c r="P93" s="670"/>
      <c r="Q93" s="671"/>
      <c r="R93" s="543"/>
      <c r="S93" s="666"/>
      <c r="T93" s="667"/>
      <c r="U93" s="668"/>
      <c r="V93" s="669"/>
      <c r="W93" s="670"/>
      <c r="X93" s="671"/>
      <c r="Y93" s="672"/>
      <c r="Z93" s="666"/>
      <c r="AA93" s="667"/>
      <c r="AB93" s="668"/>
      <c r="AC93" s="669"/>
      <c r="AD93" s="670"/>
      <c r="AE93" s="671"/>
      <c r="AF93" s="672"/>
      <c r="AG93" s="666"/>
      <c r="AH93" s="667"/>
      <c r="AI93" s="668"/>
      <c r="AJ93" s="669"/>
      <c r="AK93" s="670"/>
      <c r="AL93" s="671"/>
      <c r="AM93" s="672"/>
      <c r="AN93" s="666"/>
      <c r="AO93" s="667"/>
      <c r="AP93" s="668"/>
      <c r="AQ93" s="669"/>
      <c r="AR93" s="670"/>
      <c r="AS93" s="671"/>
      <c r="AT93" s="672"/>
      <c r="AU93" s="666"/>
      <c r="AV93" s="667"/>
      <c r="AW93" s="668"/>
      <c r="AX93" s="669"/>
      <c r="AY93" s="670"/>
      <c r="AZ93" s="671"/>
      <c r="BA93" s="543"/>
      <c r="BB93" s="666"/>
      <c r="BC93" s="667"/>
      <c r="BD93" s="668"/>
      <c r="BE93" s="669"/>
      <c r="BF93" s="670"/>
      <c r="BG93" s="671"/>
      <c r="BH93" s="672"/>
      <c r="BI93" s="666"/>
      <c r="BJ93" s="667"/>
      <c r="BK93" s="668"/>
      <c r="BL93" s="669"/>
      <c r="BM93" s="670"/>
      <c r="BN93" s="671"/>
      <c r="BO93" s="672"/>
      <c r="BP93" s="666"/>
      <c r="BQ93" s="667"/>
      <c r="BR93" s="668"/>
      <c r="BS93" s="669"/>
      <c r="BT93" s="670"/>
      <c r="BU93" s="671"/>
      <c r="BV93" s="448"/>
      <c r="BW93" s="666"/>
      <c r="BX93" s="667"/>
      <c r="BY93" s="668"/>
      <c r="BZ93" s="669"/>
      <c r="CA93" s="442"/>
      <c r="CB93" s="671"/>
      <c r="CC93" s="672"/>
      <c r="CD93" s="666"/>
      <c r="CE93" s="667"/>
      <c r="CF93" s="668"/>
      <c r="CG93" s="669"/>
      <c r="CH93" s="670"/>
      <c r="CI93" s="671"/>
      <c r="CJ93" s="672"/>
      <c r="CK93" s="666"/>
      <c r="CL93" s="667"/>
      <c r="CM93" s="668"/>
      <c r="CN93" s="669"/>
      <c r="CO93" s="670"/>
      <c r="CP93" s="671"/>
      <c r="CQ93" s="672"/>
      <c r="CR93" s="666"/>
      <c r="CS93" s="667"/>
      <c r="CT93" s="668"/>
      <c r="CU93" s="669"/>
      <c r="CV93" s="670"/>
      <c r="CW93" s="671"/>
      <c r="CX93" s="672"/>
      <c r="CY93" s="666"/>
      <c r="CZ93" s="667"/>
      <c r="DA93" s="668"/>
      <c r="DB93" s="669"/>
      <c r="DC93" s="670"/>
      <c r="DD93" s="671"/>
      <c r="DE93" s="672"/>
      <c r="DF93" s="666"/>
      <c r="DG93" s="667"/>
      <c r="DH93" s="668"/>
      <c r="DI93" s="669"/>
      <c r="DJ93" s="670"/>
      <c r="DK93" s="671"/>
      <c r="DL93" s="672"/>
      <c r="DM93" s="666"/>
      <c r="DN93" s="667"/>
      <c r="DO93" s="668"/>
      <c r="DP93" s="669"/>
      <c r="DQ93" s="670"/>
      <c r="DR93" s="671"/>
      <c r="DS93" s="672"/>
      <c r="DT93" s="666"/>
      <c r="DU93" s="667"/>
      <c r="DV93" s="668"/>
      <c r="DW93" s="669"/>
      <c r="DX93" s="670"/>
      <c r="DY93" s="671"/>
      <c r="DZ93" s="672"/>
      <c r="EA93" s="666"/>
      <c r="EB93" s="667"/>
      <c r="EC93" s="668"/>
      <c r="ED93" s="669"/>
      <c r="EE93" s="670"/>
      <c r="EF93" s="671"/>
      <c r="EG93" s="672"/>
      <c r="EH93" s="666"/>
      <c r="EI93" s="667"/>
      <c r="EJ93" s="668"/>
      <c r="EK93" s="669"/>
      <c r="EL93" s="670"/>
      <c r="EM93" s="671"/>
      <c r="EN93" s="672"/>
      <c r="EO93" s="666"/>
      <c r="EP93" s="667"/>
      <c r="EQ93" s="668"/>
      <c r="ER93" s="669"/>
      <c r="ES93" s="670"/>
      <c r="ET93" s="671"/>
      <c r="EU93" s="448"/>
      <c r="EV93" s="438"/>
      <c r="EW93" s="439"/>
      <c r="EX93" s="440"/>
      <c r="EY93" s="441"/>
      <c r="EZ93" s="442"/>
      <c r="FA93" s="443"/>
      <c r="FB93" s="636"/>
      <c r="FC93" s="445"/>
      <c r="FD93" s="439"/>
      <c r="FE93" s="440"/>
      <c r="FF93" s="441"/>
      <c r="FG93" s="670"/>
      <c r="FH93" s="671"/>
      <c r="FI93" s="672"/>
      <c r="FJ93" s="406">
        <v>0</v>
      </c>
      <c r="FK93" s="401">
        <v>0</v>
      </c>
      <c r="FL93" s="402">
        <v>0</v>
      </c>
      <c r="FM93" s="673">
        <v>0</v>
      </c>
      <c r="FN93" s="674">
        <v>0</v>
      </c>
      <c r="FO93" s="428">
        <v>0</v>
      </c>
      <c r="FP93" s="400">
        <v>0</v>
      </c>
      <c r="FQ93" s="429">
        <v>0</v>
      </c>
      <c r="FR93" s="675">
        <v>0</v>
      </c>
      <c r="FS93" s="679">
        <v>0</v>
      </c>
      <c r="FT93" s="668">
        <v>0</v>
      </c>
      <c r="FU93" s="669">
        <v>0</v>
      </c>
      <c r="FV93" s="670">
        <v>0</v>
      </c>
      <c r="FW93" s="680">
        <v>0</v>
      </c>
      <c r="FX93" s="681">
        <v>0</v>
      </c>
      <c r="FY93" s="667">
        <v>0</v>
      </c>
      <c r="FZ93" s="658">
        <v>0</v>
      </c>
      <c r="GA93" s="659">
        <v>0</v>
      </c>
    </row>
    <row r="94" spans="1:183" ht="25.2" thickBot="1">
      <c r="A94" s="682" t="s">
        <v>890</v>
      </c>
      <c r="B94" s="597" t="s">
        <v>889</v>
      </c>
      <c r="C94" s="661"/>
      <c r="D94" s="662"/>
      <c r="E94" s="395"/>
      <c r="F94" s="395"/>
      <c r="G94" s="396">
        <v>0</v>
      </c>
      <c r="H94" s="470"/>
      <c r="I94" s="470"/>
      <c r="J94" s="436">
        <v>0</v>
      </c>
      <c r="K94" s="437" t="e">
        <v>#DIV/0!</v>
      </c>
      <c r="L94" s="666"/>
      <c r="M94" s="667"/>
      <c r="N94" s="668"/>
      <c r="O94" s="669"/>
      <c r="P94" s="670"/>
      <c r="Q94" s="671"/>
      <c r="R94" s="543"/>
      <c r="S94" s="666"/>
      <c r="T94" s="667"/>
      <c r="U94" s="668"/>
      <c r="V94" s="669"/>
      <c r="W94" s="670"/>
      <c r="X94" s="671"/>
      <c r="Y94" s="672"/>
      <c r="Z94" s="666"/>
      <c r="AA94" s="667"/>
      <c r="AB94" s="668"/>
      <c r="AC94" s="669"/>
      <c r="AD94" s="670"/>
      <c r="AE94" s="671"/>
      <c r="AF94" s="672"/>
      <c r="AG94" s="666"/>
      <c r="AH94" s="667"/>
      <c r="AI94" s="668"/>
      <c r="AJ94" s="669"/>
      <c r="AK94" s="670"/>
      <c r="AL94" s="671"/>
      <c r="AM94" s="672"/>
      <c r="AN94" s="666"/>
      <c r="AO94" s="667"/>
      <c r="AP94" s="668"/>
      <c r="AQ94" s="669"/>
      <c r="AR94" s="670"/>
      <c r="AS94" s="671"/>
      <c r="AT94" s="672"/>
      <c r="AU94" s="666"/>
      <c r="AV94" s="667"/>
      <c r="AW94" s="668"/>
      <c r="AX94" s="669"/>
      <c r="AY94" s="670"/>
      <c r="AZ94" s="671"/>
      <c r="BA94" s="543"/>
      <c r="BB94" s="666"/>
      <c r="BC94" s="667"/>
      <c r="BD94" s="668"/>
      <c r="BE94" s="669"/>
      <c r="BF94" s="670"/>
      <c r="BG94" s="671"/>
      <c r="BH94" s="672"/>
      <c r="BI94" s="666"/>
      <c r="BJ94" s="667"/>
      <c r="BK94" s="668"/>
      <c r="BL94" s="669"/>
      <c r="BM94" s="670"/>
      <c r="BN94" s="671"/>
      <c r="BO94" s="672"/>
      <c r="BP94" s="666"/>
      <c r="BQ94" s="667"/>
      <c r="BR94" s="668"/>
      <c r="BS94" s="669"/>
      <c r="BT94" s="670"/>
      <c r="BU94" s="671"/>
      <c r="BV94" s="448"/>
      <c r="BW94" s="666"/>
      <c r="BX94" s="667"/>
      <c r="BY94" s="668"/>
      <c r="BZ94" s="669"/>
      <c r="CA94" s="442"/>
      <c r="CB94" s="671"/>
      <c r="CC94" s="672"/>
      <c r="CD94" s="666"/>
      <c r="CE94" s="667"/>
      <c r="CF94" s="668"/>
      <c r="CG94" s="669"/>
      <c r="CH94" s="670"/>
      <c r="CI94" s="671"/>
      <c r="CJ94" s="672"/>
      <c r="CK94" s="666"/>
      <c r="CL94" s="667"/>
      <c r="CM94" s="668"/>
      <c r="CN94" s="669"/>
      <c r="CO94" s="670"/>
      <c r="CP94" s="671"/>
      <c r="CQ94" s="672"/>
      <c r="CR94" s="666"/>
      <c r="CS94" s="667"/>
      <c r="CT94" s="668"/>
      <c r="CU94" s="669"/>
      <c r="CV94" s="670"/>
      <c r="CW94" s="671"/>
      <c r="CX94" s="672"/>
      <c r="CY94" s="666"/>
      <c r="CZ94" s="667"/>
      <c r="DA94" s="668"/>
      <c r="DB94" s="669"/>
      <c r="DC94" s="670"/>
      <c r="DD94" s="671"/>
      <c r="DE94" s="672"/>
      <c r="DF94" s="666"/>
      <c r="DG94" s="667"/>
      <c r="DH94" s="668"/>
      <c r="DI94" s="669"/>
      <c r="DJ94" s="670"/>
      <c r="DK94" s="671"/>
      <c r="DL94" s="672"/>
      <c r="DM94" s="666"/>
      <c r="DN94" s="667"/>
      <c r="DO94" s="668"/>
      <c r="DP94" s="669"/>
      <c r="DQ94" s="670"/>
      <c r="DR94" s="671"/>
      <c r="DS94" s="672"/>
      <c r="DT94" s="666"/>
      <c r="DU94" s="667"/>
      <c r="DV94" s="668"/>
      <c r="DW94" s="669"/>
      <c r="DX94" s="670"/>
      <c r="DY94" s="671"/>
      <c r="DZ94" s="672"/>
      <c r="EA94" s="666"/>
      <c r="EB94" s="667"/>
      <c r="EC94" s="668"/>
      <c r="ED94" s="669"/>
      <c r="EE94" s="670"/>
      <c r="EF94" s="671"/>
      <c r="EG94" s="672"/>
      <c r="EH94" s="666"/>
      <c r="EI94" s="667"/>
      <c r="EJ94" s="668"/>
      <c r="EK94" s="669"/>
      <c r="EL94" s="670"/>
      <c r="EM94" s="671"/>
      <c r="EN94" s="672"/>
      <c r="EO94" s="666"/>
      <c r="EP94" s="667"/>
      <c r="EQ94" s="668"/>
      <c r="ER94" s="669"/>
      <c r="ES94" s="670"/>
      <c r="ET94" s="671"/>
      <c r="EU94" s="448"/>
      <c r="EV94" s="438"/>
      <c r="EW94" s="439"/>
      <c r="EX94" s="440"/>
      <c r="EY94" s="441"/>
      <c r="EZ94" s="442"/>
      <c r="FA94" s="443"/>
      <c r="FB94" s="636"/>
      <c r="FC94" s="445"/>
      <c r="FD94" s="439"/>
      <c r="FE94" s="440"/>
      <c r="FF94" s="441"/>
      <c r="FG94" s="670"/>
      <c r="FH94" s="671"/>
      <c r="FI94" s="672"/>
      <c r="FJ94" s="406">
        <v>0</v>
      </c>
      <c r="FK94" s="401">
        <v>0</v>
      </c>
      <c r="FL94" s="402">
        <v>0</v>
      </c>
      <c r="FM94" s="673">
        <v>0</v>
      </c>
      <c r="FN94" s="674">
        <v>0</v>
      </c>
      <c r="FO94" s="428">
        <v>0</v>
      </c>
      <c r="FP94" s="400">
        <v>0</v>
      </c>
      <c r="FQ94" s="429">
        <v>0</v>
      </c>
      <c r="FR94" s="675">
        <v>0</v>
      </c>
      <c r="FS94" s="679">
        <v>0</v>
      </c>
      <c r="FT94" s="668">
        <v>0</v>
      </c>
      <c r="FU94" s="669">
        <v>0</v>
      </c>
      <c r="FV94" s="670">
        <v>0</v>
      </c>
      <c r="FW94" s="680">
        <v>0</v>
      </c>
      <c r="FX94" s="681">
        <v>0</v>
      </c>
      <c r="FY94" s="667">
        <v>0</v>
      </c>
      <c r="FZ94" s="658">
        <v>0</v>
      </c>
      <c r="GA94" s="659">
        <v>0</v>
      </c>
    </row>
    <row r="95" spans="1:183" ht="25.2" thickBot="1">
      <c r="A95" s="682" t="s">
        <v>891</v>
      </c>
      <c r="B95" s="597" t="s">
        <v>889</v>
      </c>
      <c r="C95" s="661"/>
      <c r="D95" s="662"/>
      <c r="E95" s="395"/>
      <c r="F95" s="395"/>
      <c r="G95" s="396">
        <v>0</v>
      </c>
      <c r="H95" s="470"/>
      <c r="I95" s="470"/>
      <c r="J95" s="436">
        <v>0</v>
      </c>
      <c r="K95" s="437" t="e">
        <v>#DIV/0!</v>
      </c>
      <c r="L95" s="666"/>
      <c r="M95" s="667"/>
      <c r="N95" s="668"/>
      <c r="O95" s="669"/>
      <c r="P95" s="670"/>
      <c r="Q95" s="671"/>
      <c r="R95" s="543"/>
      <c r="S95" s="666"/>
      <c r="T95" s="667"/>
      <c r="U95" s="668"/>
      <c r="V95" s="669"/>
      <c r="W95" s="670"/>
      <c r="X95" s="671"/>
      <c r="Y95" s="672"/>
      <c r="Z95" s="666"/>
      <c r="AA95" s="667"/>
      <c r="AB95" s="668"/>
      <c r="AC95" s="669"/>
      <c r="AD95" s="670"/>
      <c r="AE95" s="671"/>
      <c r="AF95" s="672"/>
      <c r="AG95" s="666"/>
      <c r="AH95" s="667"/>
      <c r="AI95" s="668"/>
      <c r="AJ95" s="669"/>
      <c r="AK95" s="670"/>
      <c r="AL95" s="671"/>
      <c r="AM95" s="672"/>
      <c r="AN95" s="666"/>
      <c r="AO95" s="667"/>
      <c r="AP95" s="668"/>
      <c r="AQ95" s="669"/>
      <c r="AR95" s="670"/>
      <c r="AS95" s="671"/>
      <c r="AT95" s="672"/>
      <c r="AU95" s="666"/>
      <c r="AV95" s="667"/>
      <c r="AW95" s="668"/>
      <c r="AX95" s="669"/>
      <c r="AY95" s="670"/>
      <c r="AZ95" s="671"/>
      <c r="BA95" s="543"/>
      <c r="BB95" s="666"/>
      <c r="BC95" s="667"/>
      <c r="BD95" s="668"/>
      <c r="BE95" s="669"/>
      <c r="BF95" s="670"/>
      <c r="BG95" s="671"/>
      <c r="BH95" s="672"/>
      <c r="BI95" s="666"/>
      <c r="BJ95" s="667"/>
      <c r="BK95" s="668"/>
      <c r="BL95" s="669"/>
      <c r="BM95" s="670"/>
      <c r="BN95" s="671"/>
      <c r="BO95" s="672"/>
      <c r="BP95" s="666"/>
      <c r="BQ95" s="667"/>
      <c r="BR95" s="668"/>
      <c r="BS95" s="669"/>
      <c r="BT95" s="670"/>
      <c r="BU95" s="671"/>
      <c r="BV95" s="448"/>
      <c r="BW95" s="666"/>
      <c r="BX95" s="667"/>
      <c r="BY95" s="668"/>
      <c r="BZ95" s="669"/>
      <c r="CA95" s="442"/>
      <c r="CB95" s="671"/>
      <c r="CC95" s="672"/>
      <c r="CD95" s="666"/>
      <c r="CE95" s="667"/>
      <c r="CF95" s="668"/>
      <c r="CG95" s="669"/>
      <c r="CH95" s="670"/>
      <c r="CI95" s="671"/>
      <c r="CJ95" s="672"/>
      <c r="CK95" s="666"/>
      <c r="CL95" s="667"/>
      <c r="CM95" s="668"/>
      <c r="CN95" s="669"/>
      <c r="CO95" s="670"/>
      <c r="CP95" s="671"/>
      <c r="CQ95" s="672"/>
      <c r="CR95" s="666"/>
      <c r="CS95" s="667"/>
      <c r="CT95" s="668"/>
      <c r="CU95" s="669"/>
      <c r="CV95" s="670"/>
      <c r="CW95" s="671"/>
      <c r="CX95" s="672"/>
      <c r="CY95" s="666"/>
      <c r="CZ95" s="667"/>
      <c r="DA95" s="668"/>
      <c r="DB95" s="669"/>
      <c r="DC95" s="670"/>
      <c r="DD95" s="671"/>
      <c r="DE95" s="672"/>
      <c r="DF95" s="666"/>
      <c r="DG95" s="667"/>
      <c r="DH95" s="668"/>
      <c r="DI95" s="669"/>
      <c r="DJ95" s="670"/>
      <c r="DK95" s="671"/>
      <c r="DL95" s="672"/>
      <c r="DM95" s="666"/>
      <c r="DN95" s="667"/>
      <c r="DO95" s="668"/>
      <c r="DP95" s="669"/>
      <c r="DQ95" s="670"/>
      <c r="DR95" s="671"/>
      <c r="DS95" s="672"/>
      <c r="DT95" s="666"/>
      <c r="DU95" s="667"/>
      <c r="DV95" s="668"/>
      <c r="DW95" s="669"/>
      <c r="DX95" s="670"/>
      <c r="DY95" s="671"/>
      <c r="DZ95" s="672"/>
      <c r="EA95" s="666"/>
      <c r="EB95" s="667"/>
      <c r="EC95" s="668"/>
      <c r="ED95" s="669"/>
      <c r="EE95" s="670"/>
      <c r="EF95" s="671"/>
      <c r="EG95" s="672"/>
      <c r="EH95" s="666"/>
      <c r="EI95" s="667"/>
      <c r="EJ95" s="668"/>
      <c r="EK95" s="669"/>
      <c r="EL95" s="670"/>
      <c r="EM95" s="671"/>
      <c r="EN95" s="672"/>
      <c r="EO95" s="666"/>
      <c r="EP95" s="667"/>
      <c r="EQ95" s="668"/>
      <c r="ER95" s="669"/>
      <c r="ES95" s="670"/>
      <c r="ET95" s="671"/>
      <c r="EU95" s="448"/>
      <c r="EV95" s="438"/>
      <c r="EW95" s="439"/>
      <c r="EX95" s="440"/>
      <c r="EY95" s="441"/>
      <c r="EZ95" s="442"/>
      <c r="FA95" s="443"/>
      <c r="FB95" s="636"/>
      <c r="FC95" s="445"/>
      <c r="FD95" s="439"/>
      <c r="FE95" s="440"/>
      <c r="FF95" s="441"/>
      <c r="FG95" s="670"/>
      <c r="FH95" s="671"/>
      <c r="FI95" s="672"/>
      <c r="FJ95" s="406">
        <v>0</v>
      </c>
      <c r="FK95" s="401">
        <v>0</v>
      </c>
      <c r="FL95" s="402">
        <v>0</v>
      </c>
      <c r="FM95" s="673">
        <v>0</v>
      </c>
      <c r="FN95" s="674">
        <v>0</v>
      </c>
      <c r="FO95" s="428">
        <v>0</v>
      </c>
      <c r="FP95" s="400">
        <v>0</v>
      </c>
      <c r="FQ95" s="429">
        <v>0</v>
      </c>
      <c r="FR95" s="675">
        <v>0</v>
      </c>
      <c r="FS95" s="679">
        <v>0</v>
      </c>
      <c r="FT95" s="668">
        <v>0</v>
      </c>
      <c r="FU95" s="669">
        <v>0</v>
      </c>
      <c r="FV95" s="670">
        <v>0</v>
      </c>
      <c r="FW95" s="680">
        <v>0</v>
      </c>
      <c r="FX95" s="681">
        <v>0</v>
      </c>
      <c r="FY95" s="667">
        <v>0</v>
      </c>
      <c r="FZ95" s="658">
        <v>0</v>
      </c>
      <c r="GA95" s="659">
        <v>0</v>
      </c>
    </row>
    <row r="96" spans="1:183" ht="25.2" thickBot="1">
      <c r="A96" s="682" t="s">
        <v>892</v>
      </c>
      <c r="B96" s="597" t="s">
        <v>889</v>
      </c>
      <c r="C96" s="661"/>
      <c r="D96" s="662"/>
      <c r="E96" s="395"/>
      <c r="F96" s="395"/>
      <c r="G96" s="396">
        <v>0</v>
      </c>
      <c r="H96" s="470"/>
      <c r="I96" s="470"/>
      <c r="J96" s="436">
        <v>0</v>
      </c>
      <c r="K96" s="437" t="e">
        <v>#DIV/0!</v>
      </c>
      <c r="L96" s="666"/>
      <c r="M96" s="667"/>
      <c r="N96" s="668"/>
      <c r="O96" s="669"/>
      <c r="P96" s="670"/>
      <c r="Q96" s="671"/>
      <c r="R96" s="543"/>
      <c r="S96" s="666"/>
      <c r="T96" s="667"/>
      <c r="U96" s="668"/>
      <c r="V96" s="669"/>
      <c r="W96" s="670"/>
      <c r="X96" s="671"/>
      <c r="Y96" s="672"/>
      <c r="Z96" s="666"/>
      <c r="AA96" s="667"/>
      <c r="AB96" s="668"/>
      <c r="AC96" s="669"/>
      <c r="AD96" s="670"/>
      <c r="AE96" s="671"/>
      <c r="AF96" s="672"/>
      <c r="AG96" s="666"/>
      <c r="AH96" s="667"/>
      <c r="AI96" s="668"/>
      <c r="AJ96" s="669"/>
      <c r="AK96" s="670"/>
      <c r="AL96" s="671"/>
      <c r="AM96" s="672"/>
      <c r="AN96" s="666"/>
      <c r="AO96" s="667"/>
      <c r="AP96" s="668"/>
      <c r="AQ96" s="669"/>
      <c r="AR96" s="670"/>
      <c r="AS96" s="671"/>
      <c r="AT96" s="672"/>
      <c r="AU96" s="666"/>
      <c r="AV96" s="667"/>
      <c r="AW96" s="668"/>
      <c r="AX96" s="669"/>
      <c r="AY96" s="670"/>
      <c r="AZ96" s="671"/>
      <c r="BA96" s="543"/>
      <c r="BB96" s="666"/>
      <c r="BC96" s="667"/>
      <c r="BD96" s="668"/>
      <c r="BE96" s="669"/>
      <c r="BF96" s="670"/>
      <c r="BG96" s="671"/>
      <c r="BH96" s="672"/>
      <c r="BI96" s="666"/>
      <c r="BJ96" s="667"/>
      <c r="BK96" s="668"/>
      <c r="BL96" s="669"/>
      <c r="BM96" s="670"/>
      <c r="BN96" s="671"/>
      <c r="BO96" s="672"/>
      <c r="BP96" s="666"/>
      <c r="BQ96" s="667"/>
      <c r="BR96" s="668"/>
      <c r="BS96" s="669"/>
      <c r="BT96" s="670"/>
      <c r="BU96" s="671"/>
      <c r="BV96" s="448"/>
      <c r="BW96" s="666"/>
      <c r="BX96" s="667"/>
      <c r="BY96" s="668"/>
      <c r="BZ96" s="669"/>
      <c r="CA96" s="442"/>
      <c r="CB96" s="671"/>
      <c r="CC96" s="672"/>
      <c r="CD96" s="666"/>
      <c r="CE96" s="667"/>
      <c r="CF96" s="668"/>
      <c r="CG96" s="669"/>
      <c r="CH96" s="670"/>
      <c r="CI96" s="671"/>
      <c r="CJ96" s="672"/>
      <c r="CK96" s="666"/>
      <c r="CL96" s="667"/>
      <c r="CM96" s="668"/>
      <c r="CN96" s="669"/>
      <c r="CO96" s="670"/>
      <c r="CP96" s="671"/>
      <c r="CQ96" s="672"/>
      <c r="CR96" s="666"/>
      <c r="CS96" s="667"/>
      <c r="CT96" s="668"/>
      <c r="CU96" s="669"/>
      <c r="CV96" s="670"/>
      <c r="CW96" s="671"/>
      <c r="CX96" s="672"/>
      <c r="CY96" s="666"/>
      <c r="CZ96" s="667"/>
      <c r="DA96" s="668"/>
      <c r="DB96" s="669"/>
      <c r="DC96" s="670"/>
      <c r="DD96" s="671"/>
      <c r="DE96" s="672"/>
      <c r="DF96" s="666"/>
      <c r="DG96" s="667"/>
      <c r="DH96" s="668"/>
      <c r="DI96" s="669"/>
      <c r="DJ96" s="670"/>
      <c r="DK96" s="671"/>
      <c r="DL96" s="672"/>
      <c r="DM96" s="666"/>
      <c r="DN96" s="667"/>
      <c r="DO96" s="668"/>
      <c r="DP96" s="669"/>
      <c r="DQ96" s="670"/>
      <c r="DR96" s="671"/>
      <c r="DS96" s="672"/>
      <c r="DT96" s="666"/>
      <c r="DU96" s="667"/>
      <c r="DV96" s="668"/>
      <c r="DW96" s="669"/>
      <c r="DX96" s="670"/>
      <c r="DY96" s="671"/>
      <c r="DZ96" s="672"/>
      <c r="EA96" s="666"/>
      <c r="EB96" s="667"/>
      <c r="EC96" s="668"/>
      <c r="ED96" s="669"/>
      <c r="EE96" s="670"/>
      <c r="EF96" s="671"/>
      <c r="EG96" s="672"/>
      <c r="EH96" s="666"/>
      <c r="EI96" s="667"/>
      <c r="EJ96" s="668"/>
      <c r="EK96" s="669"/>
      <c r="EL96" s="670"/>
      <c r="EM96" s="671"/>
      <c r="EN96" s="672"/>
      <c r="EO96" s="666"/>
      <c r="EP96" s="667"/>
      <c r="EQ96" s="668"/>
      <c r="ER96" s="669"/>
      <c r="ES96" s="670"/>
      <c r="ET96" s="671"/>
      <c r="EU96" s="448"/>
      <c r="EV96" s="438"/>
      <c r="EW96" s="439"/>
      <c r="EX96" s="440"/>
      <c r="EY96" s="441"/>
      <c r="EZ96" s="442"/>
      <c r="FA96" s="443"/>
      <c r="FB96" s="636"/>
      <c r="FC96" s="445"/>
      <c r="FD96" s="439"/>
      <c r="FE96" s="440"/>
      <c r="FF96" s="441"/>
      <c r="FG96" s="670"/>
      <c r="FH96" s="671"/>
      <c r="FI96" s="672"/>
      <c r="FJ96" s="406">
        <v>0</v>
      </c>
      <c r="FK96" s="401">
        <v>0</v>
      </c>
      <c r="FL96" s="402">
        <v>0</v>
      </c>
      <c r="FM96" s="673">
        <v>0</v>
      </c>
      <c r="FN96" s="674">
        <v>0</v>
      </c>
      <c r="FO96" s="428">
        <v>0</v>
      </c>
      <c r="FP96" s="400">
        <v>0</v>
      </c>
      <c r="FQ96" s="429">
        <v>0</v>
      </c>
      <c r="FR96" s="675">
        <v>0</v>
      </c>
      <c r="FS96" s="679">
        <v>0</v>
      </c>
      <c r="FT96" s="668">
        <v>0</v>
      </c>
      <c r="FU96" s="669">
        <v>0</v>
      </c>
      <c r="FV96" s="670">
        <v>0</v>
      </c>
      <c r="FW96" s="680">
        <v>0</v>
      </c>
      <c r="FX96" s="681">
        <v>0</v>
      </c>
      <c r="FY96" s="667">
        <v>0</v>
      </c>
      <c r="FZ96" s="658">
        <v>0</v>
      </c>
      <c r="GA96" s="659">
        <v>0</v>
      </c>
    </row>
    <row r="97" spans="1:183" ht="25.2" thickBot="1">
      <c r="A97" s="682" t="s">
        <v>893</v>
      </c>
      <c r="B97" s="597" t="s">
        <v>889</v>
      </c>
      <c r="C97" s="661"/>
      <c r="D97" s="662"/>
      <c r="E97" s="395"/>
      <c r="F97" s="395"/>
      <c r="G97" s="396">
        <v>0</v>
      </c>
      <c r="H97" s="470"/>
      <c r="I97" s="470"/>
      <c r="J97" s="436">
        <v>0</v>
      </c>
      <c r="K97" s="437" t="e">
        <v>#DIV/0!</v>
      </c>
      <c r="L97" s="666"/>
      <c r="M97" s="667"/>
      <c r="N97" s="668"/>
      <c r="O97" s="669"/>
      <c r="P97" s="670"/>
      <c r="Q97" s="671"/>
      <c r="R97" s="543"/>
      <c r="S97" s="666"/>
      <c r="T97" s="667"/>
      <c r="U97" s="668"/>
      <c r="V97" s="669"/>
      <c r="W97" s="670"/>
      <c r="X97" s="671"/>
      <c r="Y97" s="672"/>
      <c r="Z97" s="666"/>
      <c r="AA97" s="667"/>
      <c r="AB97" s="668"/>
      <c r="AC97" s="669"/>
      <c r="AD97" s="670"/>
      <c r="AE97" s="671"/>
      <c r="AF97" s="672"/>
      <c r="AG97" s="666"/>
      <c r="AH97" s="667"/>
      <c r="AI97" s="668"/>
      <c r="AJ97" s="669"/>
      <c r="AK97" s="670"/>
      <c r="AL97" s="671"/>
      <c r="AM97" s="672"/>
      <c r="AN97" s="666"/>
      <c r="AO97" s="667"/>
      <c r="AP97" s="668"/>
      <c r="AQ97" s="669"/>
      <c r="AR97" s="670"/>
      <c r="AS97" s="671"/>
      <c r="AT97" s="672"/>
      <c r="AU97" s="666"/>
      <c r="AV97" s="667"/>
      <c r="AW97" s="668"/>
      <c r="AX97" s="669"/>
      <c r="AY97" s="670"/>
      <c r="AZ97" s="671"/>
      <c r="BA97" s="543"/>
      <c r="BB97" s="666"/>
      <c r="BC97" s="667"/>
      <c r="BD97" s="668"/>
      <c r="BE97" s="669"/>
      <c r="BF97" s="670"/>
      <c r="BG97" s="671"/>
      <c r="BH97" s="672"/>
      <c r="BI97" s="666"/>
      <c r="BJ97" s="667"/>
      <c r="BK97" s="668"/>
      <c r="BL97" s="669"/>
      <c r="BM97" s="670"/>
      <c r="BN97" s="671"/>
      <c r="BO97" s="672"/>
      <c r="BP97" s="666"/>
      <c r="BQ97" s="667"/>
      <c r="BR97" s="668"/>
      <c r="BS97" s="669"/>
      <c r="BT97" s="670"/>
      <c r="BU97" s="671"/>
      <c r="BV97" s="448"/>
      <c r="BW97" s="666"/>
      <c r="BX97" s="667"/>
      <c r="BY97" s="668"/>
      <c r="BZ97" s="669"/>
      <c r="CA97" s="442"/>
      <c r="CB97" s="671"/>
      <c r="CC97" s="672"/>
      <c r="CD97" s="666"/>
      <c r="CE97" s="667"/>
      <c r="CF97" s="668"/>
      <c r="CG97" s="669"/>
      <c r="CH97" s="670"/>
      <c r="CI97" s="671"/>
      <c r="CJ97" s="672"/>
      <c r="CK97" s="666"/>
      <c r="CL97" s="667"/>
      <c r="CM97" s="668"/>
      <c r="CN97" s="669"/>
      <c r="CO97" s="670"/>
      <c r="CP97" s="671"/>
      <c r="CQ97" s="672"/>
      <c r="CR97" s="666"/>
      <c r="CS97" s="667"/>
      <c r="CT97" s="668"/>
      <c r="CU97" s="669"/>
      <c r="CV97" s="670"/>
      <c r="CW97" s="671"/>
      <c r="CX97" s="672"/>
      <c r="CY97" s="666"/>
      <c r="CZ97" s="667"/>
      <c r="DA97" s="668"/>
      <c r="DB97" s="669"/>
      <c r="DC97" s="670"/>
      <c r="DD97" s="671"/>
      <c r="DE97" s="672"/>
      <c r="DF97" s="666"/>
      <c r="DG97" s="667"/>
      <c r="DH97" s="668"/>
      <c r="DI97" s="669"/>
      <c r="DJ97" s="670"/>
      <c r="DK97" s="671"/>
      <c r="DL97" s="672"/>
      <c r="DM97" s="666"/>
      <c r="DN97" s="667"/>
      <c r="DO97" s="668"/>
      <c r="DP97" s="669"/>
      <c r="DQ97" s="670"/>
      <c r="DR97" s="671"/>
      <c r="DS97" s="672"/>
      <c r="DT97" s="666"/>
      <c r="DU97" s="667"/>
      <c r="DV97" s="668"/>
      <c r="DW97" s="669"/>
      <c r="DX97" s="670"/>
      <c r="DY97" s="671"/>
      <c r="DZ97" s="672"/>
      <c r="EA97" s="666"/>
      <c r="EB97" s="667"/>
      <c r="EC97" s="668"/>
      <c r="ED97" s="669"/>
      <c r="EE97" s="670"/>
      <c r="EF97" s="671"/>
      <c r="EG97" s="672"/>
      <c r="EH97" s="666"/>
      <c r="EI97" s="667"/>
      <c r="EJ97" s="668"/>
      <c r="EK97" s="669"/>
      <c r="EL97" s="670"/>
      <c r="EM97" s="671"/>
      <c r="EN97" s="672"/>
      <c r="EO97" s="666"/>
      <c r="EP97" s="667"/>
      <c r="EQ97" s="668"/>
      <c r="ER97" s="669"/>
      <c r="ES97" s="670"/>
      <c r="ET97" s="671"/>
      <c r="EU97" s="448"/>
      <c r="EV97" s="438"/>
      <c r="EW97" s="439"/>
      <c r="EX97" s="440"/>
      <c r="EY97" s="441"/>
      <c r="EZ97" s="442"/>
      <c r="FA97" s="443"/>
      <c r="FB97" s="636"/>
      <c r="FC97" s="445"/>
      <c r="FD97" s="439"/>
      <c r="FE97" s="440"/>
      <c r="FF97" s="441"/>
      <c r="FG97" s="670"/>
      <c r="FH97" s="671"/>
      <c r="FI97" s="672"/>
      <c r="FJ97" s="406">
        <v>0</v>
      </c>
      <c r="FK97" s="401">
        <v>0</v>
      </c>
      <c r="FL97" s="402">
        <v>0</v>
      </c>
      <c r="FM97" s="673">
        <v>0</v>
      </c>
      <c r="FN97" s="674">
        <v>0</v>
      </c>
      <c r="FO97" s="428">
        <v>0</v>
      </c>
      <c r="FP97" s="400">
        <v>0</v>
      </c>
      <c r="FQ97" s="429">
        <v>0</v>
      </c>
      <c r="FR97" s="675">
        <v>0</v>
      </c>
      <c r="FS97" s="679">
        <v>0</v>
      </c>
      <c r="FT97" s="668">
        <v>0</v>
      </c>
      <c r="FU97" s="669">
        <v>0</v>
      </c>
      <c r="FV97" s="670">
        <v>0</v>
      </c>
      <c r="FW97" s="680">
        <v>0</v>
      </c>
      <c r="FX97" s="681">
        <v>0</v>
      </c>
      <c r="FY97" s="667">
        <v>0</v>
      </c>
      <c r="FZ97" s="658">
        <v>0</v>
      </c>
      <c r="GA97" s="659">
        <v>0</v>
      </c>
    </row>
    <row r="98" spans="1:183" ht="25.2" thickBot="1">
      <c r="A98" s="682" t="s">
        <v>894</v>
      </c>
      <c r="B98" s="597" t="s">
        <v>889</v>
      </c>
      <c r="C98" s="661"/>
      <c r="D98" s="662"/>
      <c r="E98" s="395"/>
      <c r="F98" s="395"/>
      <c r="G98" s="396">
        <v>0</v>
      </c>
      <c r="H98" s="470"/>
      <c r="I98" s="470"/>
      <c r="J98" s="436">
        <v>0</v>
      </c>
      <c r="K98" s="437" t="e">
        <v>#DIV/0!</v>
      </c>
      <c r="L98" s="666"/>
      <c r="M98" s="667"/>
      <c r="N98" s="668"/>
      <c r="O98" s="669"/>
      <c r="P98" s="670"/>
      <c r="Q98" s="671"/>
      <c r="R98" s="543"/>
      <c r="S98" s="666"/>
      <c r="T98" s="667"/>
      <c r="U98" s="668"/>
      <c r="V98" s="669"/>
      <c r="W98" s="670"/>
      <c r="X98" s="671"/>
      <c r="Y98" s="672"/>
      <c r="Z98" s="666"/>
      <c r="AA98" s="667"/>
      <c r="AB98" s="668"/>
      <c r="AC98" s="669"/>
      <c r="AD98" s="670"/>
      <c r="AE98" s="671"/>
      <c r="AF98" s="672"/>
      <c r="AG98" s="666"/>
      <c r="AH98" s="667"/>
      <c r="AI98" s="668"/>
      <c r="AJ98" s="669"/>
      <c r="AK98" s="670"/>
      <c r="AL98" s="671"/>
      <c r="AM98" s="672"/>
      <c r="AN98" s="666"/>
      <c r="AO98" s="667"/>
      <c r="AP98" s="668"/>
      <c r="AQ98" s="669"/>
      <c r="AR98" s="670"/>
      <c r="AS98" s="671"/>
      <c r="AT98" s="672"/>
      <c r="AU98" s="666"/>
      <c r="AV98" s="667"/>
      <c r="AW98" s="668"/>
      <c r="AX98" s="669"/>
      <c r="AY98" s="670"/>
      <c r="AZ98" s="671"/>
      <c r="BA98" s="543"/>
      <c r="BB98" s="666"/>
      <c r="BC98" s="667"/>
      <c r="BD98" s="668"/>
      <c r="BE98" s="669"/>
      <c r="BF98" s="670"/>
      <c r="BG98" s="671"/>
      <c r="BH98" s="672"/>
      <c r="BI98" s="666"/>
      <c r="BJ98" s="667"/>
      <c r="BK98" s="668"/>
      <c r="BL98" s="669"/>
      <c r="BM98" s="670"/>
      <c r="BN98" s="671"/>
      <c r="BO98" s="672"/>
      <c r="BP98" s="666"/>
      <c r="BQ98" s="667"/>
      <c r="BR98" s="668"/>
      <c r="BS98" s="669"/>
      <c r="BT98" s="670"/>
      <c r="BU98" s="671"/>
      <c r="BV98" s="448"/>
      <c r="BW98" s="666"/>
      <c r="BX98" s="667"/>
      <c r="BY98" s="668"/>
      <c r="BZ98" s="669"/>
      <c r="CA98" s="442"/>
      <c r="CB98" s="671"/>
      <c r="CC98" s="672"/>
      <c r="CD98" s="666"/>
      <c r="CE98" s="667"/>
      <c r="CF98" s="668"/>
      <c r="CG98" s="669"/>
      <c r="CH98" s="670"/>
      <c r="CI98" s="671"/>
      <c r="CJ98" s="672"/>
      <c r="CK98" s="666"/>
      <c r="CL98" s="667"/>
      <c r="CM98" s="668"/>
      <c r="CN98" s="669"/>
      <c r="CO98" s="670"/>
      <c r="CP98" s="671"/>
      <c r="CQ98" s="672"/>
      <c r="CR98" s="666"/>
      <c r="CS98" s="667"/>
      <c r="CT98" s="668"/>
      <c r="CU98" s="669"/>
      <c r="CV98" s="670"/>
      <c r="CW98" s="671"/>
      <c r="CX98" s="672"/>
      <c r="CY98" s="666"/>
      <c r="CZ98" s="667"/>
      <c r="DA98" s="668"/>
      <c r="DB98" s="669"/>
      <c r="DC98" s="670"/>
      <c r="DD98" s="671"/>
      <c r="DE98" s="672"/>
      <c r="DF98" s="666"/>
      <c r="DG98" s="667"/>
      <c r="DH98" s="668"/>
      <c r="DI98" s="669"/>
      <c r="DJ98" s="670"/>
      <c r="DK98" s="671"/>
      <c r="DL98" s="672"/>
      <c r="DM98" s="666"/>
      <c r="DN98" s="667"/>
      <c r="DO98" s="668"/>
      <c r="DP98" s="669"/>
      <c r="DQ98" s="670"/>
      <c r="DR98" s="671"/>
      <c r="DS98" s="672"/>
      <c r="DT98" s="666"/>
      <c r="DU98" s="667"/>
      <c r="DV98" s="668"/>
      <c r="DW98" s="669"/>
      <c r="DX98" s="670"/>
      <c r="DY98" s="671"/>
      <c r="DZ98" s="672"/>
      <c r="EA98" s="666"/>
      <c r="EB98" s="667"/>
      <c r="EC98" s="668"/>
      <c r="ED98" s="669"/>
      <c r="EE98" s="670"/>
      <c r="EF98" s="671"/>
      <c r="EG98" s="672"/>
      <c r="EH98" s="666"/>
      <c r="EI98" s="667"/>
      <c r="EJ98" s="668"/>
      <c r="EK98" s="669"/>
      <c r="EL98" s="670"/>
      <c r="EM98" s="671"/>
      <c r="EN98" s="672"/>
      <c r="EO98" s="666"/>
      <c r="EP98" s="667"/>
      <c r="EQ98" s="668"/>
      <c r="ER98" s="669"/>
      <c r="ES98" s="670"/>
      <c r="ET98" s="671"/>
      <c r="EU98" s="448"/>
      <c r="EV98" s="438"/>
      <c r="EW98" s="439"/>
      <c r="EX98" s="440"/>
      <c r="EY98" s="441"/>
      <c r="EZ98" s="442"/>
      <c r="FA98" s="443"/>
      <c r="FB98" s="636"/>
      <c r="FC98" s="445"/>
      <c r="FD98" s="439"/>
      <c r="FE98" s="440"/>
      <c r="FF98" s="441"/>
      <c r="FG98" s="670"/>
      <c r="FH98" s="671"/>
      <c r="FI98" s="672"/>
      <c r="FJ98" s="406">
        <v>0</v>
      </c>
      <c r="FK98" s="401">
        <v>0</v>
      </c>
      <c r="FL98" s="402">
        <v>0</v>
      </c>
      <c r="FM98" s="673">
        <v>0</v>
      </c>
      <c r="FN98" s="674">
        <v>0</v>
      </c>
      <c r="FO98" s="428">
        <v>0</v>
      </c>
      <c r="FP98" s="400">
        <v>0</v>
      </c>
      <c r="FQ98" s="429">
        <v>0</v>
      </c>
      <c r="FR98" s="675">
        <v>0</v>
      </c>
      <c r="FS98" s="679">
        <v>0</v>
      </c>
      <c r="FT98" s="668">
        <v>0</v>
      </c>
      <c r="FU98" s="669">
        <v>0</v>
      </c>
      <c r="FV98" s="670">
        <v>0</v>
      </c>
      <c r="FW98" s="680">
        <v>0</v>
      </c>
      <c r="FX98" s="681">
        <v>0</v>
      </c>
      <c r="FY98" s="667">
        <v>0</v>
      </c>
      <c r="FZ98" s="658">
        <v>0</v>
      </c>
      <c r="GA98" s="659">
        <v>0</v>
      </c>
    </row>
    <row r="99" spans="1:183" ht="25.2" thickBot="1">
      <c r="A99" s="682" t="s">
        <v>895</v>
      </c>
      <c r="B99" s="597" t="s">
        <v>889</v>
      </c>
      <c r="C99" s="661"/>
      <c r="D99" s="662"/>
      <c r="E99" s="395"/>
      <c r="F99" s="395"/>
      <c r="G99" s="396">
        <v>0</v>
      </c>
      <c r="H99" s="470"/>
      <c r="I99" s="470"/>
      <c r="J99" s="436">
        <v>0</v>
      </c>
      <c r="K99" s="437" t="e">
        <v>#DIV/0!</v>
      </c>
      <c r="L99" s="666"/>
      <c r="M99" s="667"/>
      <c r="N99" s="668"/>
      <c r="O99" s="669"/>
      <c r="P99" s="670"/>
      <c r="Q99" s="671"/>
      <c r="R99" s="543"/>
      <c r="S99" s="666"/>
      <c r="T99" s="667"/>
      <c r="U99" s="668"/>
      <c r="V99" s="669"/>
      <c r="W99" s="670"/>
      <c r="X99" s="671"/>
      <c r="Y99" s="672"/>
      <c r="Z99" s="666"/>
      <c r="AA99" s="667"/>
      <c r="AB99" s="668"/>
      <c r="AC99" s="669"/>
      <c r="AD99" s="670"/>
      <c r="AE99" s="671"/>
      <c r="AF99" s="672"/>
      <c r="AG99" s="666"/>
      <c r="AH99" s="667"/>
      <c r="AI99" s="668"/>
      <c r="AJ99" s="669"/>
      <c r="AK99" s="670"/>
      <c r="AL99" s="671"/>
      <c r="AM99" s="672"/>
      <c r="AN99" s="666"/>
      <c r="AO99" s="667"/>
      <c r="AP99" s="668"/>
      <c r="AQ99" s="669"/>
      <c r="AR99" s="670"/>
      <c r="AS99" s="671"/>
      <c r="AT99" s="672"/>
      <c r="AU99" s="666"/>
      <c r="AV99" s="667"/>
      <c r="AW99" s="668"/>
      <c r="AX99" s="669"/>
      <c r="AY99" s="670"/>
      <c r="AZ99" s="671"/>
      <c r="BA99" s="543"/>
      <c r="BB99" s="666"/>
      <c r="BC99" s="667"/>
      <c r="BD99" s="668"/>
      <c r="BE99" s="669"/>
      <c r="BF99" s="670"/>
      <c r="BG99" s="671"/>
      <c r="BH99" s="672"/>
      <c r="BI99" s="666"/>
      <c r="BJ99" s="667"/>
      <c r="BK99" s="668"/>
      <c r="BL99" s="669"/>
      <c r="BM99" s="670"/>
      <c r="BN99" s="671"/>
      <c r="BO99" s="672"/>
      <c r="BP99" s="666"/>
      <c r="BQ99" s="667"/>
      <c r="BR99" s="668"/>
      <c r="BS99" s="669"/>
      <c r="BT99" s="670"/>
      <c r="BU99" s="671"/>
      <c r="BV99" s="448"/>
      <c r="BW99" s="666"/>
      <c r="BX99" s="667"/>
      <c r="BY99" s="668"/>
      <c r="BZ99" s="669"/>
      <c r="CA99" s="442"/>
      <c r="CB99" s="671"/>
      <c r="CC99" s="672"/>
      <c r="CD99" s="666"/>
      <c r="CE99" s="667"/>
      <c r="CF99" s="668"/>
      <c r="CG99" s="669"/>
      <c r="CH99" s="670"/>
      <c r="CI99" s="671"/>
      <c r="CJ99" s="672"/>
      <c r="CK99" s="666"/>
      <c r="CL99" s="667"/>
      <c r="CM99" s="668"/>
      <c r="CN99" s="669"/>
      <c r="CO99" s="670"/>
      <c r="CP99" s="671"/>
      <c r="CQ99" s="672"/>
      <c r="CR99" s="666"/>
      <c r="CS99" s="667"/>
      <c r="CT99" s="668"/>
      <c r="CU99" s="669"/>
      <c r="CV99" s="670"/>
      <c r="CW99" s="671"/>
      <c r="CX99" s="672"/>
      <c r="CY99" s="666"/>
      <c r="CZ99" s="667"/>
      <c r="DA99" s="668"/>
      <c r="DB99" s="669"/>
      <c r="DC99" s="670"/>
      <c r="DD99" s="671"/>
      <c r="DE99" s="672"/>
      <c r="DF99" s="666"/>
      <c r="DG99" s="667"/>
      <c r="DH99" s="668"/>
      <c r="DI99" s="669"/>
      <c r="DJ99" s="670"/>
      <c r="DK99" s="671"/>
      <c r="DL99" s="672"/>
      <c r="DM99" s="666"/>
      <c r="DN99" s="667"/>
      <c r="DO99" s="668"/>
      <c r="DP99" s="669"/>
      <c r="DQ99" s="670"/>
      <c r="DR99" s="671"/>
      <c r="DS99" s="672"/>
      <c r="DT99" s="666"/>
      <c r="DU99" s="667"/>
      <c r="DV99" s="668"/>
      <c r="DW99" s="669"/>
      <c r="DX99" s="670"/>
      <c r="DY99" s="671"/>
      <c r="DZ99" s="672"/>
      <c r="EA99" s="666"/>
      <c r="EB99" s="667"/>
      <c r="EC99" s="668"/>
      <c r="ED99" s="669"/>
      <c r="EE99" s="670"/>
      <c r="EF99" s="671"/>
      <c r="EG99" s="672"/>
      <c r="EH99" s="666"/>
      <c r="EI99" s="667"/>
      <c r="EJ99" s="668"/>
      <c r="EK99" s="669"/>
      <c r="EL99" s="670"/>
      <c r="EM99" s="671"/>
      <c r="EN99" s="672"/>
      <c r="EO99" s="666"/>
      <c r="EP99" s="667"/>
      <c r="EQ99" s="668"/>
      <c r="ER99" s="669"/>
      <c r="ES99" s="670"/>
      <c r="ET99" s="671"/>
      <c r="EU99" s="448"/>
      <c r="EV99" s="438"/>
      <c r="EW99" s="439"/>
      <c r="EX99" s="440"/>
      <c r="EY99" s="441"/>
      <c r="EZ99" s="442"/>
      <c r="FA99" s="443"/>
      <c r="FB99" s="636"/>
      <c r="FC99" s="445"/>
      <c r="FD99" s="439"/>
      <c r="FE99" s="440"/>
      <c r="FF99" s="441"/>
      <c r="FG99" s="670"/>
      <c r="FH99" s="671"/>
      <c r="FI99" s="672"/>
      <c r="FJ99" s="406">
        <v>0</v>
      </c>
      <c r="FK99" s="401">
        <v>0</v>
      </c>
      <c r="FL99" s="402">
        <v>0</v>
      </c>
      <c r="FM99" s="673">
        <v>0</v>
      </c>
      <c r="FN99" s="674">
        <v>0</v>
      </c>
      <c r="FO99" s="428">
        <v>0</v>
      </c>
      <c r="FP99" s="400">
        <v>0</v>
      </c>
      <c r="FQ99" s="429">
        <v>0</v>
      </c>
      <c r="FR99" s="675">
        <v>0</v>
      </c>
      <c r="FS99" s="679">
        <v>0</v>
      </c>
      <c r="FT99" s="668">
        <v>0</v>
      </c>
      <c r="FU99" s="669">
        <v>0</v>
      </c>
      <c r="FV99" s="670">
        <v>0</v>
      </c>
      <c r="FW99" s="680">
        <v>0</v>
      </c>
      <c r="FX99" s="681">
        <v>0</v>
      </c>
      <c r="FY99" s="667">
        <v>0</v>
      </c>
      <c r="FZ99" s="658">
        <v>0</v>
      </c>
      <c r="GA99" s="659">
        <v>0</v>
      </c>
    </row>
    <row r="100" spans="1:183" ht="25.2" thickBot="1">
      <c r="A100" s="682" t="s">
        <v>896</v>
      </c>
      <c r="B100" s="597" t="s">
        <v>889</v>
      </c>
      <c r="C100" s="661"/>
      <c r="D100" s="662"/>
      <c r="E100" s="395"/>
      <c r="F100" s="395"/>
      <c r="G100" s="396">
        <v>0</v>
      </c>
      <c r="H100" s="470"/>
      <c r="I100" s="470"/>
      <c r="J100" s="436">
        <v>0</v>
      </c>
      <c r="K100" s="437" t="e">
        <v>#DIV/0!</v>
      </c>
      <c r="L100" s="666"/>
      <c r="M100" s="667"/>
      <c r="N100" s="668"/>
      <c r="O100" s="669"/>
      <c r="P100" s="670"/>
      <c r="Q100" s="671"/>
      <c r="R100" s="543"/>
      <c r="S100" s="666"/>
      <c r="T100" s="667"/>
      <c r="U100" s="668"/>
      <c r="V100" s="669"/>
      <c r="W100" s="670"/>
      <c r="X100" s="671"/>
      <c r="Y100" s="672"/>
      <c r="Z100" s="666"/>
      <c r="AA100" s="667"/>
      <c r="AB100" s="668"/>
      <c r="AC100" s="669"/>
      <c r="AD100" s="670"/>
      <c r="AE100" s="671"/>
      <c r="AF100" s="672"/>
      <c r="AG100" s="666"/>
      <c r="AH100" s="667"/>
      <c r="AI100" s="668"/>
      <c r="AJ100" s="669"/>
      <c r="AK100" s="670"/>
      <c r="AL100" s="671"/>
      <c r="AM100" s="672"/>
      <c r="AN100" s="666"/>
      <c r="AO100" s="667"/>
      <c r="AP100" s="668"/>
      <c r="AQ100" s="669"/>
      <c r="AR100" s="670"/>
      <c r="AS100" s="671"/>
      <c r="AT100" s="672"/>
      <c r="AU100" s="666"/>
      <c r="AV100" s="667"/>
      <c r="AW100" s="668"/>
      <c r="AX100" s="669"/>
      <c r="AY100" s="670"/>
      <c r="AZ100" s="671"/>
      <c r="BA100" s="543"/>
      <c r="BB100" s="666"/>
      <c r="BC100" s="667"/>
      <c r="BD100" s="668"/>
      <c r="BE100" s="669"/>
      <c r="BF100" s="670"/>
      <c r="BG100" s="671"/>
      <c r="BH100" s="672"/>
      <c r="BI100" s="666"/>
      <c r="BJ100" s="667"/>
      <c r="BK100" s="668"/>
      <c r="BL100" s="669"/>
      <c r="BM100" s="670"/>
      <c r="BN100" s="671"/>
      <c r="BO100" s="672"/>
      <c r="BP100" s="666"/>
      <c r="BQ100" s="667"/>
      <c r="BR100" s="668"/>
      <c r="BS100" s="669"/>
      <c r="BT100" s="670"/>
      <c r="BU100" s="671"/>
      <c r="BV100" s="448"/>
      <c r="BW100" s="666"/>
      <c r="BX100" s="667"/>
      <c r="BY100" s="668"/>
      <c r="BZ100" s="669"/>
      <c r="CA100" s="442"/>
      <c r="CB100" s="671"/>
      <c r="CC100" s="672"/>
      <c r="CD100" s="666"/>
      <c r="CE100" s="667"/>
      <c r="CF100" s="668"/>
      <c r="CG100" s="669"/>
      <c r="CH100" s="670"/>
      <c r="CI100" s="671"/>
      <c r="CJ100" s="672"/>
      <c r="CK100" s="666"/>
      <c r="CL100" s="667"/>
      <c r="CM100" s="668"/>
      <c r="CN100" s="669"/>
      <c r="CO100" s="670"/>
      <c r="CP100" s="671"/>
      <c r="CQ100" s="672"/>
      <c r="CR100" s="666"/>
      <c r="CS100" s="667"/>
      <c r="CT100" s="668"/>
      <c r="CU100" s="669"/>
      <c r="CV100" s="670"/>
      <c r="CW100" s="671"/>
      <c r="CX100" s="672"/>
      <c r="CY100" s="666"/>
      <c r="CZ100" s="667"/>
      <c r="DA100" s="668"/>
      <c r="DB100" s="669"/>
      <c r="DC100" s="670"/>
      <c r="DD100" s="671"/>
      <c r="DE100" s="672"/>
      <c r="DF100" s="666"/>
      <c r="DG100" s="667"/>
      <c r="DH100" s="668"/>
      <c r="DI100" s="669"/>
      <c r="DJ100" s="670"/>
      <c r="DK100" s="671"/>
      <c r="DL100" s="672"/>
      <c r="DM100" s="666"/>
      <c r="DN100" s="667"/>
      <c r="DO100" s="668"/>
      <c r="DP100" s="669"/>
      <c r="DQ100" s="670"/>
      <c r="DR100" s="671"/>
      <c r="DS100" s="672"/>
      <c r="DT100" s="666"/>
      <c r="DU100" s="667"/>
      <c r="DV100" s="668"/>
      <c r="DW100" s="669"/>
      <c r="DX100" s="670"/>
      <c r="DY100" s="671"/>
      <c r="DZ100" s="672"/>
      <c r="EA100" s="666"/>
      <c r="EB100" s="667"/>
      <c r="EC100" s="668"/>
      <c r="ED100" s="669"/>
      <c r="EE100" s="670"/>
      <c r="EF100" s="671"/>
      <c r="EG100" s="672"/>
      <c r="EH100" s="666"/>
      <c r="EI100" s="667"/>
      <c r="EJ100" s="668"/>
      <c r="EK100" s="669"/>
      <c r="EL100" s="670"/>
      <c r="EM100" s="671"/>
      <c r="EN100" s="672"/>
      <c r="EO100" s="666"/>
      <c r="EP100" s="667"/>
      <c r="EQ100" s="668"/>
      <c r="ER100" s="669"/>
      <c r="ES100" s="670"/>
      <c r="ET100" s="671"/>
      <c r="EU100" s="448"/>
      <c r="EV100" s="438"/>
      <c r="EW100" s="439"/>
      <c r="EX100" s="440"/>
      <c r="EY100" s="441"/>
      <c r="EZ100" s="442"/>
      <c r="FA100" s="443"/>
      <c r="FB100" s="636"/>
      <c r="FC100" s="445"/>
      <c r="FD100" s="439"/>
      <c r="FE100" s="440"/>
      <c r="FF100" s="441"/>
      <c r="FG100" s="670"/>
      <c r="FH100" s="671"/>
      <c r="FI100" s="672"/>
      <c r="FJ100" s="406">
        <v>0</v>
      </c>
      <c r="FK100" s="401">
        <v>0</v>
      </c>
      <c r="FL100" s="402">
        <v>0</v>
      </c>
      <c r="FM100" s="673">
        <v>0</v>
      </c>
      <c r="FN100" s="674">
        <v>0</v>
      </c>
      <c r="FO100" s="428">
        <v>0</v>
      </c>
      <c r="FP100" s="400">
        <v>0</v>
      </c>
      <c r="FQ100" s="429">
        <v>0</v>
      </c>
      <c r="FR100" s="675">
        <v>0</v>
      </c>
      <c r="FS100" s="679">
        <v>0</v>
      </c>
      <c r="FT100" s="668">
        <v>0</v>
      </c>
      <c r="FU100" s="669">
        <v>0</v>
      </c>
      <c r="FV100" s="670">
        <v>0</v>
      </c>
      <c r="FW100" s="680">
        <v>0</v>
      </c>
      <c r="FX100" s="681">
        <v>0</v>
      </c>
      <c r="FY100" s="667">
        <v>0</v>
      </c>
      <c r="FZ100" s="658">
        <v>0</v>
      </c>
      <c r="GA100" s="659">
        <v>0</v>
      </c>
    </row>
    <row r="101" spans="1:183" ht="25.2" thickBot="1">
      <c r="A101" s="682" t="s">
        <v>897</v>
      </c>
      <c r="B101" s="597" t="s">
        <v>889</v>
      </c>
      <c r="C101" s="661"/>
      <c r="D101" s="662"/>
      <c r="E101" s="395"/>
      <c r="F101" s="395"/>
      <c r="G101" s="396">
        <v>0</v>
      </c>
      <c r="H101" s="470"/>
      <c r="I101" s="470"/>
      <c r="J101" s="436">
        <v>0</v>
      </c>
      <c r="K101" s="437" t="e">
        <v>#DIV/0!</v>
      </c>
      <c r="L101" s="666"/>
      <c r="M101" s="667"/>
      <c r="N101" s="668"/>
      <c r="O101" s="669"/>
      <c r="P101" s="670"/>
      <c r="Q101" s="671"/>
      <c r="R101" s="543"/>
      <c r="S101" s="666"/>
      <c r="T101" s="667"/>
      <c r="U101" s="668"/>
      <c r="V101" s="669"/>
      <c r="W101" s="670"/>
      <c r="X101" s="671"/>
      <c r="Y101" s="672"/>
      <c r="Z101" s="666"/>
      <c r="AA101" s="667"/>
      <c r="AB101" s="668"/>
      <c r="AC101" s="669"/>
      <c r="AD101" s="670"/>
      <c r="AE101" s="671"/>
      <c r="AF101" s="672"/>
      <c r="AG101" s="666"/>
      <c r="AH101" s="667"/>
      <c r="AI101" s="668"/>
      <c r="AJ101" s="669"/>
      <c r="AK101" s="670"/>
      <c r="AL101" s="671"/>
      <c r="AM101" s="672"/>
      <c r="AN101" s="666"/>
      <c r="AO101" s="667"/>
      <c r="AP101" s="668"/>
      <c r="AQ101" s="669"/>
      <c r="AR101" s="670"/>
      <c r="AS101" s="671"/>
      <c r="AT101" s="672"/>
      <c r="AU101" s="666"/>
      <c r="AV101" s="667"/>
      <c r="AW101" s="668"/>
      <c r="AX101" s="669"/>
      <c r="AY101" s="670"/>
      <c r="AZ101" s="671"/>
      <c r="BA101" s="543"/>
      <c r="BB101" s="666"/>
      <c r="BC101" s="667"/>
      <c r="BD101" s="668"/>
      <c r="BE101" s="669"/>
      <c r="BF101" s="670"/>
      <c r="BG101" s="671"/>
      <c r="BH101" s="672"/>
      <c r="BI101" s="666"/>
      <c r="BJ101" s="667"/>
      <c r="BK101" s="668"/>
      <c r="BL101" s="669"/>
      <c r="BM101" s="670"/>
      <c r="BN101" s="671"/>
      <c r="BO101" s="672"/>
      <c r="BP101" s="666"/>
      <c r="BQ101" s="667"/>
      <c r="BR101" s="668"/>
      <c r="BS101" s="669"/>
      <c r="BT101" s="670"/>
      <c r="BU101" s="671"/>
      <c r="BV101" s="448"/>
      <c r="BW101" s="666"/>
      <c r="BX101" s="667"/>
      <c r="BY101" s="668"/>
      <c r="BZ101" s="669"/>
      <c r="CA101" s="442"/>
      <c r="CB101" s="671"/>
      <c r="CC101" s="672"/>
      <c r="CD101" s="666"/>
      <c r="CE101" s="667"/>
      <c r="CF101" s="668"/>
      <c r="CG101" s="669"/>
      <c r="CH101" s="670"/>
      <c r="CI101" s="671"/>
      <c r="CJ101" s="672"/>
      <c r="CK101" s="666"/>
      <c r="CL101" s="667"/>
      <c r="CM101" s="668"/>
      <c r="CN101" s="669"/>
      <c r="CO101" s="670"/>
      <c r="CP101" s="671"/>
      <c r="CQ101" s="672"/>
      <c r="CR101" s="666"/>
      <c r="CS101" s="667"/>
      <c r="CT101" s="668"/>
      <c r="CU101" s="669"/>
      <c r="CV101" s="670"/>
      <c r="CW101" s="671"/>
      <c r="CX101" s="672"/>
      <c r="CY101" s="666"/>
      <c r="CZ101" s="667"/>
      <c r="DA101" s="668"/>
      <c r="DB101" s="669"/>
      <c r="DC101" s="670"/>
      <c r="DD101" s="671"/>
      <c r="DE101" s="672"/>
      <c r="DF101" s="666"/>
      <c r="DG101" s="667"/>
      <c r="DH101" s="668"/>
      <c r="DI101" s="669"/>
      <c r="DJ101" s="670"/>
      <c r="DK101" s="671"/>
      <c r="DL101" s="672"/>
      <c r="DM101" s="666"/>
      <c r="DN101" s="667"/>
      <c r="DO101" s="668"/>
      <c r="DP101" s="669"/>
      <c r="DQ101" s="670"/>
      <c r="DR101" s="671"/>
      <c r="DS101" s="672"/>
      <c r="DT101" s="666"/>
      <c r="DU101" s="667"/>
      <c r="DV101" s="668"/>
      <c r="DW101" s="669"/>
      <c r="DX101" s="670"/>
      <c r="DY101" s="671"/>
      <c r="DZ101" s="672"/>
      <c r="EA101" s="666"/>
      <c r="EB101" s="667"/>
      <c r="EC101" s="668"/>
      <c r="ED101" s="669"/>
      <c r="EE101" s="670"/>
      <c r="EF101" s="671"/>
      <c r="EG101" s="672"/>
      <c r="EH101" s="666"/>
      <c r="EI101" s="667"/>
      <c r="EJ101" s="668"/>
      <c r="EK101" s="669"/>
      <c r="EL101" s="670"/>
      <c r="EM101" s="671"/>
      <c r="EN101" s="672"/>
      <c r="EO101" s="666"/>
      <c r="EP101" s="667"/>
      <c r="EQ101" s="668"/>
      <c r="ER101" s="669"/>
      <c r="ES101" s="670"/>
      <c r="ET101" s="671"/>
      <c r="EU101" s="448"/>
      <c r="EV101" s="438"/>
      <c r="EW101" s="439"/>
      <c r="EX101" s="440"/>
      <c r="EY101" s="441"/>
      <c r="EZ101" s="442"/>
      <c r="FA101" s="443"/>
      <c r="FB101" s="636"/>
      <c r="FC101" s="445"/>
      <c r="FD101" s="439"/>
      <c r="FE101" s="440"/>
      <c r="FF101" s="441"/>
      <c r="FG101" s="670"/>
      <c r="FH101" s="671"/>
      <c r="FI101" s="672"/>
      <c r="FJ101" s="406">
        <v>0</v>
      </c>
      <c r="FK101" s="401">
        <v>0</v>
      </c>
      <c r="FL101" s="402">
        <v>0</v>
      </c>
      <c r="FM101" s="673">
        <v>0</v>
      </c>
      <c r="FN101" s="674">
        <v>0</v>
      </c>
      <c r="FO101" s="428">
        <v>0</v>
      </c>
      <c r="FP101" s="400">
        <v>0</v>
      </c>
      <c r="FQ101" s="429">
        <v>0</v>
      </c>
      <c r="FR101" s="675">
        <v>0</v>
      </c>
      <c r="FS101" s="679">
        <v>0</v>
      </c>
      <c r="FT101" s="668">
        <v>0</v>
      </c>
      <c r="FU101" s="669">
        <v>0</v>
      </c>
      <c r="FV101" s="670">
        <v>0</v>
      </c>
      <c r="FW101" s="680">
        <v>0</v>
      </c>
      <c r="FX101" s="681">
        <v>0</v>
      </c>
      <c r="FY101" s="667">
        <v>0</v>
      </c>
      <c r="FZ101" s="658">
        <v>0</v>
      </c>
      <c r="GA101" s="659">
        <v>0</v>
      </c>
    </row>
    <row r="102" spans="1:183" ht="25.2" thickBot="1">
      <c r="A102" s="682" t="s">
        <v>898</v>
      </c>
      <c r="B102" s="597" t="s">
        <v>889</v>
      </c>
      <c r="C102" s="661"/>
      <c r="D102" s="662"/>
      <c r="E102" s="395"/>
      <c r="F102" s="395"/>
      <c r="G102" s="396">
        <v>0</v>
      </c>
      <c r="H102" s="470"/>
      <c r="I102" s="470"/>
      <c r="J102" s="436">
        <v>0</v>
      </c>
      <c r="K102" s="437" t="e">
        <v>#DIV/0!</v>
      </c>
      <c r="L102" s="666"/>
      <c r="M102" s="667"/>
      <c r="N102" s="668"/>
      <c r="O102" s="669"/>
      <c r="P102" s="670"/>
      <c r="Q102" s="671"/>
      <c r="R102" s="543"/>
      <c r="S102" s="666"/>
      <c r="T102" s="667"/>
      <c r="U102" s="668"/>
      <c r="V102" s="669"/>
      <c r="W102" s="670"/>
      <c r="X102" s="671"/>
      <c r="Y102" s="672"/>
      <c r="Z102" s="666"/>
      <c r="AA102" s="667"/>
      <c r="AB102" s="668"/>
      <c r="AC102" s="669"/>
      <c r="AD102" s="670"/>
      <c r="AE102" s="671"/>
      <c r="AF102" s="672"/>
      <c r="AG102" s="666"/>
      <c r="AH102" s="667"/>
      <c r="AI102" s="668"/>
      <c r="AJ102" s="669"/>
      <c r="AK102" s="670"/>
      <c r="AL102" s="671"/>
      <c r="AM102" s="672"/>
      <c r="AN102" s="666"/>
      <c r="AO102" s="667"/>
      <c r="AP102" s="668"/>
      <c r="AQ102" s="669"/>
      <c r="AR102" s="670"/>
      <c r="AS102" s="671"/>
      <c r="AT102" s="672"/>
      <c r="AU102" s="666"/>
      <c r="AV102" s="667"/>
      <c r="AW102" s="668"/>
      <c r="AX102" s="669"/>
      <c r="AY102" s="670"/>
      <c r="AZ102" s="671"/>
      <c r="BA102" s="543"/>
      <c r="BB102" s="666"/>
      <c r="BC102" s="667"/>
      <c r="BD102" s="668"/>
      <c r="BE102" s="669"/>
      <c r="BF102" s="670"/>
      <c r="BG102" s="671"/>
      <c r="BH102" s="672"/>
      <c r="BI102" s="666"/>
      <c r="BJ102" s="667"/>
      <c r="BK102" s="668"/>
      <c r="BL102" s="669"/>
      <c r="BM102" s="670"/>
      <c r="BN102" s="671"/>
      <c r="BO102" s="672"/>
      <c r="BP102" s="666"/>
      <c r="BQ102" s="667"/>
      <c r="BR102" s="668"/>
      <c r="BS102" s="669"/>
      <c r="BT102" s="670"/>
      <c r="BU102" s="671"/>
      <c r="BV102" s="448"/>
      <c r="BW102" s="666"/>
      <c r="BX102" s="667"/>
      <c r="BY102" s="668"/>
      <c r="BZ102" s="669"/>
      <c r="CA102" s="442"/>
      <c r="CB102" s="671"/>
      <c r="CC102" s="672"/>
      <c r="CD102" s="666"/>
      <c r="CE102" s="667"/>
      <c r="CF102" s="668"/>
      <c r="CG102" s="669"/>
      <c r="CH102" s="670"/>
      <c r="CI102" s="671"/>
      <c r="CJ102" s="672"/>
      <c r="CK102" s="666"/>
      <c r="CL102" s="667"/>
      <c r="CM102" s="668"/>
      <c r="CN102" s="669"/>
      <c r="CO102" s="670"/>
      <c r="CP102" s="671"/>
      <c r="CQ102" s="672"/>
      <c r="CR102" s="666"/>
      <c r="CS102" s="667"/>
      <c r="CT102" s="668"/>
      <c r="CU102" s="669"/>
      <c r="CV102" s="670"/>
      <c r="CW102" s="671"/>
      <c r="CX102" s="672"/>
      <c r="CY102" s="666"/>
      <c r="CZ102" s="667"/>
      <c r="DA102" s="668"/>
      <c r="DB102" s="669"/>
      <c r="DC102" s="670"/>
      <c r="DD102" s="671"/>
      <c r="DE102" s="672"/>
      <c r="DF102" s="666"/>
      <c r="DG102" s="667"/>
      <c r="DH102" s="668"/>
      <c r="DI102" s="669"/>
      <c r="DJ102" s="670"/>
      <c r="DK102" s="671"/>
      <c r="DL102" s="672"/>
      <c r="DM102" s="666"/>
      <c r="DN102" s="667"/>
      <c r="DO102" s="668"/>
      <c r="DP102" s="669"/>
      <c r="DQ102" s="670"/>
      <c r="DR102" s="671"/>
      <c r="DS102" s="672"/>
      <c r="DT102" s="666"/>
      <c r="DU102" s="667"/>
      <c r="DV102" s="668"/>
      <c r="DW102" s="669"/>
      <c r="DX102" s="670"/>
      <c r="DY102" s="671"/>
      <c r="DZ102" s="672"/>
      <c r="EA102" s="666"/>
      <c r="EB102" s="667"/>
      <c r="EC102" s="668"/>
      <c r="ED102" s="669"/>
      <c r="EE102" s="670"/>
      <c r="EF102" s="671"/>
      <c r="EG102" s="672"/>
      <c r="EH102" s="666"/>
      <c r="EI102" s="667"/>
      <c r="EJ102" s="668"/>
      <c r="EK102" s="669"/>
      <c r="EL102" s="670"/>
      <c r="EM102" s="671"/>
      <c r="EN102" s="672"/>
      <c r="EO102" s="666"/>
      <c r="EP102" s="667"/>
      <c r="EQ102" s="668"/>
      <c r="ER102" s="669"/>
      <c r="ES102" s="670"/>
      <c r="ET102" s="671"/>
      <c r="EU102" s="448"/>
      <c r="EV102" s="438"/>
      <c r="EW102" s="439"/>
      <c r="EX102" s="440"/>
      <c r="EY102" s="441"/>
      <c r="EZ102" s="442"/>
      <c r="FA102" s="443"/>
      <c r="FB102" s="636"/>
      <c r="FC102" s="445"/>
      <c r="FD102" s="439"/>
      <c r="FE102" s="440"/>
      <c r="FF102" s="441"/>
      <c r="FG102" s="670"/>
      <c r="FH102" s="671"/>
      <c r="FI102" s="672"/>
      <c r="FJ102" s="406">
        <v>0</v>
      </c>
      <c r="FK102" s="401">
        <v>0</v>
      </c>
      <c r="FL102" s="402">
        <v>0</v>
      </c>
      <c r="FM102" s="673">
        <v>0</v>
      </c>
      <c r="FN102" s="674">
        <v>0</v>
      </c>
      <c r="FO102" s="428">
        <v>0</v>
      </c>
      <c r="FP102" s="400">
        <v>0</v>
      </c>
      <c r="FQ102" s="429">
        <v>0</v>
      </c>
      <c r="FR102" s="675">
        <v>0</v>
      </c>
      <c r="FS102" s="679">
        <v>0</v>
      </c>
      <c r="FT102" s="668">
        <v>0</v>
      </c>
      <c r="FU102" s="669">
        <v>0</v>
      </c>
      <c r="FV102" s="670">
        <v>0</v>
      </c>
      <c r="FW102" s="680">
        <v>0</v>
      </c>
      <c r="FX102" s="681">
        <v>0</v>
      </c>
      <c r="FY102" s="667">
        <v>0</v>
      </c>
      <c r="FZ102" s="658">
        <v>0</v>
      </c>
      <c r="GA102" s="659">
        <v>0</v>
      </c>
    </row>
    <row r="103" spans="1:183" ht="25.2" thickBot="1">
      <c r="A103" s="682" t="s">
        <v>899</v>
      </c>
      <c r="B103" s="597" t="s">
        <v>889</v>
      </c>
      <c r="C103" s="661"/>
      <c r="D103" s="662"/>
      <c r="E103" s="395"/>
      <c r="F103" s="395"/>
      <c r="G103" s="396">
        <v>0</v>
      </c>
      <c r="H103" s="470"/>
      <c r="I103" s="470"/>
      <c r="J103" s="436">
        <v>0</v>
      </c>
      <c r="K103" s="437" t="e">
        <v>#DIV/0!</v>
      </c>
      <c r="L103" s="666"/>
      <c r="M103" s="667"/>
      <c r="N103" s="668"/>
      <c r="O103" s="669"/>
      <c r="P103" s="670"/>
      <c r="Q103" s="671"/>
      <c r="R103" s="543"/>
      <c r="S103" s="666"/>
      <c r="T103" s="667"/>
      <c r="U103" s="668"/>
      <c r="V103" s="669"/>
      <c r="W103" s="670"/>
      <c r="X103" s="671"/>
      <c r="Y103" s="672"/>
      <c r="Z103" s="666"/>
      <c r="AA103" s="667"/>
      <c r="AB103" s="668"/>
      <c r="AC103" s="669"/>
      <c r="AD103" s="670"/>
      <c r="AE103" s="671"/>
      <c r="AF103" s="672"/>
      <c r="AG103" s="666"/>
      <c r="AH103" s="667"/>
      <c r="AI103" s="668"/>
      <c r="AJ103" s="669"/>
      <c r="AK103" s="670"/>
      <c r="AL103" s="671"/>
      <c r="AM103" s="672"/>
      <c r="AN103" s="666"/>
      <c r="AO103" s="667"/>
      <c r="AP103" s="668"/>
      <c r="AQ103" s="669"/>
      <c r="AR103" s="670"/>
      <c r="AS103" s="671"/>
      <c r="AT103" s="672"/>
      <c r="AU103" s="666"/>
      <c r="AV103" s="667"/>
      <c r="AW103" s="668"/>
      <c r="AX103" s="669"/>
      <c r="AY103" s="670"/>
      <c r="AZ103" s="671"/>
      <c r="BA103" s="543"/>
      <c r="BB103" s="666"/>
      <c r="BC103" s="667"/>
      <c r="BD103" s="668"/>
      <c r="BE103" s="669"/>
      <c r="BF103" s="670"/>
      <c r="BG103" s="671"/>
      <c r="BH103" s="672"/>
      <c r="BI103" s="666"/>
      <c r="BJ103" s="667"/>
      <c r="BK103" s="668"/>
      <c r="BL103" s="669"/>
      <c r="BM103" s="670"/>
      <c r="BN103" s="671"/>
      <c r="BO103" s="672"/>
      <c r="BP103" s="666"/>
      <c r="BQ103" s="667"/>
      <c r="BR103" s="668"/>
      <c r="BS103" s="669"/>
      <c r="BT103" s="670"/>
      <c r="BU103" s="671"/>
      <c r="BV103" s="448"/>
      <c r="BW103" s="666"/>
      <c r="BX103" s="667"/>
      <c r="BY103" s="668"/>
      <c r="BZ103" s="669"/>
      <c r="CA103" s="442"/>
      <c r="CB103" s="671"/>
      <c r="CC103" s="672"/>
      <c r="CD103" s="666"/>
      <c r="CE103" s="667"/>
      <c r="CF103" s="668"/>
      <c r="CG103" s="669"/>
      <c r="CH103" s="670"/>
      <c r="CI103" s="671"/>
      <c r="CJ103" s="672"/>
      <c r="CK103" s="666"/>
      <c r="CL103" s="667"/>
      <c r="CM103" s="668"/>
      <c r="CN103" s="669"/>
      <c r="CO103" s="670"/>
      <c r="CP103" s="671"/>
      <c r="CQ103" s="672"/>
      <c r="CR103" s="666"/>
      <c r="CS103" s="667"/>
      <c r="CT103" s="668"/>
      <c r="CU103" s="669"/>
      <c r="CV103" s="670"/>
      <c r="CW103" s="671"/>
      <c r="CX103" s="672"/>
      <c r="CY103" s="666"/>
      <c r="CZ103" s="667"/>
      <c r="DA103" s="668"/>
      <c r="DB103" s="669"/>
      <c r="DC103" s="670"/>
      <c r="DD103" s="671"/>
      <c r="DE103" s="672"/>
      <c r="DF103" s="666"/>
      <c r="DG103" s="667"/>
      <c r="DH103" s="668"/>
      <c r="DI103" s="669"/>
      <c r="DJ103" s="670"/>
      <c r="DK103" s="671"/>
      <c r="DL103" s="672"/>
      <c r="DM103" s="666"/>
      <c r="DN103" s="667"/>
      <c r="DO103" s="668"/>
      <c r="DP103" s="669"/>
      <c r="DQ103" s="670"/>
      <c r="DR103" s="671"/>
      <c r="DS103" s="672"/>
      <c r="DT103" s="666"/>
      <c r="DU103" s="667"/>
      <c r="DV103" s="668"/>
      <c r="DW103" s="669"/>
      <c r="DX103" s="670"/>
      <c r="DY103" s="671"/>
      <c r="DZ103" s="672"/>
      <c r="EA103" s="666"/>
      <c r="EB103" s="667"/>
      <c r="EC103" s="668"/>
      <c r="ED103" s="669"/>
      <c r="EE103" s="670"/>
      <c r="EF103" s="671"/>
      <c r="EG103" s="672"/>
      <c r="EH103" s="666"/>
      <c r="EI103" s="667"/>
      <c r="EJ103" s="668"/>
      <c r="EK103" s="669"/>
      <c r="EL103" s="670"/>
      <c r="EM103" s="671"/>
      <c r="EN103" s="672"/>
      <c r="EO103" s="666"/>
      <c r="EP103" s="667"/>
      <c r="EQ103" s="668"/>
      <c r="ER103" s="669"/>
      <c r="ES103" s="670"/>
      <c r="ET103" s="671"/>
      <c r="EU103" s="448"/>
      <c r="EV103" s="438"/>
      <c r="EW103" s="439"/>
      <c r="EX103" s="440"/>
      <c r="EY103" s="441"/>
      <c r="EZ103" s="442"/>
      <c r="FA103" s="443"/>
      <c r="FB103" s="636"/>
      <c r="FC103" s="445"/>
      <c r="FD103" s="439"/>
      <c r="FE103" s="440"/>
      <c r="FF103" s="441"/>
      <c r="FG103" s="670"/>
      <c r="FH103" s="671"/>
      <c r="FI103" s="672"/>
      <c r="FJ103" s="406">
        <v>0</v>
      </c>
      <c r="FK103" s="401">
        <v>0</v>
      </c>
      <c r="FL103" s="402">
        <v>0</v>
      </c>
      <c r="FM103" s="673">
        <v>0</v>
      </c>
      <c r="FN103" s="674">
        <v>0</v>
      </c>
      <c r="FO103" s="428">
        <v>0</v>
      </c>
      <c r="FP103" s="400">
        <v>0</v>
      </c>
      <c r="FQ103" s="429">
        <v>0</v>
      </c>
      <c r="FR103" s="675">
        <v>0</v>
      </c>
      <c r="FS103" s="679">
        <v>0</v>
      </c>
      <c r="FT103" s="668">
        <v>0</v>
      </c>
      <c r="FU103" s="669">
        <v>0</v>
      </c>
      <c r="FV103" s="670">
        <v>0</v>
      </c>
      <c r="FW103" s="680">
        <v>0</v>
      </c>
      <c r="FX103" s="681">
        <v>0</v>
      </c>
      <c r="FY103" s="667">
        <v>0</v>
      </c>
      <c r="FZ103" s="658">
        <v>0</v>
      </c>
      <c r="GA103" s="659">
        <v>0</v>
      </c>
    </row>
    <row r="104" spans="1:183" ht="25.2" thickBot="1">
      <c r="A104" s="682" t="s">
        <v>900</v>
      </c>
      <c r="B104" s="597" t="s">
        <v>889</v>
      </c>
      <c r="C104" s="661"/>
      <c r="D104" s="662"/>
      <c r="E104" s="395"/>
      <c r="F104" s="395"/>
      <c r="G104" s="396">
        <v>0</v>
      </c>
      <c r="H104" s="470"/>
      <c r="I104" s="470"/>
      <c r="J104" s="436">
        <v>0</v>
      </c>
      <c r="K104" s="437" t="e">
        <v>#DIV/0!</v>
      </c>
      <c r="L104" s="666"/>
      <c r="M104" s="667"/>
      <c r="N104" s="668"/>
      <c r="O104" s="669"/>
      <c r="P104" s="670"/>
      <c r="Q104" s="671"/>
      <c r="R104" s="543"/>
      <c r="S104" s="666"/>
      <c r="T104" s="667"/>
      <c r="U104" s="668"/>
      <c r="V104" s="669"/>
      <c r="W104" s="670"/>
      <c r="X104" s="671"/>
      <c r="Y104" s="672"/>
      <c r="Z104" s="666"/>
      <c r="AA104" s="667"/>
      <c r="AB104" s="668"/>
      <c r="AC104" s="669"/>
      <c r="AD104" s="670"/>
      <c r="AE104" s="671"/>
      <c r="AF104" s="672"/>
      <c r="AG104" s="666"/>
      <c r="AH104" s="667"/>
      <c r="AI104" s="668"/>
      <c r="AJ104" s="669"/>
      <c r="AK104" s="670"/>
      <c r="AL104" s="671"/>
      <c r="AM104" s="672"/>
      <c r="AN104" s="666"/>
      <c r="AO104" s="667"/>
      <c r="AP104" s="668"/>
      <c r="AQ104" s="669"/>
      <c r="AR104" s="670"/>
      <c r="AS104" s="671"/>
      <c r="AT104" s="672"/>
      <c r="AU104" s="666"/>
      <c r="AV104" s="667"/>
      <c r="AW104" s="668"/>
      <c r="AX104" s="669"/>
      <c r="AY104" s="670"/>
      <c r="AZ104" s="671"/>
      <c r="BA104" s="543"/>
      <c r="BB104" s="666"/>
      <c r="BC104" s="667"/>
      <c r="BD104" s="668"/>
      <c r="BE104" s="669"/>
      <c r="BF104" s="670"/>
      <c r="BG104" s="671"/>
      <c r="BH104" s="672"/>
      <c r="BI104" s="666"/>
      <c r="BJ104" s="667"/>
      <c r="BK104" s="668"/>
      <c r="BL104" s="669"/>
      <c r="BM104" s="670"/>
      <c r="BN104" s="671"/>
      <c r="BO104" s="672"/>
      <c r="BP104" s="666"/>
      <c r="BQ104" s="667"/>
      <c r="BR104" s="668"/>
      <c r="BS104" s="669"/>
      <c r="BT104" s="670"/>
      <c r="BU104" s="671"/>
      <c r="BV104" s="448"/>
      <c r="BW104" s="666"/>
      <c r="BX104" s="667"/>
      <c r="BY104" s="668"/>
      <c r="BZ104" s="669"/>
      <c r="CA104" s="442"/>
      <c r="CB104" s="671"/>
      <c r="CC104" s="672"/>
      <c r="CD104" s="666"/>
      <c r="CE104" s="667"/>
      <c r="CF104" s="668"/>
      <c r="CG104" s="669"/>
      <c r="CH104" s="670"/>
      <c r="CI104" s="671"/>
      <c r="CJ104" s="672"/>
      <c r="CK104" s="666"/>
      <c r="CL104" s="667"/>
      <c r="CM104" s="668"/>
      <c r="CN104" s="669"/>
      <c r="CO104" s="670"/>
      <c r="CP104" s="671"/>
      <c r="CQ104" s="672"/>
      <c r="CR104" s="666"/>
      <c r="CS104" s="667"/>
      <c r="CT104" s="668"/>
      <c r="CU104" s="669"/>
      <c r="CV104" s="670"/>
      <c r="CW104" s="671"/>
      <c r="CX104" s="672"/>
      <c r="CY104" s="666"/>
      <c r="CZ104" s="667"/>
      <c r="DA104" s="668"/>
      <c r="DB104" s="669"/>
      <c r="DC104" s="670"/>
      <c r="DD104" s="671"/>
      <c r="DE104" s="672"/>
      <c r="DF104" s="666"/>
      <c r="DG104" s="667"/>
      <c r="DH104" s="668"/>
      <c r="DI104" s="669"/>
      <c r="DJ104" s="670"/>
      <c r="DK104" s="671"/>
      <c r="DL104" s="672"/>
      <c r="DM104" s="666"/>
      <c r="DN104" s="667"/>
      <c r="DO104" s="668"/>
      <c r="DP104" s="669"/>
      <c r="DQ104" s="670"/>
      <c r="DR104" s="671"/>
      <c r="DS104" s="672"/>
      <c r="DT104" s="666"/>
      <c r="DU104" s="667"/>
      <c r="DV104" s="668"/>
      <c r="DW104" s="669"/>
      <c r="DX104" s="670"/>
      <c r="DY104" s="671"/>
      <c r="DZ104" s="672"/>
      <c r="EA104" s="666"/>
      <c r="EB104" s="667"/>
      <c r="EC104" s="668"/>
      <c r="ED104" s="669"/>
      <c r="EE104" s="670"/>
      <c r="EF104" s="671"/>
      <c r="EG104" s="672"/>
      <c r="EH104" s="666"/>
      <c r="EI104" s="667"/>
      <c r="EJ104" s="668"/>
      <c r="EK104" s="669"/>
      <c r="EL104" s="670"/>
      <c r="EM104" s="671"/>
      <c r="EN104" s="672"/>
      <c r="EO104" s="666"/>
      <c r="EP104" s="667"/>
      <c r="EQ104" s="668"/>
      <c r="ER104" s="669"/>
      <c r="ES104" s="670"/>
      <c r="ET104" s="671"/>
      <c r="EU104" s="448"/>
      <c r="EV104" s="438"/>
      <c r="EW104" s="439"/>
      <c r="EX104" s="440"/>
      <c r="EY104" s="441"/>
      <c r="EZ104" s="442"/>
      <c r="FA104" s="443"/>
      <c r="FB104" s="636"/>
      <c r="FC104" s="445"/>
      <c r="FD104" s="439"/>
      <c r="FE104" s="440"/>
      <c r="FF104" s="441"/>
      <c r="FG104" s="670"/>
      <c r="FH104" s="671"/>
      <c r="FI104" s="672"/>
      <c r="FJ104" s="406">
        <v>0</v>
      </c>
      <c r="FK104" s="401">
        <v>0</v>
      </c>
      <c r="FL104" s="402">
        <v>0</v>
      </c>
      <c r="FM104" s="673">
        <v>0</v>
      </c>
      <c r="FN104" s="674">
        <v>0</v>
      </c>
      <c r="FO104" s="428">
        <v>0</v>
      </c>
      <c r="FP104" s="400">
        <v>0</v>
      </c>
      <c r="FQ104" s="429">
        <v>0</v>
      </c>
      <c r="FR104" s="675">
        <v>0</v>
      </c>
      <c r="FS104" s="679">
        <v>0</v>
      </c>
      <c r="FT104" s="668">
        <v>0</v>
      </c>
      <c r="FU104" s="669">
        <v>0</v>
      </c>
      <c r="FV104" s="670">
        <v>0</v>
      </c>
      <c r="FW104" s="680">
        <v>0</v>
      </c>
      <c r="FX104" s="681">
        <v>0</v>
      </c>
      <c r="FY104" s="667">
        <v>0</v>
      </c>
      <c r="FZ104" s="658">
        <v>0</v>
      </c>
      <c r="GA104" s="659">
        <v>0</v>
      </c>
    </row>
    <row r="105" spans="1:183" ht="25.2" thickBot="1">
      <c r="A105" s="682" t="s">
        <v>901</v>
      </c>
      <c r="B105" s="597" t="s">
        <v>889</v>
      </c>
      <c r="C105" s="661"/>
      <c r="D105" s="662"/>
      <c r="E105" s="395"/>
      <c r="F105" s="395"/>
      <c r="G105" s="396">
        <v>0</v>
      </c>
      <c r="H105" s="470"/>
      <c r="I105" s="470"/>
      <c r="J105" s="436">
        <v>0</v>
      </c>
      <c r="K105" s="437" t="e">
        <v>#DIV/0!</v>
      </c>
      <c r="L105" s="666"/>
      <c r="M105" s="667"/>
      <c r="N105" s="668"/>
      <c r="O105" s="669"/>
      <c r="P105" s="670"/>
      <c r="Q105" s="671"/>
      <c r="R105" s="543"/>
      <c r="S105" s="666"/>
      <c r="T105" s="667"/>
      <c r="U105" s="668"/>
      <c r="V105" s="669"/>
      <c r="W105" s="670"/>
      <c r="X105" s="671"/>
      <c r="Y105" s="672"/>
      <c r="Z105" s="666"/>
      <c r="AA105" s="667"/>
      <c r="AB105" s="668"/>
      <c r="AC105" s="669"/>
      <c r="AD105" s="670"/>
      <c r="AE105" s="671"/>
      <c r="AF105" s="672"/>
      <c r="AG105" s="666"/>
      <c r="AH105" s="667"/>
      <c r="AI105" s="668"/>
      <c r="AJ105" s="669"/>
      <c r="AK105" s="670"/>
      <c r="AL105" s="671"/>
      <c r="AM105" s="672"/>
      <c r="AN105" s="666"/>
      <c r="AO105" s="667"/>
      <c r="AP105" s="668"/>
      <c r="AQ105" s="669"/>
      <c r="AR105" s="670"/>
      <c r="AS105" s="671"/>
      <c r="AT105" s="672"/>
      <c r="AU105" s="666"/>
      <c r="AV105" s="667"/>
      <c r="AW105" s="668"/>
      <c r="AX105" s="669"/>
      <c r="AY105" s="670"/>
      <c r="AZ105" s="671"/>
      <c r="BA105" s="543"/>
      <c r="BB105" s="666"/>
      <c r="BC105" s="667"/>
      <c r="BD105" s="668"/>
      <c r="BE105" s="669"/>
      <c r="BF105" s="670"/>
      <c r="BG105" s="671"/>
      <c r="BH105" s="672"/>
      <c r="BI105" s="666"/>
      <c r="BJ105" s="667"/>
      <c r="BK105" s="668"/>
      <c r="BL105" s="669"/>
      <c r="BM105" s="670"/>
      <c r="BN105" s="671"/>
      <c r="BO105" s="672"/>
      <c r="BP105" s="666"/>
      <c r="BQ105" s="667"/>
      <c r="BR105" s="668"/>
      <c r="BS105" s="669"/>
      <c r="BT105" s="670"/>
      <c r="BU105" s="671"/>
      <c r="BV105" s="448"/>
      <c r="BW105" s="666"/>
      <c r="BX105" s="667"/>
      <c r="BY105" s="668"/>
      <c r="BZ105" s="669"/>
      <c r="CA105" s="442"/>
      <c r="CB105" s="671"/>
      <c r="CC105" s="672"/>
      <c r="CD105" s="666"/>
      <c r="CE105" s="667"/>
      <c r="CF105" s="668"/>
      <c r="CG105" s="669"/>
      <c r="CH105" s="670"/>
      <c r="CI105" s="671"/>
      <c r="CJ105" s="672"/>
      <c r="CK105" s="666"/>
      <c r="CL105" s="667"/>
      <c r="CM105" s="668"/>
      <c r="CN105" s="669"/>
      <c r="CO105" s="670"/>
      <c r="CP105" s="671"/>
      <c r="CQ105" s="672"/>
      <c r="CR105" s="666"/>
      <c r="CS105" s="667"/>
      <c r="CT105" s="668"/>
      <c r="CU105" s="669"/>
      <c r="CV105" s="670"/>
      <c r="CW105" s="671"/>
      <c r="CX105" s="672"/>
      <c r="CY105" s="666"/>
      <c r="CZ105" s="667"/>
      <c r="DA105" s="668"/>
      <c r="DB105" s="669"/>
      <c r="DC105" s="670"/>
      <c r="DD105" s="671"/>
      <c r="DE105" s="672"/>
      <c r="DF105" s="666"/>
      <c r="DG105" s="667"/>
      <c r="DH105" s="668"/>
      <c r="DI105" s="669"/>
      <c r="DJ105" s="670"/>
      <c r="DK105" s="671"/>
      <c r="DL105" s="672"/>
      <c r="DM105" s="666"/>
      <c r="DN105" s="667"/>
      <c r="DO105" s="668"/>
      <c r="DP105" s="669"/>
      <c r="DQ105" s="670"/>
      <c r="DR105" s="671"/>
      <c r="DS105" s="672"/>
      <c r="DT105" s="666"/>
      <c r="DU105" s="667"/>
      <c r="DV105" s="668"/>
      <c r="DW105" s="669"/>
      <c r="DX105" s="670"/>
      <c r="DY105" s="671"/>
      <c r="DZ105" s="672"/>
      <c r="EA105" s="666"/>
      <c r="EB105" s="667"/>
      <c r="EC105" s="668"/>
      <c r="ED105" s="669"/>
      <c r="EE105" s="670"/>
      <c r="EF105" s="671"/>
      <c r="EG105" s="672"/>
      <c r="EH105" s="666"/>
      <c r="EI105" s="667"/>
      <c r="EJ105" s="668"/>
      <c r="EK105" s="669"/>
      <c r="EL105" s="670"/>
      <c r="EM105" s="671"/>
      <c r="EN105" s="672"/>
      <c r="EO105" s="666"/>
      <c r="EP105" s="667"/>
      <c r="EQ105" s="668"/>
      <c r="ER105" s="669"/>
      <c r="ES105" s="670"/>
      <c r="ET105" s="671"/>
      <c r="EU105" s="448"/>
      <c r="EV105" s="438"/>
      <c r="EW105" s="439"/>
      <c r="EX105" s="440"/>
      <c r="EY105" s="441"/>
      <c r="EZ105" s="442"/>
      <c r="FA105" s="443"/>
      <c r="FB105" s="636"/>
      <c r="FC105" s="445"/>
      <c r="FD105" s="439"/>
      <c r="FE105" s="440"/>
      <c r="FF105" s="441"/>
      <c r="FG105" s="670"/>
      <c r="FH105" s="671"/>
      <c r="FI105" s="672"/>
      <c r="FJ105" s="406">
        <v>0</v>
      </c>
      <c r="FK105" s="401">
        <v>0</v>
      </c>
      <c r="FL105" s="402">
        <v>0</v>
      </c>
      <c r="FM105" s="673">
        <v>0</v>
      </c>
      <c r="FN105" s="674">
        <v>0</v>
      </c>
      <c r="FO105" s="428">
        <v>0</v>
      </c>
      <c r="FP105" s="400">
        <v>0</v>
      </c>
      <c r="FQ105" s="429">
        <v>0</v>
      </c>
      <c r="FR105" s="675">
        <v>0</v>
      </c>
      <c r="FS105" s="679">
        <v>0</v>
      </c>
      <c r="FT105" s="668">
        <v>0</v>
      </c>
      <c r="FU105" s="669">
        <v>0</v>
      </c>
      <c r="FV105" s="670">
        <v>0</v>
      </c>
      <c r="FW105" s="680">
        <v>0</v>
      </c>
      <c r="FX105" s="681">
        <v>0</v>
      </c>
      <c r="FY105" s="667">
        <v>0</v>
      </c>
      <c r="FZ105" s="658">
        <v>0</v>
      </c>
      <c r="GA105" s="659">
        <v>0</v>
      </c>
    </row>
    <row r="106" spans="1:183" ht="25.2" thickBot="1">
      <c r="A106" s="682" t="s">
        <v>902</v>
      </c>
      <c r="B106" s="597" t="s">
        <v>889</v>
      </c>
      <c r="C106" s="661"/>
      <c r="D106" s="662"/>
      <c r="E106" s="395"/>
      <c r="F106" s="395"/>
      <c r="G106" s="396">
        <v>0</v>
      </c>
      <c r="H106" s="470"/>
      <c r="I106" s="470"/>
      <c r="J106" s="436">
        <v>0</v>
      </c>
      <c r="K106" s="437" t="e">
        <v>#DIV/0!</v>
      </c>
      <c r="L106" s="666"/>
      <c r="M106" s="667"/>
      <c r="N106" s="668"/>
      <c r="O106" s="669"/>
      <c r="P106" s="670"/>
      <c r="Q106" s="671"/>
      <c r="R106" s="543"/>
      <c r="S106" s="666"/>
      <c r="T106" s="667"/>
      <c r="U106" s="668"/>
      <c r="V106" s="669"/>
      <c r="W106" s="670"/>
      <c r="X106" s="671"/>
      <c r="Y106" s="672"/>
      <c r="Z106" s="666"/>
      <c r="AA106" s="667"/>
      <c r="AB106" s="668"/>
      <c r="AC106" s="669"/>
      <c r="AD106" s="670"/>
      <c r="AE106" s="671"/>
      <c r="AF106" s="672"/>
      <c r="AG106" s="666"/>
      <c r="AH106" s="667"/>
      <c r="AI106" s="668"/>
      <c r="AJ106" s="669"/>
      <c r="AK106" s="670"/>
      <c r="AL106" s="671"/>
      <c r="AM106" s="672"/>
      <c r="AN106" s="666"/>
      <c r="AO106" s="667"/>
      <c r="AP106" s="668"/>
      <c r="AQ106" s="669"/>
      <c r="AR106" s="670"/>
      <c r="AS106" s="671"/>
      <c r="AT106" s="672"/>
      <c r="AU106" s="666"/>
      <c r="AV106" s="667"/>
      <c r="AW106" s="668"/>
      <c r="AX106" s="669"/>
      <c r="AY106" s="670"/>
      <c r="AZ106" s="671"/>
      <c r="BA106" s="543"/>
      <c r="BB106" s="666"/>
      <c r="BC106" s="667"/>
      <c r="BD106" s="668"/>
      <c r="BE106" s="669"/>
      <c r="BF106" s="670"/>
      <c r="BG106" s="671"/>
      <c r="BH106" s="672"/>
      <c r="BI106" s="666"/>
      <c r="BJ106" s="667"/>
      <c r="BK106" s="668"/>
      <c r="BL106" s="669"/>
      <c r="BM106" s="670"/>
      <c r="BN106" s="671"/>
      <c r="BO106" s="672"/>
      <c r="BP106" s="666"/>
      <c r="BQ106" s="667"/>
      <c r="BR106" s="668"/>
      <c r="BS106" s="669"/>
      <c r="BT106" s="670"/>
      <c r="BU106" s="671"/>
      <c r="BV106" s="448"/>
      <c r="BW106" s="666"/>
      <c r="BX106" s="667"/>
      <c r="BY106" s="668"/>
      <c r="BZ106" s="669"/>
      <c r="CA106" s="442"/>
      <c r="CB106" s="671"/>
      <c r="CC106" s="672"/>
      <c r="CD106" s="666"/>
      <c r="CE106" s="667"/>
      <c r="CF106" s="668"/>
      <c r="CG106" s="669"/>
      <c r="CH106" s="670"/>
      <c r="CI106" s="671"/>
      <c r="CJ106" s="672"/>
      <c r="CK106" s="666"/>
      <c r="CL106" s="667"/>
      <c r="CM106" s="668"/>
      <c r="CN106" s="669"/>
      <c r="CO106" s="670"/>
      <c r="CP106" s="671"/>
      <c r="CQ106" s="672"/>
      <c r="CR106" s="666"/>
      <c r="CS106" s="667"/>
      <c r="CT106" s="668"/>
      <c r="CU106" s="669"/>
      <c r="CV106" s="670"/>
      <c r="CW106" s="671"/>
      <c r="CX106" s="672"/>
      <c r="CY106" s="666"/>
      <c r="CZ106" s="667"/>
      <c r="DA106" s="668"/>
      <c r="DB106" s="669"/>
      <c r="DC106" s="670"/>
      <c r="DD106" s="671"/>
      <c r="DE106" s="672"/>
      <c r="DF106" s="666"/>
      <c r="DG106" s="667"/>
      <c r="DH106" s="668"/>
      <c r="DI106" s="669"/>
      <c r="DJ106" s="670"/>
      <c r="DK106" s="671"/>
      <c r="DL106" s="672"/>
      <c r="DM106" s="666"/>
      <c r="DN106" s="667"/>
      <c r="DO106" s="668"/>
      <c r="DP106" s="669"/>
      <c r="DQ106" s="670"/>
      <c r="DR106" s="671"/>
      <c r="DS106" s="672"/>
      <c r="DT106" s="666"/>
      <c r="DU106" s="667"/>
      <c r="DV106" s="668"/>
      <c r="DW106" s="669"/>
      <c r="DX106" s="670"/>
      <c r="DY106" s="671"/>
      <c r="DZ106" s="672"/>
      <c r="EA106" s="666"/>
      <c r="EB106" s="667"/>
      <c r="EC106" s="668"/>
      <c r="ED106" s="669"/>
      <c r="EE106" s="670"/>
      <c r="EF106" s="671"/>
      <c r="EG106" s="672"/>
      <c r="EH106" s="666"/>
      <c r="EI106" s="667"/>
      <c r="EJ106" s="668"/>
      <c r="EK106" s="669"/>
      <c r="EL106" s="670"/>
      <c r="EM106" s="671"/>
      <c r="EN106" s="672"/>
      <c r="EO106" s="666"/>
      <c r="EP106" s="667"/>
      <c r="EQ106" s="668"/>
      <c r="ER106" s="669"/>
      <c r="ES106" s="670"/>
      <c r="ET106" s="671"/>
      <c r="EU106" s="448"/>
      <c r="EV106" s="438"/>
      <c r="EW106" s="439"/>
      <c r="EX106" s="440"/>
      <c r="EY106" s="441"/>
      <c r="EZ106" s="442"/>
      <c r="FA106" s="443"/>
      <c r="FB106" s="636"/>
      <c r="FC106" s="445"/>
      <c r="FD106" s="439"/>
      <c r="FE106" s="440"/>
      <c r="FF106" s="441"/>
      <c r="FG106" s="670"/>
      <c r="FH106" s="671"/>
      <c r="FI106" s="672"/>
      <c r="FJ106" s="406">
        <v>0</v>
      </c>
      <c r="FK106" s="401">
        <v>0</v>
      </c>
      <c r="FL106" s="402">
        <v>0</v>
      </c>
      <c r="FM106" s="673">
        <v>0</v>
      </c>
      <c r="FN106" s="674">
        <v>0</v>
      </c>
      <c r="FO106" s="428">
        <v>0</v>
      </c>
      <c r="FP106" s="400">
        <v>0</v>
      </c>
      <c r="FQ106" s="429">
        <v>0</v>
      </c>
      <c r="FR106" s="675">
        <v>0</v>
      </c>
      <c r="FS106" s="679">
        <v>0</v>
      </c>
      <c r="FT106" s="668">
        <v>0</v>
      </c>
      <c r="FU106" s="669">
        <v>0</v>
      </c>
      <c r="FV106" s="670">
        <v>0</v>
      </c>
      <c r="FW106" s="680">
        <v>0</v>
      </c>
      <c r="FX106" s="681">
        <v>0</v>
      </c>
      <c r="FY106" s="667">
        <v>0</v>
      </c>
      <c r="FZ106" s="658">
        <v>0</v>
      </c>
      <c r="GA106" s="659">
        <v>0</v>
      </c>
    </row>
    <row r="107" spans="1:183" ht="25.2" thickBot="1">
      <c r="A107" s="682" t="s">
        <v>903</v>
      </c>
      <c r="B107" s="597" t="s">
        <v>889</v>
      </c>
      <c r="C107" s="661"/>
      <c r="D107" s="662"/>
      <c r="E107" s="395"/>
      <c r="F107" s="395"/>
      <c r="G107" s="396">
        <v>0</v>
      </c>
      <c r="H107" s="470"/>
      <c r="I107" s="470"/>
      <c r="J107" s="436">
        <v>0</v>
      </c>
      <c r="K107" s="437" t="e">
        <v>#DIV/0!</v>
      </c>
      <c r="L107" s="666"/>
      <c r="M107" s="667"/>
      <c r="N107" s="668"/>
      <c r="O107" s="669"/>
      <c r="P107" s="670"/>
      <c r="Q107" s="671"/>
      <c r="R107" s="543"/>
      <c r="S107" s="666"/>
      <c r="T107" s="667"/>
      <c r="U107" s="668"/>
      <c r="V107" s="669"/>
      <c r="W107" s="670"/>
      <c r="X107" s="671"/>
      <c r="Y107" s="672"/>
      <c r="Z107" s="666"/>
      <c r="AA107" s="667"/>
      <c r="AB107" s="668"/>
      <c r="AC107" s="669"/>
      <c r="AD107" s="670"/>
      <c r="AE107" s="671"/>
      <c r="AF107" s="672"/>
      <c r="AG107" s="666"/>
      <c r="AH107" s="667"/>
      <c r="AI107" s="668"/>
      <c r="AJ107" s="669"/>
      <c r="AK107" s="670"/>
      <c r="AL107" s="671"/>
      <c r="AM107" s="672"/>
      <c r="AN107" s="666"/>
      <c r="AO107" s="667"/>
      <c r="AP107" s="668"/>
      <c r="AQ107" s="669"/>
      <c r="AR107" s="670"/>
      <c r="AS107" s="671"/>
      <c r="AT107" s="672"/>
      <c r="AU107" s="666"/>
      <c r="AV107" s="667"/>
      <c r="AW107" s="668"/>
      <c r="AX107" s="669"/>
      <c r="AY107" s="670"/>
      <c r="AZ107" s="671"/>
      <c r="BA107" s="543"/>
      <c r="BB107" s="666"/>
      <c r="BC107" s="667"/>
      <c r="BD107" s="668"/>
      <c r="BE107" s="669"/>
      <c r="BF107" s="670"/>
      <c r="BG107" s="671"/>
      <c r="BH107" s="672"/>
      <c r="BI107" s="666"/>
      <c r="BJ107" s="667"/>
      <c r="BK107" s="668"/>
      <c r="BL107" s="669"/>
      <c r="BM107" s="670"/>
      <c r="BN107" s="671"/>
      <c r="BO107" s="672"/>
      <c r="BP107" s="666"/>
      <c r="BQ107" s="667"/>
      <c r="BR107" s="668"/>
      <c r="BS107" s="669"/>
      <c r="BT107" s="670"/>
      <c r="BU107" s="671"/>
      <c r="BV107" s="448"/>
      <c r="BW107" s="666"/>
      <c r="BX107" s="667"/>
      <c r="BY107" s="668"/>
      <c r="BZ107" s="669"/>
      <c r="CA107" s="442"/>
      <c r="CB107" s="671"/>
      <c r="CC107" s="672"/>
      <c r="CD107" s="666"/>
      <c r="CE107" s="667"/>
      <c r="CF107" s="668"/>
      <c r="CG107" s="669"/>
      <c r="CH107" s="670"/>
      <c r="CI107" s="671"/>
      <c r="CJ107" s="672"/>
      <c r="CK107" s="666"/>
      <c r="CL107" s="667"/>
      <c r="CM107" s="668"/>
      <c r="CN107" s="669"/>
      <c r="CO107" s="670"/>
      <c r="CP107" s="671"/>
      <c r="CQ107" s="672"/>
      <c r="CR107" s="666"/>
      <c r="CS107" s="667"/>
      <c r="CT107" s="668"/>
      <c r="CU107" s="669"/>
      <c r="CV107" s="670"/>
      <c r="CW107" s="671"/>
      <c r="CX107" s="672"/>
      <c r="CY107" s="666"/>
      <c r="CZ107" s="667"/>
      <c r="DA107" s="668"/>
      <c r="DB107" s="669"/>
      <c r="DC107" s="670"/>
      <c r="DD107" s="671"/>
      <c r="DE107" s="672"/>
      <c r="DF107" s="666"/>
      <c r="DG107" s="667"/>
      <c r="DH107" s="668"/>
      <c r="DI107" s="669"/>
      <c r="DJ107" s="670"/>
      <c r="DK107" s="671"/>
      <c r="DL107" s="672"/>
      <c r="DM107" s="666"/>
      <c r="DN107" s="667"/>
      <c r="DO107" s="668"/>
      <c r="DP107" s="669"/>
      <c r="DQ107" s="670"/>
      <c r="DR107" s="671"/>
      <c r="DS107" s="672"/>
      <c r="DT107" s="666"/>
      <c r="DU107" s="667"/>
      <c r="DV107" s="668"/>
      <c r="DW107" s="669"/>
      <c r="DX107" s="670"/>
      <c r="DY107" s="671"/>
      <c r="DZ107" s="672"/>
      <c r="EA107" s="666"/>
      <c r="EB107" s="667"/>
      <c r="EC107" s="668"/>
      <c r="ED107" s="669"/>
      <c r="EE107" s="670"/>
      <c r="EF107" s="671"/>
      <c r="EG107" s="672"/>
      <c r="EH107" s="666"/>
      <c r="EI107" s="667"/>
      <c r="EJ107" s="668"/>
      <c r="EK107" s="669"/>
      <c r="EL107" s="670"/>
      <c r="EM107" s="671"/>
      <c r="EN107" s="672"/>
      <c r="EO107" s="666"/>
      <c r="EP107" s="667"/>
      <c r="EQ107" s="668"/>
      <c r="ER107" s="669"/>
      <c r="ES107" s="670"/>
      <c r="ET107" s="671"/>
      <c r="EU107" s="448"/>
      <c r="EV107" s="438"/>
      <c r="EW107" s="439"/>
      <c r="EX107" s="440"/>
      <c r="EY107" s="441"/>
      <c r="EZ107" s="442"/>
      <c r="FA107" s="443"/>
      <c r="FB107" s="636"/>
      <c r="FC107" s="445"/>
      <c r="FD107" s="439"/>
      <c r="FE107" s="440"/>
      <c r="FF107" s="441"/>
      <c r="FG107" s="670"/>
      <c r="FH107" s="671"/>
      <c r="FI107" s="672"/>
      <c r="FJ107" s="406">
        <v>0</v>
      </c>
      <c r="FK107" s="401">
        <v>0</v>
      </c>
      <c r="FL107" s="402">
        <v>0</v>
      </c>
      <c r="FM107" s="673">
        <v>0</v>
      </c>
      <c r="FN107" s="674">
        <v>0</v>
      </c>
      <c r="FO107" s="428">
        <v>0</v>
      </c>
      <c r="FP107" s="400">
        <v>0</v>
      </c>
      <c r="FQ107" s="429">
        <v>0</v>
      </c>
      <c r="FR107" s="675">
        <v>0</v>
      </c>
      <c r="FS107" s="679">
        <v>0</v>
      </c>
      <c r="FT107" s="668">
        <v>0</v>
      </c>
      <c r="FU107" s="669">
        <v>0</v>
      </c>
      <c r="FV107" s="670">
        <v>0</v>
      </c>
      <c r="FW107" s="680">
        <v>0</v>
      </c>
      <c r="FX107" s="681">
        <v>0</v>
      </c>
      <c r="FY107" s="667">
        <v>0</v>
      </c>
      <c r="FZ107" s="658">
        <v>0</v>
      </c>
      <c r="GA107" s="659">
        <v>0</v>
      </c>
    </row>
    <row r="108" spans="1:183" ht="25.2" thickBot="1">
      <c r="A108" s="682" t="s">
        <v>904</v>
      </c>
      <c r="B108" s="597" t="s">
        <v>889</v>
      </c>
      <c r="C108" s="661"/>
      <c r="D108" s="662"/>
      <c r="E108" s="395"/>
      <c r="F108" s="395"/>
      <c r="G108" s="396">
        <v>0</v>
      </c>
      <c r="H108" s="470"/>
      <c r="I108" s="470"/>
      <c r="J108" s="436">
        <v>0</v>
      </c>
      <c r="K108" s="437" t="e">
        <v>#DIV/0!</v>
      </c>
      <c r="L108" s="666"/>
      <c r="M108" s="667"/>
      <c r="N108" s="668"/>
      <c r="O108" s="669"/>
      <c r="P108" s="670"/>
      <c r="Q108" s="671"/>
      <c r="R108" s="543"/>
      <c r="S108" s="666"/>
      <c r="T108" s="667"/>
      <c r="U108" s="668"/>
      <c r="V108" s="669"/>
      <c r="W108" s="670"/>
      <c r="X108" s="671"/>
      <c r="Y108" s="672"/>
      <c r="Z108" s="666"/>
      <c r="AA108" s="667"/>
      <c r="AB108" s="668"/>
      <c r="AC108" s="669"/>
      <c r="AD108" s="670"/>
      <c r="AE108" s="671"/>
      <c r="AF108" s="672"/>
      <c r="AG108" s="666"/>
      <c r="AH108" s="667"/>
      <c r="AI108" s="668"/>
      <c r="AJ108" s="669"/>
      <c r="AK108" s="670"/>
      <c r="AL108" s="671"/>
      <c r="AM108" s="672"/>
      <c r="AN108" s="666"/>
      <c r="AO108" s="667"/>
      <c r="AP108" s="668"/>
      <c r="AQ108" s="669"/>
      <c r="AR108" s="670"/>
      <c r="AS108" s="671"/>
      <c r="AT108" s="672"/>
      <c r="AU108" s="666"/>
      <c r="AV108" s="667"/>
      <c r="AW108" s="668"/>
      <c r="AX108" s="669"/>
      <c r="AY108" s="670"/>
      <c r="AZ108" s="671"/>
      <c r="BA108" s="543"/>
      <c r="BB108" s="666"/>
      <c r="BC108" s="667"/>
      <c r="BD108" s="668"/>
      <c r="BE108" s="669"/>
      <c r="BF108" s="670"/>
      <c r="BG108" s="671"/>
      <c r="BH108" s="672"/>
      <c r="BI108" s="666"/>
      <c r="BJ108" s="667"/>
      <c r="BK108" s="668"/>
      <c r="BL108" s="669"/>
      <c r="BM108" s="670"/>
      <c r="BN108" s="671"/>
      <c r="BO108" s="672"/>
      <c r="BP108" s="666"/>
      <c r="BQ108" s="667"/>
      <c r="BR108" s="668"/>
      <c r="BS108" s="669"/>
      <c r="BT108" s="670"/>
      <c r="BU108" s="671"/>
      <c r="BV108" s="448"/>
      <c r="BW108" s="666"/>
      <c r="BX108" s="667"/>
      <c r="BY108" s="668"/>
      <c r="BZ108" s="669"/>
      <c r="CA108" s="442"/>
      <c r="CB108" s="671"/>
      <c r="CC108" s="672"/>
      <c r="CD108" s="666"/>
      <c r="CE108" s="667"/>
      <c r="CF108" s="668"/>
      <c r="CG108" s="669"/>
      <c r="CH108" s="670"/>
      <c r="CI108" s="671"/>
      <c r="CJ108" s="672"/>
      <c r="CK108" s="666"/>
      <c r="CL108" s="667"/>
      <c r="CM108" s="668"/>
      <c r="CN108" s="669"/>
      <c r="CO108" s="670"/>
      <c r="CP108" s="671"/>
      <c r="CQ108" s="672"/>
      <c r="CR108" s="666"/>
      <c r="CS108" s="667"/>
      <c r="CT108" s="668"/>
      <c r="CU108" s="669"/>
      <c r="CV108" s="670"/>
      <c r="CW108" s="671"/>
      <c r="CX108" s="672"/>
      <c r="CY108" s="666"/>
      <c r="CZ108" s="667"/>
      <c r="DA108" s="668"/>
      <c r="DB108" s="669"/>
      <c r="DC108" s="670"/>
      <c r="DD108" s="671"/>
      <c r="DE108" s="672"/>
      <c r="DF108" s="666"/>
      <c r="DG108" s="667"/>
      <c r="DH108" s="668"/>
      <c r="DI108" s="669"/>
      <c r="DJ108" s="670"/>
      <c r="DK108" s="671"/>
      <c r="DL108" s="672"/>
      <c r="DM108" s="666"/>
      <c r="DN108" s="667"/>
      <c r="DO108" s="668"/>
      <c r="DP108" s="669"/>
      <c r="DQ108" s="670"/>
      <c r="DR108" s="671"/>
      <c r="DS108" s="672"/>
      <c r="DT108" s="666"/>
      <c r="DU108" s="667"/>
      <c r="DV108" s="668"/>
      <c r="DW108" s="669"/>
      <c r="DX108" s="670"/>
      <c r="DY108" s="671"/>
      <c r="DZ108" s="672"/>
      <c r="EA108" s="666"/>
      <c r="EB108" s="667"/>
      <c r="EC108" s="668"/>
      <c r="ED108" s="669"/>
      <c r="EE108" s="670"/>
      <c r="EF108" s="671"/>
      <c r="EG108" s="672"/>
      <c r="EH108" s="666"/>
      <c r="EI108" s="667"/>
      <c r="EJ108" s="668"/>
      <c r="EK108" s="669"/>
      <c r="EL108" s="670"/>
      <c r="EM108" s="671"/>
      <c r="EN108" s="672"/>
      <c r="EO108" s="666"/>
      <c r="EP108" s="667"/>
      <c r="EQ108" s="668"/>
      <c r="ER108" s="669"/>
      <c r="ES108" s="670"/>
      <c r="ET108" s="671"/>
      <c r="EU108" s="448"/>
      <c r="EV108" s="438"/>
      <c r="EW108" s="439"/>
      <c r="EX108" s="440"/>
      <c r="EY108" s="441"/>
      <c r="EZ108" s="442"/>
      <c r="FA108" s="443"/>
      <c r="FB108" s="636"/>
      <c r="FC108" s="445"/>
      <c r="FD108" s="439"/>
      <c r="FE108" s="440"/>
      <c r="FF108" s="441"/>
      <c r="FG108" s="670"/>
      <c r="FH108" s="671"/>
      <c r="FI108" s="672"/>
      <c r="FJ108" s="406">
        <v>0</v>
      </c>
      <c r="FK108" s="401">
        <v>0</v>
      </c>
      <c r="FL108" s="402">
        <v>0</v>
      </c>
      <c r="FM108" s="673">
        <v>0</v>
      </c>
      <c r="FN108" s="674">
        <v>0</v>
      </c>
      <c r="FO108" s="428">
        <v>0</v>
      </c>
      <c r="FP108" s="400">
        <v>0</v>
      </c>
      <c r="FQ108" s="429">
        <v>0</v>
      </c>
      <c r="FR108" s="675">
        <v>0</v>
      </c>
      <c r="FS108" s="679">
        <v>0</v>
      </c>
      <c r="FT108" s="668">
        <v>0</v>
      </c>
      <c r="FU108" s="669">
        <v>0</v>
      </c>
      <c r="FV108" s="670">
        <v>0</v>
      </c>
      <c r="FW108" s="680">
        <v>0</v>
      </c>
      <c r="FX108" s="681">
        <v>0</v>
      </c>
      <c r="FY108" s="667">
        <v>0</v>
      </c>
      <c r="FZ108" s="658">
        <v>0</v>
      </c>
      <c r="GA108" s="659">
        <v>0</v>
      </c>
    </row>
    <row r="109" spans="1:183" ht="25.2" thickBot="1">
      <c r="A109" s="682" t="s">
        <v>905</v>
      </c>
      <c r="B109" s="597" t="s">
        <v>889</v>
      </c>
      <c r="C109" s="661"/>
      <c r="D109" s="662"/>
      <c r="E109" s="395"/>
      <c r="F109" s="395"/>
      <c r="G109" s="396">
        <v>0</v>
      </c>
      <c r="H109" s="470"/>
      <c r="I109" s="470"/>
      <c r="J109" s="436">
        <v>0</v>
      </c>
      <c r="K109" s="437" t="e">
        <v>#DIV/0!</v>
      </c>
      <c r="L109" s="666"/>
      <c r="M109" s="667"/>
      <c r="N109" s="668"/>
      <c r="O109" s="669"/>
      <c r="P109" s="670"/>
      <c r="Q109" s="671"/>
      <c r="R109" s="543"/>
      <c r="S109" s="666"/>
      <c r="T109" s="667"/>
      <c r="U109" s="668"/>
      <c r="V109" s="669"/>
      <c r="W109" s="670"/>
      <c r="X109" s="671"/>
      <c r="Y109" s="672"/>
      <c r="Z109" s="666"/>
      <c r="AA109" s="667"/>
      <c r="AB109" s="668"/>
      <c r="AC109" s="669"/>
      <c r="AD109" s="670"/>
      <c r="AE109" s="671"/>
      <c r="AF109" s="672"/>
      <c r="AG109" s="666"/>
      <c r="AH109" s="667"/>
      <c r="AI109" s="668"/>
      <c r="AJ109" s="669"/>
      <c r="AK109" s="670"/>
      <c r="AL109" s="671"/>
      <c r="AM109" s="672"/>
      <c r="AN109" s="666"/>
      <c r="AO109" s="667"/>
      <c r="AP109" s="668"/>
      <c r="AQ109" s="669"/>
      <c r="AR109" s="670"/>
      <c r="AS109" s="671"/>
      <c r="AT109" s="672"/>
      <c r="AU109" s="666"/>
      <c r="AV109" s="667"/>
      <c r="AW109" s="668"/>
      <c r="AX109" s="669"/>
      <c r="AY109" s="670"/>
      <c r="AZ109" s="671"/>
      <c r="BA109" s="543"/>
      <c r="BB109" s="666"/>
      <c r="BC109" s="667"/>
      <c r="BD109" s="668"/>
      <c r="BE109" s="669"/>
      <c r="BF109" s="670"/>
      <c r="BG109" s="671"/>
      <c r="BH109" s="672"/>
      <c r="BI109" s="666"/>
      <c r="BJ109" s="667"/>
      <c r="BK109" s="668"/>
      <c r="BL109" s="669"/>
      <c r="BM109" s="670"/>
      <c r="BN109" s="671"/>
      <c r="BO109" s="672"/>
      <c r="BP109" s="666"/>
      <c r="BQ109" s="667"/>
      <c r="BR109" s="668"/>
      <c r="BS109" s="669"/>
      <c r="BT109" s="670"/>
      <c r="BU109" s="671"/>
      <c r="BV109" s="448"/>
      <c r="BW109" s="666"/>
      <c r="BX109" s="667"/>
      <c r="BY109" s="668"/>
      <c r="BZ109" s="669"/>
      <c r="CA109" s="442"/>
      <c r="CB109" s="671"/>
      <c r="CC109" s="672"/>
      <c r="CD109" s="666"/>
      <c r="CE109" s="667"/>
      <c r="CF109" s="668"/>
      <c r="CG109" s="669"/>
      <c r="CH109" s="670"/>
      <c r="CI109" s="671"/>
      <c r="CJ109" s="672"/>
      <c r="CK109" s="666"/>
      <c r="CL109" s="667"/>
      <c r="CM109" s="668"/>
      <c r="CN109" s="669"/>
      <c r="CO109" s="670"/>
      <c r="CP109" s="671"/>
      <c r="CQ109" s="672"/>
      <c r="CR109" s="666"/>
      <c r="CS109" s="667"/>
      <c r="CT109" s="668"/>
      <c r="CU109" s="669"/>
      <c r="CV109" s="670"/>
      <c r="CW109" s="671"/>
      <c r="CX109" s="672"/>
      <c r="CY109" s="666"/>
      <c r="CZ109" s="667"/>
      <c r="DA109" s="668"/>
      <c r="DB109" s="669"/>
      <c r="DC109" s="670"/>
      <c r="DD109" s="671"/>
      <c r="DE109" s="672"/>
      <c r="DF109" s="666"/>
      <c r="DG109" s="667"/>
      <c r="DH109" s="668"/>
      <c r="DI109" s="669"/>
      <c r="DJ109" s="670"/>
      <c r="DK109" s="671"/>
      <c r="DL109" s="672"/>
      <c r="DM109" s="666"/>
      <c r="DN109" s="667"/>
      <c r="DO109" s="668"/>
      <c r="DP109" s="669"/>
      <c r="DQ109" s="670"/>
      <c r="DR109" s="671"/>
      <c r="DS109" s="672"/>
      <c r="DT109" s="666"/>
      <c r="DU109" s="667"/>
      <c r="DV109" s="668"/>
      <c r="DW109" s="669"/>
      <c r="DX109" s="670"/>
      <c r="DY109" s="671"/>
      <c r="DZ109" s="672"/>
      <c r="EA109" s="666"/>
      <c r="EB109" s="667"/>
      <c r="EC109" s="668"/>
      <c r="ED109" s="669"/>
      <c r="EE109" s="670"/>
      <c r="EF109" s="671"/>
      <c r="EG109" s="672"/>
      <c r="EH109" s="666"/>
      <c r="EI109" s="667"/>
      <c r="EJ109" s="668"/>
      <c r="EK109" s="669"/>
      <c r="EL109" s="670"/>
      <c r="EM109" s="671"/>
      <c r="EN109" s="672"/>
      <c r="EO109" s="666"/>
      <c r="EP109" s="667"/>
      <c r="EQ109" s="668"/>
      <c r="ER109" s="669"/>
      <c r="ES109" s="670"/>
      <c r="ET109" s="671"/>
      <c r="EU109" s="448"/>
      <c r="EV109" s="438"/>
      <c r="EW109" s="439"/>
      <c r="EX109" s="440"/>
      <c r="EY109" s="441"/>
      <c r="EZ109" s="442"/>
      <c r="FA109" s="443"/>
      <c r="FB109" s="636"/>
      <c r="FC109" s="445"/>
      <c r="FD109" s="439"/>
      <c r="FE109" s="440"/>
      <c r="FF109" s="441"/>
      <c r="FG109" s="670"/>
      <c r="FH109" s="671"/>
      <c r="FI109" s="672"/>
      <c r="FJ109" s="406">
        <v>0</v>
      </c>
      <c r="FK109" s="401">
        <v>0</v>
      </c>
      <c r="FL109" s="402">
        <v>0</v>
      </c>
      <c r="FM109" s="673">
        <v>0</v>
      </c>
      <c r="FN109" s="674">
        <v>0</v>
      </c>
      <c r="FO109" s="428">
        <v>0</v>
      </c>
      <c r="FP109" s="400">
        <v>0</v>
      </c>
      <c r="FQ109" s="429">
        <v>0</v>
      </c>
      <c r="FR109" s="675">
        <v>0</v>
      </c>
      <c r="FS109" s="679">
        <v>0</v>
      </c>
      <c r="FT109" s="668">
        <v>0</v>
      </c>
      <c r="FU109" s="669">
        <v>0</v>
      </c>
      <c r="FV109" s="670">
        <v>0</v>
      </c>
      <c r="FW109" s="680">
        <v>0</v>
      </c>
      <c r="FX109" s="681">
        <v>0</v>
      </c>
      <c r="FY109" s="667">
        <v>0</v>
      </c>
      <c r="FZ109" s="658">
        <v>0</v>
      </c>
      <c r="GA109" s="659">
        <v>0</v>
      </c>
    </row>
    <row r="110" spans="1:183" ht="25.2" thickBot="1">
      <c r="A110" s="682" t="s">
        <v>906</v>
      </c>
      <c r="B110" s="597" t="s">
        <v>889</v>
      </c>
      <c r="C110" s="661"/>
      <c r="D110" s="662"/>
      <c r="E110" s="395"/>
      <c r="F110" s="395"/>
      <c r="G110" s="396">
        <v>0</v>
      </c>
      <c r="H110" s="470"/>
      <c r="I110" s="470"/>
      <c r="J110" s="436">
        <v>0</v>
      </c>
      <c r="K110" s="437" t="e">
        <v>#DIV/0!</v>
      </c>
      <c r="L110" s="666"/>
      <c r="M110" s="667"/>
      <c r="N110" s="668"/>
      <c r="O110" s="669"/>
      <c r="P110" s="670"/>
      <c r="Q110" s="671"/>
      <c r="R110" s="543"/>
      <c r="S110" s="666"/>
      <c r="T110" s="667"/>
      <c r="U110" s="668"/>
      <c r="V110" s="669"/>
      <c r="W110" s="670"/>
      <c r="X110" s="671"/>
      <c r="Y110" s="672"/>
      <c r="Z110" s="666"/>
      <c r="AA110" s="667"/>
      <c r="AB110" s="668"/>
      <c r="AC110" s="669"/>
      <c r="AD110" s="670"/>
      <c r="AE110" s="671"/>
      <c r="AF110" s="672"/>
      <c r="AG110" s="666"/>
      <c r="AH110" s="667"/>
      <c r="AI110" s="668"/>
      <c r="AJ110" s="669"/>
      <c r="AK110" s="670"/>
      <c r="AL110" s="671"/>
      <c r="AM110" s="672"/>
      <c r="AN110" s="666"/>
      <c r="AO110" s="667"/>
      <c r="AP110" s="668"/>
      <c r="AQ110" s="669"/>
      <c r="AR110" s="670"/>
      <c r="AS110" s="671"/>
      <c r="AT110" s="672"/>
      <c r="AU110" s="666"/>
      <c r="AV110" s="667"/>
      <c r="AW110" s="668"/>
      <c r="AX110" s="669"/>
      <c r="AY110" s="670"/>
      <c r="AZ110" s="671"/>
      <c r="BA110" s="543"/>
      <c r="BB110" s="666"/>
      <c r="BC110" s="667"/>
      <c r="BD110" s="668"/>
      <c r="BE110" s="669"/>
      <c r="BF110" s="670"/>
      <c r="BG110" s="671"/>
      <c r="BH110" s="672"/>
      <c r="BI110" s="666"/>
      <c r="BJ110" s="667"/>
      <c r="BK110" s="668"/>
      <c r="BL110" s="669"/>
      <c r="BM110" s="670"/>
      <c r="BN110" s="671"/>
      <c r="BO110" s="672"/>
      <c r="BP110" s="666"/>
      <c r="BQ110" s="667"/>
      <c r="BR110" s="668"/>
      <c r="BS110" s="669"/>
      <c r="BT110" s="670"/>
      <c r="BU110" s="671"/>
      <c r="BV110" s="448"/>
      <c r="BW110" s="666"/>
      <c r="BX110" s="667"/>
      <c r="BY110" s="668"/>
      <c r="BZ110" s="669"/>
      <c r="CA110" s="442"/>
      <c r="CB110" s="671"/>
      <c r="CC110" s="672"/>
      <c r="CD110" s="666"/>
      <c r="CE110" s="667"/>
      <c r="CF110" s="668"/>
      <c r="CG110" s="669"/>
      <c r="CH110" s="670"/>
      <c r="CI110" s="671"/>
      <c r="CJ110" s="672"/>
      <c r="CK110" s="666"/>
      <c r="CL110" s="667"/>
      <c r="CM110" s="668"/>
      <c r="CN110" s="669"/>
      <c r="CO110" s="670"/>
      <c r="CP110" s="671"/>
      <c r="CQ110" s="672"/>
      <c r="CR110" s="666"/>
      <c r="CS110" s="667"/>
      <c r="CT110" s="668"/>
      <c r="CU110" s="669"/>
      <c r="CV110" s="670"/>
      <c r="CW110" s="671"/>
      <c r="CX110" s="672"/>
      <c r="CY110" s="666"/>
      <c r="CZ110" s="667"/>
      <c r="DA110" s="668"/>
      <c r="DB110" s="669"/>
      <c r="DC110" s="670"/>
      <c r="DD110" s="671"/>
      <c r="DE110" s="672"/>
      <c r="DF110" s="666"/>
      <c r="DG110" s="667"/>
      <c r="DH110" s="668"/>
      <c r="DI110" s="669"/>
      <c r="DJ110" s="670"/>
      <c r="DK110" s="671"/>
      <c r="DL110" s="672"/>
      <c r="DM110" s="666"/>
      <c r="DN110" s="667"/>
      <c r="DO110" s="668"/>
      <c r="DP110" s="669"/>
      <c r="DQ110" s="670"/>
      <c r="DR110" s="671"/>
      <c r="DS110" s="672"/>
      <c r="DT110" s="666"/>
      <c r="DU110" s="667"/>
      <c r="DV110" s="668"/>
      <c r="DW110" s="669"/>
      <c r="DX110" s="670"/>
      <c r="DY110" s="671"/>
      <c r="DZ110" s="672"/>
      <c r="EA110" s="666"/>
      <c r="EB110" s="667"/>
      <c r="EC110" s="668"/>
      <c r="ED110" s="669"/>
      <c r="EE110" s="670"/>
      <c r="EF110" s="671"/>
      <c r="EG110" s="672"/>
      <c r="EH110" s="666"/>
      <c r="EI110" s="667"/>
      <c r="EJ110" s="668"/>
      <c r="EK110" s="669"/>
      <c r="EL110" s="670"/>
      <c r="EM110" s="671"/>
      <c r="EN110" s="672"/>
      <c r="EO110" s="666"/>
      <c r="EP110" s="667"/>
      <c r="EQ110" s="668"/>
      <c r="ER110" s="669"/>
      <c r="ES110" s="670"/>
      <c r="ET110" s="671"/>
      <c r="EU110" s="448"/>
      <c r="EV110" s="438"/>
      <c r="EW110" s="439"/>
      <c r="EX110" s="440"/>
      <c r="EY110" s="441"/>
      <c r="EZ110" s="442"/>
      <c r="FA110" s="443"/>
      <c r="FB110" s="636"/>
      <c r="FC110" s="445"/>
      <c r="FD110" s="439"/>
      <c r="FE110" s="440"/>
      <c r="FF110" s="441"/>
      <c r="FG110" s="670"/>
      <c r="FH110" s="671"/>
      <c r="FI110" s="672"/>
      <c r="FJ110" s="406">
        <v>0</v>
      </c>
      <c r="FK110" s="401">
        <v>0</v>
      </c>
      <c r="FL110" s="402">
        <v>0</v>
      </c>
      <c r="FM110" s="673">
        <v>0</v>
      </c>
      <c r="FN110" s="674">
        <v>0</v>
      </c>
      <c r="FO110" s="428">
        <v>0</v>
      </c>
      <c r="FP110" s="400">
        <v>0</v>
      </c>
      <c r="FQ110" s="429">
        <v>0</v>
      </c>
      <c r="FR110" s="675">
        <v>0</v>
      </c>
      <c r="FS110" s="679">
        <v>0</v>
      </c>
      <c r="FT110" s="668">
        <v>0</v>
      </c>
      <c r="FU110" s="669">
        <v>0</v>
      </c>
      <c r="FV110" s="670">
        <v>0</v>
      </c>
      <c r="FW110" s="680">
        <v>0</v>
      </c>
      <c r="FX110" s="681">
        <v>0</v>
      </c>
      <c r="FY110" s="667">
        <v>0</v>
      </c>
      <c r="FZ110" s="658">
        <v>0</v>
      </c>
      <c r="GA110" s="659">
        <v>0</v>
      </c>
    </row>
    <row r="111" spans="1:183" ht="25.2" thickBot="1">
      <c r="A111" s="682" t="s">
        <v>907</v>
      </c>
      <c r="B111" s="597" t="s">
        <v>889</v>
      </c>
      <c r="C111" s="661"/>
      <c r="D111" s="662"/>
      <c r="E111" s="395"/>
      <c r="F111" s="395"/>
      <c r="G111" s="396">
        <v>0</v>
      </c>
      <c r="H111" s="470"/>
      <c r="I111" s="470"/>
      <c r="J111" s="436">
        <v>0</v>
      </c>
      <c r="K111" s="437" t="e">
        <v>#DIV/0!</v>
      </c>
      <c r="L111" s="666"/>
      <c r="M111" s="667"/>
      <c r="N111" s="668"/>
      <c r="O111" s="669"/>
      <c r="P111" s="670"/>
      <c r="Q111" s="671"/>
      <c r="R111" s="543"/>
      <c r="S111" s="666"/>
      <c r="T111" s="667"/>
      <c r="U111" s="668"/>
      <c r="V111" s="669"/>
      <c r="W111" s="670"/>
      <c r="X111" s="671"/>
      <c r="Y111" s="672"/>
      <c r="Z111" s="666"/>
      <c r="AA111" s="667"/>
      <c r="AB111" s="668"/>
      <c r="AC111" s="669"/>
      <c r="AD111" s="670"/>
      <c r="AE111" s="671"/>
      <c r="AF111" s="672"/>
      <c r="AG111" s="666"/>
      <c r="AH111" s="667"/>
      <c r="AI111" s="668"/>
      <c r="AJ111" s="669"/>
      <c r="AK111" s="670"/>
      <c r="AL111" s="671"/>
      <c r="AM111" s="672"/>
      <c r="AN111" s="666"/>
      <c r="AO111" s="667"/>
      <c r="AP111" s="668"/>
      <c r="AQ111" s="669"/>
      <c r="AR111" s="670"/>
      <c r="AS111" s="671"/>
      <c r="AT111" s="672"/>
      <c r="AU111" s="666"/>
      <c r="AV111" s="667"/>
      <c r="AW111" s="668"/>
      <c r="AX111" s="669"/>
      <c r="AY111" s="670"/>
      <c r="AZ111" s="671"/>
      <c r="BA111" s="543"/>
      <c r="BB111" s="666"/>
      <c r="BC111" s="667"/>
      <c r="BD111" s="668"/>
      <c r="BE111" s="669"/>
      <c r="BF111" s="670"/>
      <c r="BG111" s="671"/>
      <c r="BH111" s="672"/>
      <c r="BI111" s="666"/>
      <c r="BJ111" s="667"/>
      <c r="BK111" s="668"/>
      <c r="BL111" s="669"/>
      <c r="BM111" s="670"/>
      <c r="BN111" s="671"/>
      <c r="BO111" s="672"/>
      <c r="BP111" s="666"/>
      <c r="BQ111" s="667"/>
      <c r="BR111" s="668"/>
      <c r="BS111" s="669"/>
      <c r="BT111" s="670"/>
      <c r="BU111" s="671"/>
      <c r="BV111" s="448"/>
      <c r="BW111" s="666"/>
      <c r="BX111" s="667"/>
      <c r="BY111" s="668"/>
      <c r="BZ111" s="669"/>
      <c r="CA111" s="442"/>
      <c r="CB111" s="671"/>
      <c r="CC111" s="672"/>
      <c r="CD111" s="666"/>
      <c r="CE111" s="667"/>
      <c r="CF111" s="668"/>
      <c r="CG111" s="669"/>
      <c r="CH111" s="670"/>
      <c r="CI111" s="671"/>
      <c r="CJ111" s="672"/>
      <c r="CK111" s="666"/>
      <c r="CL111" s="667"/>
      <c r="CM111" s="668"/>
      <c r="CN111" s="669"/>
      <c r="CO111" s="670"/>
      <c r="CP111" s="671"/>
      <c r="CQ111" s="672"/>
      <c r="CR111" s="666"/>
      <c r="CS111" s="667"/>
      <c r="CT111" s="668"/>
      <c r="CU111" s="669"/>
      <c r="CV111" s="670"/>
      <c r="CW111" s="671"/>
      <c r="CX111" s="672"/>
      <c r="CY111" s="666"/>
      <c r="CZ111" s="667"/>
      <c r="DA111" s="668"/>
      <c r="DB111" s="669"/>
      <c r="DC111" s="670"/>
      <c r="DD111" s="671"/>
      <c r="DE111" s="672"/>
      <c r="DF111" s="666"/>
      <c r="DG111" s="667"/>
      <c r="DH111" s="668"/>
      <c r="DI111" s="669"/>
      <c r="DJ111" s="670"/>
      <c r="DK111" s="671"/>
      <c r="DL111" s="672"/>
      <c r="DM111" s="666"/>
      <c r="DN111" s="667"/>
      <c r="DO111" s="668"/>
      <c r="DP111" s="669"/>
      <c r="DQ111" s="670"/>
      <c r="DR111" s="671"/>
      <c r="DS111" s="672"/>
      <c r="DT111" s="666"/>
      <c r="DU111" s="667"/>
      <c r="DV111" s="668"/>
      <c r="DW111" s="669"/>
      <c r="DX111" s="670"/>
      <c r="DY111" s="671"/>
      <c r="DZ111" s="672"/>
      <c r="EA111" s="666"/>
      <c r="EB111" s="667"/>
      <c r="EC111" s="668"/>
      <c r="ED111" s="669"/>
      <c r="EE111" s="670"/>
      <c r="EF111" s="671"/>
      <c r="EG111" s="672"/>
      <c r="EH111" s="666"/>
      <c r="EI111" s="667"/>
      <c r="EJ111" s="668"/>
      <c r="EK111" s="669"/>
      <c r="EL111" s="670"/>
      <c r="EM111" s="671"/>
      <c r="EN111" s="672"/>
      <c r="EO111" s="666"/>
      <c r="EP111" s="667"/>
      <c r="EQ111" s="668"/>
      <c r="ER111" s="669"/>
      <c r="ES111" s="670"/>
      <c r="ET111" s="671"/>
      <c r="EU111" s="448"/>
      <c r="EV111" s="438"/>
      <c r="EW111" s="439"/>
      <c r="EX111" s="440"/>
      <c r="EY111" s="441"/>
      <c r="EZ111" s="442"/>
      <c r="FA111" s="443"/>
      <c r="FB111" s="636"/>
      <c r="FC111" s="445"/>
      <c r="FD111" s="439"/>
      <c r="FE111" s="440"/>
      <c r="FF111" s="441"/>
      <c r="FG111" s="670"/>
      <c r="FH111" s="671"/>
      <c r="FI111" s="672"/>
      <c r="FJ111" s="406">
        <v>0</v>
      </c>
      <c r="FK111" s="401">
        <v>0</v>
      </c>
      <c r="FL111" s="402">
        <v>0</v>
      </c>
      <c r="FM111" s="673">
        <v>0</v>
      </c>
      <c r="FN111" s="674">
        <v>0</v>
      </c>
      <c r="FO111" s="428">
        <v>0</v>
      </c>
      <c r="FP111" s="400">
        <v>0</v>
      </c>
      <c r="FQ111" s="429">
        <v>0</v>
      </c>
      <c r="FR111" s="675">
        <v>0</v>
      </c>
      <c r="FS111" s="679">
        <v>0</v>
      </c>
      <c r="FT111" s="668">
        <v>0</v>
      </c>
      <c r="FU111" s="669">
        <v>0</v>
      </c>
      <c r="FV111" s="670">
        <v>0</v>
      </c>
      <c r="FW111" s="680">
        <v>0</v>
      </c>
      <c r="FX111" s="681">
        <v>0</v>
      </c>
      <c r="FY111" s="667">
        <v>0</v>
      </c>
      <c r="FZ111" s="658">
        <v>0</v>
      </c>
      <c r="GA111" s="659">
        <v>0</v>
      </c>
    </row>
    <row r="112" spans="1:183" ht="25.2" thickBot="1">
      <c r="A112" s="682" t="s">
        <v>908</v>
      </c>
      <c r="B112" s="597" t="s">
        <v>889</v>
      </c>
      <c r="C112" s="661"/>
      <c r="D112" s="662"/>
      <c r="E112" s="395"/>
      <c r="F112" s="395"/>
      <c r="G112" s="396">
        <v>0</v>
      </c>
      <c r="H112" s="470"/>
      <c r="I112" s="470"/>
      <c r="J112" s="436">
        <v>0</v>
      </c>
      <c r="K112" s="437" t="e">
        <v>#DIV/0!</v>
      </c>
      <c r="L112" s="666"/>
      <c r="M112" s="667"/>
      <c r="N112" s="668"/>
      <c r="O112" s="669"/>
      <c r="P112" s="670"/>
      <c r="Q112" s="671"/>
      <c r="R112" s="543"/>
      <c r="S112" s="666"/>
      <c r="T112" s="667"/>
      <c r="U112" s="668"/>
      <c r="V112" s="669"/>
      <c r="W112" s="670"/>
      <c r="X112" s="671"/>
      <c r="Y112" s="672"/>
      <c r="Z112" s="666"/>
      <c r="AA112" s="667"/>
      <c r="AB112" s="668"/>
      <c r="AC112" s="669"/>
      <c r="AD112" s="670"/>
      <c r="AE112" s="671"/>
      <c r="AF112" s="672"/>
      <c r="AG112" s="666"/>
      <c r="AH112" s="667"/>
      <c r="AI112" s="668"/>
      <c r="AJ112" s="669"/>
      <c r="AK112" s="670"/>
      <c r="AL112" s="671"/>
      <c r="AM112" s="672"/>
      <c r="AN112" s="666"/>
      <c r="AO112" s="667"/>
      <c r="AP112" s="668"/>
      <c r="AQ112" s="669"/>
      <c r="AR112" s="670"/>
      <c r="AS112" s="671"/>
      <c r="AT112" s="672"/>
      <c r="AU112" s="666"/>
      <c r="AV112" s="667"/>
      <c r="AW112" s="668"/>
      <c r="AX112" s="669"/>
      <c r="AY112" s="670"/>
      <c r="AZ112" s="671"/>
      <c r="BA112" s="543"/>
      <c r="BB112" s="666"/>
      <c r="BC112" s="667"/>
      <c r="BD112" s="668"/>
      <c r="BE112" s="669"/>
      <c r="BF112" s="670"/>
      <c r="BG112" s="671"/>
      <c r="BH112" s="672"/>
      <c r="BI112" s="666"/>
      <c r="BJ112" s="667"/>
      <c r="BK112" s="668"/>
      <c r="BL112" s="669"/>
      <c r="BM112" s="670"/>
      <c r="BN112" s="671"/>
      <c r="BO112" s="672"/>
      <c r="BP112" s="666"/>
      <c r="BQ112" s="667"/>
      <c r="BR112" s="668"/>
      <c r="BS112" s="669"/>
      <c r="BT112" s="670"/>
      <c r="BU112" s="671"/>
      <c r="BV112" s="448"/>
      <c r="BW112" s="666"/>
      <c r="BX112" s="667"/>
      <c r="BY112" s="668"/>
      <c r="BZ112" s="669"/>
      <c r="CA112" s="442"/>
      <c r="CB112" s="671"/>
      <c r="CC112" s="672"/>
      <c r="CD112" s="666"/>
      <c r="CE112" s="667"/>
      <c r="CF112" s="668"/>
      <c r="CG112" s="669"/>
      <c r="CH112" s="670"/>
      <c r="CI112" s="671"/>
      <c r="CJ112" s="672"/>
      <c r="CK112" s="666"/>
      <c r="CL112" s="667"/>
      <c r="CM112" s="668"/>
      <c r="CN112" s="669"/>
      <c r="CO112" s="670"/>
      <c r="CP112" s="671"/>
      <c r="CQ112" s="672"/>
      <c r="CR112" s="666"/>
      <c r="CS112" s="667"/>
      <c r="CT112" s="668"/>
      <c r="CU112" s="669"/>
      <c r="CV112" s="670"/>
      <c r="CW112" s="671"/>
      <c r="CX112" s="672"/>
      <c r="CY112" s="666"/>
      <c r="CZ112" s="667"/>
      <c r="DA112" s="668"/>
      <c r="DB112" s="669"/>
      <c r="DC112" s="670"/>
      <c r="DD112" s="671"/>
      <c r="DE112" s="672"/>
      <c r="DF112" s="666"/>
      <c r="DG112" s="667"/>
      <c r="DH112" s="668"/>
      <c r="DI112" s="669"/>
      <c r="DJ112" s="670"/>
      <c r="DK112" s="671"/>
      <c r="DL112" s="672"/>
      <c r="DM112" s="666"/>
      <c r="DN112" s="667"/>
      <c r="DO112" s="668"/>
      <c r="DP112" s="669"/>
      <c r="DQ112" s="670"/>
      <c r="DR112" s="671"/>
      <c r="DS112" s="672"/>
      <c r="DT112" s="666"/>
      <c r="DU112" s="667"/>
      <c r="DV112" s="668"/>
      <c r="DW112" s="669"/>
      <c r="DX112" s="670"/>
      <c r="DY112" s="671"/>
      <c r="DZ112" s="672"/>
      <c r="EA112" s="666"/>
      <c r="EB112" s="667"/>
      <c r="EC112" s="668"/>
      <c r="ED112" s="669"/>
      <c r="EE112" s="670"/>
      <c r="EF112" s="671"/>
      <c r="EG112" s="672"/>
      <c r="EH112" s="666"/>
      <c r="EI112" s="667"/>
      <c r="EJ112" s="668"/>
      <c r="EK112" s="669"/>
      <c r="EL112" s="670"/>
      <c r="EM112" s="671"/>
      <c r="EN112" s="672"/>
      <c r="EO112" s="666"/>
      <c r="EP112" s="667"/>
      <c r="EQ112" s="668"/>
      <c r="ER112" s="669"/>
      <c r="ES112" s="670"/>
      <c r="ET112" s="671"/>
      <c r="EU112" s="448"/>
      <c r="EV112" s="438"/>
      <c r="EW112" s="439"/>
      <c r="EX112" s="440"/>
      <c r="EY112" s="441"/>
      <c r="EZ112" s="442"/>
      <c r="FA112" s="443"/>
      <c r="FB112" s="636"/>
      <c r="FC112" s="445"/>
      <c r="FD112" s="439"/>
      <c r="FE112" s="440"/>
      <c r="FF112" s="441"/>
      <c r="FG112" s="670"/>
      <c r="FH112" s="671"/>
      <c r="FI112" s="672"/>
      <c r="FJ112" s="406">
        <v>0</v>
      </c>
      <c r="FK112" s="401">
        <v>0</v>
      </c>
      <c r="FL112" s="402">
        <v>0</v>
      </c>
      <c r="FM112" s="673">
        <v>0</v>
      </c>
      <c r="FN112" s="674">
        <v>0</v>
      </c>
      <c r="FO112" s="428">
        <v>0</v>
      </c>
      <c r="FP112" s="400">
        <v>0</v>
      </c>
      <c r="FQ112" s="429">
        <v>0</v>
      </c>
      <c r="FR112" s="675">
        <v>0</v>
      </c>
      <c r="FS112" s="679">
        <v>0</v>
      </c>
      <c r="FT112" s="668">
        <v>0</v>
      </c>
      <c r="FU112" s="669">
        <v>0</v>
      </c>
      <c r="FV112" s="670">
        <v>0</v>
      </c>
      <c r="FW112" s="680">
        <v>0</v>
      </c>
      <c r="FX112" s="681">
        <v>0</v>
      </c>
      <c r="FY112" s="667">
        <v>0</v>
      </c>
      <c r="FZ112" s="658">
        <v>0</v>
      </c>
      <c r="GA112" s="659">
        <v>0</v>
      </c>
    </row>
    <row r="113" spans="1:183" ht="25.2" thickBot="1">
      <c r="A113" s="682" t="s">
        <v>909</v>
      </c>
      <c r="B113" s="597" t="s">
        <v>889</v>
      </c>
      <c r="C113" s="661"/>
      <c r="D113" s="662"/>
      <c r="E113" s="395"/>
      <c r="F113" s="395"/>
      <c r="G113" s="396">
        <v>0</v>
      </c>
      <c r="H113" s="470"/>
      <c r="I113" s="470"/>
      <c r="J113" s="436">
        <v>0</v>
      </c>
      <c r="K113" s="437" t="e">
        <v>#DIV/0!</v>
      </c>
      <c r="L113" s="666"/>
      <c r="M113" s="667"/>
      <c r="N113" s="668"/>
      <c r="O113" s="669"/>
      <c r="P113" s="670"/>
      <c r="Q113" s="671"/>
      <c r="R113" s="543"/>
      <c r="S113" s="666"/>
      <c r="T113" s="667"/>
      <c r="U113" s="668"/>
      <c r="V113" s="669"/>
      <c r="W113" s="670"/>
      <c r="X113" s="671"/>
      <c r="Y113" s="672"/>
      <c r="Z113" s="666"/>
      <c r="AA113" s="667"/>
      <c r="AB113" s="668"/>
      <c r="AC113" s="669"/>
      <c r="AD113" s="670"/>
      <c r="AE113" s="671"/>
      <c r="AF113" s="672"/>
      <c r="AG113" s="666"/>
      <c r="AH113" s="667"/>
      <c r="AI113" s="668"/>
      <c r="AJ113" s="669"/>
      <c r="AK113" s="670"/>
      <c r="AL113" s="671"/>
      <c r="AM113" s="672"/>
      <c r="AN113" s="666"/>
      <c r="AO113" s="667"/>
      <c r="AP113" s="668"/>
      <c r="AQ113" s="669"/>
      <c r="AR113" s="670"/>
      <c r="AS113" s="671"/>
      <c r="AT113" s="672"/>
      <c r="AU113" s="666"/>
      <c r="AV113" s="667"/>
      <c r="AW113" s="668"/>
      <c r="AX113" s="669"/>
      <c r="AY113" s="670"/>
      <c r="AZ113" s="671"/>
      <c r="BA113" s="543"/>
      <c r="BB113" s="666"/>
      <c r="BC113" s="667"/>
      <c r="BD113" s="668"/>
      <c r="BE113" s="669"/>
      <c r="BF113" s="670"/>
      <c r="BG113" s="671"/>
      <c r="BH113" s="672"/>
      <c r="BI113" s="666"/>
      <c r="BJ113" s="667"/>
      <c r="BK113" s="668"/>
      <c r="BL113" s="669"/>
      <c r="BM113" s="670"/>
      <c r="BN113" s="671"/>
      <c r="BO113" s="672"/>
      <c r="BP113" s="666"/>
      <c r="BQ113" s="667"/>
      <c r="BR113" s="668"/>
      <c r="BS113" s="669"/>
      <c r="BT113" s="670"/>
      <c r="BU113" s="671"/>
      <c r="BV113" s="448"/>
      <c r="BW113" s="666"/>
      <c r="BX113" s="667"/>
      <c r="BY113" s="668"/>
      <c r="BZ113" s="669"/>
      <c r="CA113" s="442"/>
      <c r="CB113" s="671"/>
      <c r="CC113" s="672"/>
      <c r="CD113" s="666"/>
      <c r="CE113" s="667"/>
      <c r="CF113" s="668"/>
      <c r="CG113" s="669"/>
      <c r="CH113" s="670"/>
      <c r="CI113" s="671"/>
      <c r="CJ113" s="672"/>
      <c r="CK113" s="666"/>
      <c r="CL113" s="667"/>
      <c r="CM113" s="668"/>
      <c r="CN113" s="669"/>
      <c r="CO113" s="670"/>
      <c r="CP113" s="671"/>
      <c r="CQ113" s="672"/>
      <c r="CR113" s="666"/>
      <c r="CS113" s="667"/>
      <c r="CT113" s="668"/>
      <c r="CU113" s="669"/>
      <c r="CV113" s="670"/>
      <c r="CW113" s="671"/>
      <c r="CX113" s="672"/>
      <c r="CY113" s="666"/>
      <c r="CZ113" s="667"/>
      <c r="DA113" s="668"/>
      <c r="DB113" s="669"/>
      <c r="DC113" s="670"/>
      <c r="DD113" s="671"/>
      <c r="DE113" s="672"/>
      <c r="DF113" s="666"/>
      <c r="DG113" s="667"/>
      <c r="DH113" s="668"/>
      <c r="DI113" s="669"/>
      <c r="DJ113" s="670"/>
      <c r="DK113" s="671"/>
      <c r="DL113" s="672"/>
      <c r="DM113" s="666"/>
      <c r="DN113" s="667"/>
      <c r="DO113" s="668"/>
      <c r="DP113" s="669"/>
      <c r="DQ113" s="670"/>
      <c r="DR113" s="671"/>
      <c r="DS113" s="672"/>
      <c r="DT113" s="666"/>
      <c r="DU113" s="667"/>
      <c r="DV113" s="668"/>
      <c r="DW113" s="669"/>
      <c r="DX113" s="670"/>
      <c r="DY113" s="671"/>
      <c r="DZ113" s="672"/>
      <c r="EA113" s="666"/>
      <c r="EB113" s="667"/>
      <c r="EC113" s="668"/>
      <c r="ED113" s="669"/>
      <c r="EE113" s="670"/>
      <c r="EF113" s="671"/>
      <c r="EG113" s="672"/>
      <c r="EH113" s="666"/>
      <c r="EI113" s="667"/>
      <c r="EJ113" s="668"/>
      <c r="EK113" s="669"/>
      <c r="EL113" s="670"/>
      <c r="EM113" s="671"/>
      <c r="EN113" s="672"/>
      <c r="EO113" s="666"/>
      <c r="EP113" s="667"/>
      <c r="EQ113" s="668"/>
      <c r="ER113" s="669"/>
      <c r="ES113" s="670"/>
      <c r="ET113" s="671"/>
      <c r="EU113" s="448"/>
      <c r="EV113" s="438"/>
      <c r="EW113" s="439"/>
      <c r="EX113" s="440"/>
      <c r="EY113" s="441"/>
      <c r="EZ113" s="442"/>
      <c r="FA113" s="443"/>
      <c r="FB113" s="636"/>
      <c r="FC113" s="445"/>
      <c r="FD113" s="439"/>
      <c r="FE113" s="440"/>
      <c r="FF113" s="441"/>
      <c r="FG113" s="670"/>
      <c r="FH113" s="671"/>
      <c r="FI113" s="672"/>
      <c r="FJ113" s="406">
        <v>0</v>
      </c>
      <c r="FK113" s="401">
        <v>0</v>
      </c>
      <c r="FL113" s="402">
        <v>0</v>
      </c>
      <c r="FM113" s="673">
        <v>0</v>
      </c>
      <c r="FN113" s="674">
        <v>0</v>
      </c>
      <c r="FO113" s="428">
        <v>0</v>
      </c>
      <c r="FP113" s="400">
        <v>0</v>
      </c>
      <c r="FQ113" s="429">
        <v>0</v>
      </c>
      <c r="FR113" s="675">
        <v>0</v>
      </c>
      <c r="FS113" s="679">
        <v>0</v>
      </c>
      <c r="FT113" s="668">
        <v>0</v>
      </c>
      <c r="FU113" s="669">
        <v>0</v>
      </c>
      <c r="FV113" s="670">
        <v>0</v>
      </c>
      <c r="FW113" s="680">
        <v>0</v>
      </c>
      <c r="FX113" s="681">
        <v>0</v>
      </c>
      <c r="FY113" s="667">
        <v>0</v>
      </c>
      <c r="FZ113" s="658">
        <v>0</v>
      </c>
      <c r="GA113" s="659">
        <v>0</v>
      </c>
    </row>
    <row r="114" spans="1:183" ht="25.2" thickBot="1">
      <c r="A114" s="682" t="s">
        <v>910</v>
      </c>
      <c r="B114" s="597" t="s">
        <v>889</v>
      </c>
      <c r="C114" s="661"/>
      <c r="D114" s="662"/>
      <c r="E114" s="395"/>
      <c r="F114" s="395"/>
      <c r="G114" s="396">
        <v>0</v>
      </c>
      <c r="H114" s="470"/>
      <c r="I114" s="470"/>
      <c r="J114" s="436">
        <v>0</v>
      </c>
      <c r="K114" s="437" t="e">
        <v>#DIV/0!</v>
      </c>
      <c r="L114" s="666"/>
      <c r="M114" s="667"/>
      <c r="N114" s="668"/>
      <c r="O114" s="669"/>
      <c r="P114" s="670"/>
      <c r="Q114" s="671"/>
      <c r="R114" s="543"/>
      <c r="S114" s="666"/>
      <c r="T114" s="667"/>
      <c r="U114" s="668"/>
      <c r="V114" s="669"/>
      <c r="W114" s="670"/>
      <c r="X114" s="671"/>
      <c r="Y114" s="672"/>
      <c r="Z114" s="666"/>
      <c r="AA114" s="667"/>
      <c r="AB114" s="668"/>
      <c r="AC114" s="669"/>
      <c r="AD114" s="670"/>
      <c r="AE114" s="671"/>
      <c r="AF114" s="672"/>
      <c r="AG114" s="666"/>
      <c r="AH114" s="667"/>
      <c r="AI114" s="668"/>
      <c r="AJ114" s="669"/>
      <c r="AK114" s="670"/>
      <c r="AL114" s="671"/>
      <c r="AM114" s="672"/>
      <c r="AN114" s="666"/>
      <c r="AO114" s="667"/>
      <c r="AP114" s="668"/>
      <c r="AQ114" s="669"/>
      <c r="AR114" s="670"/>
      <c r="AS114" s="671"/>
      <c r="AT114" s="672"/>
      <c r="AU114" s="666"/>
      <c r="AV114" s="667"/>
      <c r="AW114" s="668"/>
      <c r="AX114" s="669"/>
      <c r="AY114" s="670"/>
      <c r="AZ114" s="671"/>
      <c r="BA114" s="543"/>
      <c r="BB114" s="666"/>
      <c r="BC114" s="667"/>
      <c r="BD114" s="668"/>
      <c r="BE114" s="669"/>
      <c r="BF114" s="670"/>
      <c r="BG114" s="671"/>
      <c r="BH114" s="672"/>
      <c r="BI114" s="666"/>
      <c r="BJ114" s="667"/>
      <c r="BK114" s="668"/>
      <c r="BL114" s="669"/>
      <c r="BM114" s="670"/>
      <c r="BN114" s="671"/>
      <c r="BO114" s="672"/>
      <c r="BP114" s="666"/>
      <c r="BQ114" s="667"/>
      <c r="BR114" s="668"/>
      <c r="BS114" s="669"/>
      <c r="BT114" s="670"/>
      <c r="BU114" s="671"/>
      <c r="BV114" s="448"/>
      <c r="BW114" s="666"/>
      <c r="BX114" s="667"/>
      <c r="BY114" s="668"/>
      <c r="BZ114" s="669"/>
      <c r="CA114" s="442"/>
      <c r="CB114" s="671"/>
      <c r="CC114" s="672"/>
      <c r="CD114" s="666"/>
      <c r="CE114" s="667"/>
      <c r="CF114" s="668"/>
      <c r="CG114" s="669"/>
      <c r="CH114" s="670"/>
      <c r="CI114" s="671"/>
      <c r="CJ114" s="672"/>
      <c r="CK114" s="666"/>
      <c r="CL114" s="667"/>
      <c r="CM114" s="668"/>
      <c r="CN114" s="669"/>
      <c r="CO114" s="670"/>
      <c r="CP114" s="671"/>
      <c r="CQ114" s="672"/>
      <c r="CR114" s="666"/>
      <c r="CS114" s="667"/>
      <c r="CT114" s="668"/>
      <c r="CU114" s="669"/>
      <c r="CV114" s="670"/>
      <c r="CW114" s="671"/>
      <c r="CX114" s="672"/>
      <c r="CY114" s="666"/>
      <c r="CZ114" s="667"/>
      <c r="DA114" s="668"/>
      <c r="DB114" s="669"/>
      <c r="DC114" s="670"/>
      <c r="DD114" s="671"/>
      <c r="DE114" s="672"/>
      <c r="DF114" s="666"/>
      <c r="DG114" s="667"/>
      <c r="DH114" s="668"/>
      <c r="DI114" s="669"/>
      <c r="DJ114" s="670"/>
      <c r="DK114" s="671"/>
      <c r="DL114" s="672"/>
      <c r="DM114" s="666"/>
      <c r="DN114" s="667"/>
      <c r="DO114" s="668"/>
      <c r="DP114" s="669"/>
      <c r="DQ114" s="670"/>
      <c r="DR114" s="671"/>
      <c r="DS114" s="672"/>
      <c r="DT114" s="666"/>
      <c r="DU114" s="667"/>
      <c r="DV114" s="668"/>
      <c r="DW114" s="669"/>
      <c r="DX114" s="670"/>
      <c r="DY114" s="671"/>
      <c r="DZ114" s="672"/>
      <c r="EA114" s="666"/>
      <c r="EB114" s="667"/>
      <c r="EC114" s="668"/>
      <c r="ED114" s="669"/>
      <c r="EE114" s="670"/>
      <c r="EF114" s="671"/>
      <c r="EG114" s="672"/>
      <c r="EH114" s="666"/>
      <c r="EI114" s="667"/>
      <c r="EJ114" s="668"/>
      <c r="EK114" s="669"/>
      <c r="EL114" s="670"/>
      <c r="EM114" s="671"/>
      <c r="EN114" s="672"/>
      <c r="EO114" s="666"/>
      <c r="EP114" s="667"/>
      <c r="EQ114" s="668"/>
      <c r="ER114" s="669"/>
      <c r="ES114" s="670"/>
      <c r="ET114" s="671"/>
      <c r="EU114" s="448"/>
      <c r="EV114" s="438"/>
      <c r="EW114" s="439"/>
      <c r="EX114" s="440"/>
      <c r="EY114" s="441"/>
      <c r="EZ114" s="442"/>
      <c r="FA114" s="443"/>
      <c r="FB114" s="636"/>
      <c r="FC114" s="445"/>
      <c r="FD114" s="439"/>
      <c r="FE114" s="440"/>
      <c r="FF114" s="441"/>
      <c r="FG114" s="670"/>
      <c r="FH114" s="671"/>
      <c r="FI114" s="672"/>
      <c r="FJ114" s="406">
        <v>0</v>
      </c>
      <c r="FK114" s="401">
        <v>0</v>
      </c>
      <c r="FL114" s="402">
        <v>0</v>
      </c>
      <c r="FM114" s="673">
        <v>0</v>
      </c>
      <c r="FN114" s="674">
        <v>0</v>
      </c>
      <c r="FO114" s="428">
        <v>0</v>
      </c>
      <c r="FP114" s="400">
        <v>0</v>
      </c>
      <c r="FQ114" s="429">
        <v>0</v>
      </c>
      <c r="FR114" s="675">
        <v>0</v>
      </c>
      <c r="FS114" s="679">
        <v>0</v>
      </c>
      <c r="FT114" s="668">
        <v>0</v>
      </c>
      <c r="FU114" s="669">
        <v>0</v>
      </c>
      <c r="FV114" s="670">
        <v>0</v>
      </c>
      <c r="FW114" s="680">
        <v>0</v>
      </c>
      <c r="FX114" s="681">
        <v>0</v>
      </c>
      <c r="FY114" s="667">
        <v>0</v>
      </c>
      <c r="FZ114" s="658">
        <v>0</v>
      </c>
      <c r="GA114" s="659">
        <v>0</v>
      </c>
    </row>
    <row r="115" spans="1:183" ht="25.2" thickBot="1">
      <c r="A115" s="682" t="s">
        <v>911</v>
      </c>
      <c r="B115" s="597" t="s">
        <v>889</v>
      </c>
      <c r="C115" s="661"/>
      <c r="D115" s="662"/>
      <c r="E115" s="395"/>
      <c r="F115" s="395"/>
      <c r="G115" s="396">
        <v>0</v>
      </c>
      <c r="H115" s="470"/>
      <c r="I115" s="470"/>
      <c r="J115" s="436">
        <v>0</v>
      </c>
      <c r="K115" s="437" t="e">
        <v>#DIV/0!</v>
      </c>
      <c r="L115" s="666"/>
      <c r="M115" s="667"/>
      <c r="N115" s="668"/>
      <c r="O115" s="669"/>
      <c r="P115" s="670"/>
      <c r="Q115" s="671"/>
      <c r="R115" s="543"/>
      <c r="S115" s="666"/>
      <c r="T115" s="667"/>
      <c r="U115" s="668"/>
      <c r="V115" s="669"/>
      <c r="W115" s="670"/>
      <c r="X115" s="671"/>
      <c r="Y115" s="672"/>
      <c r="Z115" s="666"/>
      <c r="AA115" s="667"/>
      <c r="AB115" s="668"/>
      <c r="AC115" s="669"/>
      <c r="AD115" s="670"/>
      <c r="AE115" s="671"/>
      <c r="AF115" s="672"/>
      <c r="AG115" s="666"/>
      <c r="AH115" s="667"/>
      <c r="AI115" s="668"/>
      <c r="AJ115" s="669"/>
      <c r="AK115" s="670"/>
      <c r="AL115" s="671"/>
      <c r="AM115" s="672"/>
      <c r="AN115" s="666"/>
      <c r="AO115" s="667"/>
      <c r="AP115" s="668"/>
      <c r="AQ115" s="669"/>
      <c r="AR115" s="670"/>
      <c r="AS115" s="671"/>
      <c r="AT115" s="672"/>
      <c r="AU115" s="666"/>
      <c r="AV115" s="667"/>
      <c r="AW115" s="668"/>
      <c r="AX115" s="669"/>
      <c r="AY115" s="670"/>
      <c r="AZ115" s="671"/>
      <c r="BA115" s="543"/>
      <c r="BB115" s="666"/>
      <c r="BC115" s="667"/>
      <c r="BD115" s="668"/>
      <c r="BE115" s="669"/>
      <c r="BF115" s="670"/>
      <c r="BG115" s="671"/>
      <c r="BH115" s="672"/>
      <c r="BI115" s="666"/>
      <c r="BJ115" s="667"/>
      <c r="BK115" s="668"/>
      <c r="BL115" s="669"/>
      <c r="BM115" s="670"/>
      <c r="BN115" s="671"/>
      <c r="BO115" s="672"/>
      <c r="BP115" s="666"/>
      <c r="BQ115" s="667"/>
      <c r="BR115" s="668"/>
      <c r="BS115" s="669"/>
      <c r="BT115" s="670"/>
      <c r="BU115" s="671"/>
      <c r="BV115" s="448"/>
      <c r="BW115" s="666"/>
      <c r="BX115" s="667"/>
      <c r="BY115" s="668"/>
      <c r="BZ115" s="669"/>
      <c r="CA115" s="442"/>
      <c r="CB115" s="671"/>
      <c r="CC115" s="672"/>
      <c r="CD115" s="666"/>
      <c r="CE115" s="667"/>
      <c r="CF115" s="668"/>
      <c r="CG115" s="669"/>
      <c r="CH115" s="670"/>
      <c r="CI115" s="671"/>
      <c r="CJ115" s="672"/>
      <c r="CK115" s="666"/>
      <c r="CL115" s="667"/>
      <c r="CM115" s="668"/>
      <c r="CN115" s="669"/>
      <c r="CO115" s="670"/>
      <c r="CP115" s="671"/>
      <c r="CQ115" s="672"/>
      <c r="CR115" s="666"/>
      <c r="CS115" s="667"/>
      <c r="CT115" s="668"/>
      <c r="CU115" s="669"/>
      <c r="CV115" s="670"/>
      <c r="CW115" s="671"/>
      <c r="CX115" s="672"/>
      <c r="CY115" s="666"/>
      <c r="CZ115" s="667"/>
      <c r="DA115" s="668"/>
      <c r="DB115" s="669"/>
      <c r="DC115" s="670"/>
      <c r="DD115" s="671"/>
      <c r="DE115" s="672"/>
      <c r="DF115" s="666"/>
      <c r="DG115" s="667"/>
      <c r="DH115" s="668"/>
      <c r="DI115" s="669"/>
      <c r="DJ115" s="670"/>
      <c r="DK115" s="671"/>
      <c r="DL115" s="672"/>
      <c r="DM115" s="666"/>
      <c r="DN115" s="667"/>
      <c r="DO115" s="668"/>
      <c r="DP115" s="669"/>
      <c r="DQ115" s="670"/>
      <c r="DR115" s="671"/>
      <c r="DS115" s="672"/>
      <c r="DT115" s="666"/>
      <c r="DU115" s="667"/>
      <c r="DV115" s="668"/>
      <c r="DW115" s="669"/>
      <c r="DX115" s="670"/>
      <c r="DY115" s="671"/>
      <c r="DZ115" s="672"/>
      <c r="EA115" s="666"/>
      <c r="EB115" s="667"/>
      <c r="EC115" s="668"/>
      <c r="ED115" s="669"/>
      <c r="EE115" s="670"/>
      <c r="EF115" s="671"/>
      <c r="EG115" s="672"/>
      <c r="EH115" s="666"/>
      <c r="EI115" s="667"/>
      <c r="EJ115" s="668"/>
      <c r="EK115" s="669"/>
      <c r="EL115" s="670"/>
      <c r="EM115" s="671"/>
      <c r="EN115" s="672"/>
      <c r="EO115" s="666"/>
      <c r="EP115" s="667"/>
      <c r="EQ115" s="668"/>
      <c r="ER115" s="669"/>
      <c r="ES115" s="670"/>
      <c r="ET115" s="671"/>
      <c r="EU115" s="448"/>
      <c r="EV115" s="438"/>
      <c r="EW115" s="439"/>
      <c r="EX115" s="440"/>
      <c r="EY115" s="441"/>
      <c r="EZ115" s="442"/>
      <c r="FA115" s="443"/>
      <c r="FB115" s="636"/>
      <c r="FC115" s="445"/>
      <c r="FD115" s="439"/>
      <c r="FE115" s="440"/>
      <c r="FF115" s="441"/>
      <c r="FG115" s="670"/>
      <c r="FH115" s="671"/>
      <c r="FI115" s="672"/>
      <c r="FJ115" s="406">
        <v>0</v>
      </c>
      <c r="FK115" s="401">
        <v>0</v>
      </c>
      <c r="FL115" s="402">
        <v>0</v>
      </c>
      <c r="FM115" s="673">
        <v>0</v>
      </c>
      <c r="FN115" s="674">
        <v>0</v>
      </c>
      <c r="FO115" s="428">
        <v>0</v>
      </c>
      <c r="FP115" s="400">
        <v>0</v>
      </c>
      <c r="FQ115" s="429">
        <v>0</v>
      </c>
      <c r="FR115" s="675">
        <v>0</v>
      </c>
      <c r="FS115" s="679">
        <v>0</v>
      </c>
      <c r="FT115" s="668">
        <v>0</v>
      </c>
      <c r="FU115" s="669">
        <v>0</v>
      </c>
      <c r="FV115" s="670">
        <v>0</v>
      </c>
      <c r="FW115" s="680">
        <v>0</v>
      </c>
      <c r="FX115" s="681">
        <v>0</v>
      </c>
      <c r="FY115" s="667">
        <v>0</v>
      </c>
      <c r="FZ115" s="658">
        <v>0</v>
      </c>
      <c r="GA115" s="659">
        <v>0</v>
      </c>
    </row>
    <row r="116" spans="1:183" ht="25.2" thickBot="1">
      <c r="A116" s="682" t="s">
        <v>912</v>
      </c>
      <c r="B116" s="597" t="s">
        <v>889</v>
      </c>
      <c r="C116" s="661"/>
      <c r="D116" s="662"/>
      <c r="E116" s="395"/>
      <c r="F116" s="395"/>
      <c r="G116" s="396">
        <v>0</v>
      </c>
      <c r="H116" s="470"/>
      <c r="I116" s="470"/>
      <c r="J116" s="436">
        <v>0</v>
      </c>
      <c r="K116" s="437" t="e">
        <v>#DIV/0!</v>
      </c>
      <c r="L116" s="666"/>
      <c r="M116" s="667"/>
      <c r="N116" s="668"/>
      <c r="O116" s="669"/>
      <c r="P116" s="670"/>
      <c r="Q116" s="671"/>
      <c r="R116" s="543"/>
      <c r="S116" s="666"/>
      <c r="T116" s="667"/>
      <c r="U116" s="668"/>
      <c r="V116" s="669"/>
      <c r="W116" s="670"/>
      <c r="X116" s="671"/>
      <c r="Y116" s="672"/>
      <c r="Z116" s="666"/>
      <c r="AA116" s="667"/>
      <c r="AB116" s="668"/>
      <c r="AC116" s="669"/>
      <c r="AD116" s="670"/>
      <c r="AE116" s="671"/>
      <c r="AF116" s="672"/>
      <c r="AG116" s="666"/>
      <c r="AH116" s="667"/>
      <c r="AI116" s="668"/>
      <c r="AJ116" s="669"/>
      <c r="AK116" s="670"/>
      <c r="AL116" s="671"/>
      <c r="AM116" s="672"/>
      <c r="AN116" s="666"/>
      <c r="AO116" s="667"/>
      <c r="AP116" s="668"/>
      <c r="AQ116" s="669"/>
      <c r="AR116" s="670"/>
      <c r="AS116" s="671"/>
      <c r="AT116" s="672"/>
      <c r="AU116" s="666"/>
      <c r="AV116" s="667"/>
      <c r="AW116" s="668"/>
      <c r="AX116" s="669"/>
      <c r="AY116" s="670"/>
      <c r="AZ116" s="671"/>
      <c r="BA116" s="543"/>
      <c r="BB116" s="666"/>
      <c r="BC116" s="667"/>
      <c r="BD116" s="668"/>
      <c r="BE116" s="669"/>
      <c r="BF116" s="670"/>
      <c r="BG116" s="671"/>
      <c r="BH116" s="672"/>
      <c r="BI116" s="666"/>
      <c r="BJ116" s="667"/>
      <c r="BK116" s="668"/>
      <c r="BL116" s="669"/>
      <c r="BM116" s="670"/>
      <c r="BN116" s="671"/>
      <c r="BO116" s="672"/>
      <c r="BP116" s="666"/>
      <c r="BQ116" s="667"/>
      <c r="BR116" s="668"/>
      <c r="BS116" s="669"/>
      <c r="BT116" s="670"/>
      <c r="BU116" s="671"/>
      <c r="BV116" s="448"/>
      <c r="BW116" s="666"/>
      <c r="BX116" s="667"/>
      <c r="BY116" s="668"/>
      <c r="BZ116" s="669"/>
      <c r="CA116" s="442"/>
      <c r="CB116" s="671"/>
      <c r="CC116" s="672"/>
      <c r="CD116" s="666"/>
      <c r="CE116" s="667"/>
      <c r="CF116" s="668"/>
      <c r="CG116" s="669"/>
      <c r="CH116" s="670"/>
      <c r="CI116" s="671"/>
      <c r="CJ116" s="672"/>
      <c r="CK116" s="666"/>
      <c r="CL116" s="667"/>
      <c r="CM116" s="668"/>
      <c r="CN116" s="669"/>
      <c r="CO116" s="670"/>
      <c r="CP116" s="671"/>
      <c r="CQ116" s="672"/>
      <c r="CR116" s="666"/>
      <c r="CS116" s="667"/>
      <c r="CT116" s="668"/>
      <c r="CU116" s="669"/>
      <c r="CV116" s="670"/>
      <c r="CW116" s="671"/>
      <c r="CX116" s="672"/>
      <c r="CY116" s="666"/>
      <c r="CZ116" s="667"/>
      <c r="DA116" s="668"/>
      <c r="DB116" s="669"/>
      <c r="DC116" s="670"/>
      <c r="DD116" s="671"/>
      <c r="DE116" s="672"/>
      <c r="DF116" s="666"/>
      <c r="DG116" s="667"/>
      <c r="DH116" s="668"/>
      <c r="DI116" s="669"/>
      <c r="DJ116" s="670"/>
      <c r="DK116" s="671"/>
      <c r="DL116" s="672"/>
      <c r="DM116" s="666"/>
      <c r="DN116" s="667"/>
      <c r="DO116" s="668"/>
      <c r="DP116" s="669"/>
      <c r="DQ116" s="670"/>
      <c r="DR116" s="671"/>
      <c r="DS116" s="672"/>
      <c r="DT116" s="666"/>
      <c r="DU116" s="667"/>
      <c r="DV116" s="668"/>
      <c r="DW116" s="669"/>
      <c r="DX116" s="670"/>
      <c r="DY116" s="671"/>
      <c r="DZ116" s="672"/>
      <c r="EA116" s="666"/>
      <c r="EB116" s="667"/>
      <c r="EC116" s="668"/>
      <c r="ED116" s="669"/>
      <c r="EE116" s="670"/>
      <c r="EF116" s="671"/>
      <c r="EG116" s="672"/>
      <c r="EH116" s="666"/>
      <c r="EI116" s="667"/>
      <c r="EJ116" s="668"/>
      <c r="EK116" s="669"/>
      <c r="EL116" s="670"/>
      <c r="EM116" s="671"/>
      <c r="EN116" s="672"/>
      <c r="EO116" s="666"/>
      <c r="EP116" s="667"/>
      <c r="EQ116" s="668"/>
      <c r="ER116" s="669"/>
      <c r="ES116" s="670"/>
      <c r="ET116" s="671"/>
      <c r="EU116" s="448"/>
      <c r="EV116" s="438"/>
      <c r="EW116" s="439"/>
      <c r="EX116" s="440"/>
      <c r="EY116" s="441"/>
      <c r="EZ116" s="442"/>
      <c r="FA116" s="443"/>
      <c r="FB116" s="636"/>
      <c r="FC116" s="445"/>
      <c r="FD116" s="439"/>
      <c r="FE116" s="440"/>
      <c r="FF116" s="441"/>
      <c r="FG116" s="670"/>
      <c r="FH116" s="671"/>
      <c r="FI116" s="672"/>
      <c r="FJ116" s="406">
        <v>0</v>
      </c>
      <c r="FK116" s="401">
        <v>0</v>
      </c>
      <c r="FL116" s="402">
        <v>0</v>
      </c>
      <c r="FM116" s="673">
        <v>0</v>
      </c>
      <c r="FN116" s="674">
        <v>0</v>
      </c>
      <c r="FO116" s="428">
        <v>0</v>
      </c>
      <c r="FP116" s="400">
        <v>0</v>
      </c>
      <c r="FQ116" s="429">
        <v>0</v>
      </c>
      <c r="FR116" s="675">
        <v>0</v>
      </c>
      <c r="FS116" s="679">
        <v>0</v>
      </c>
      <c r="FT116" s="668">
        <v>0</v>
      </c>
      <c r="FU116" s="669">
        <v>0</v>
      </c>
      <c r="FV116" s="670">
        <v>0</v>
      </c>
      <c r="FW116" s="680">
        <v>0</v>
      </c>
      <c r="FX116" s="681">
        <v>0</v>
      </c>
      <c r="FY116" s="667">
        <v>0</v>
      </c>
      <c r="FZ116" s="658">
        <v>0</v>
      </c>
      <c r="GA116" s="659">
        <v>0</v>
      </c>
    </row>
    <row r="117" spans="1:183" ht="25.2" thickBot="1">
      <c r="A117" s="682" t="s">
        <v>913</v>
      </c>
      <c r="B117" s="597" t="s">
        <v>889</v>
      </c>
      <c r="C117" s="661"/>
      <c r="D117" s="662"/>
      <c r="E117" s="395"/>
      <c r="F117" s="395"/>
      <c r="G117" s="396">
        <v>0</v>
      </c>
      <c r="H117" s="470"/>
      <c r="I117" s="470"/>
      <c r="J117" s="436">
        <v>0</v>
      </c>
      <c r="K117" s="437" t="e">
        <v>#DIV/0!</v>
      </c>
      <c r="L117" s="666"/>
      <c r="M117" s="667"/>
      <c r="N117" s="668"/>
      <c r="O117" s="669"/>
      <c r="P117" s="670"/>
      <c r="Q117" s="671"/>
      <c r="R117" s="543"/>
      <c r="S117" s="666"/>
      <c r="T117" s="667"/>
      <c r="U117" s="668"/>
      <c r="V117" s="669"/>
      <c r="W117" s="670"/>
      <c r="X117" s="671"/>
      <c r="Y117" s="672"/>
      <c r="Z117" s="666"/>
      <c r="AA117" s="667"/>
      <c r="AB117" s="668"/>
      <c r="AC117" s="669"/>
      <c r="AD117" s="670"/>
      <c r="AE117" s="671"/>
      <c r="AF117" s="672"/>
      <c r="AG117" s="666"/>
      <c r="AH117" s="667"/>
      <c r="AI117" s="668"/>
      <c r="AJ117" s="669"/>
      <c r="AK117" s="670"/>
      <c r="AL117" s="671"/>
      <c r="AM117" s="672"/>
      <c r="AN117" s="666"/>
      <c r="AO117" s="667"/>
      <c r="AP117" s="668"/>
      <c r="AQ117" s="669"/>
      <c r="AR117" s="670"/>
      <c r="AS117" s="671"/>
      <c r="AT117" s="672"/>
      <c r="AU117" s="666"/>
      <c r="AV117" s="667"/>
      <c r="AW117" s="668"/>
      <c r="AX117" s="669"/>
      <c r="AY117" s="670"/>
      <c r="AZ117" s="671"/>
      <c r="BA117" s="543"/>
      <c r="BB117" s="666"/>
      <c r="BC117" s="667"/>
      <c r="BD117" s="668"/>
      <c r="BE117" s="669"/>
      <c r="BF117" s="670"/>
      <c r="BG117" s="671"/>
      <c r="BH117" s="672"/>
      <c r="BI117" s="666"/>
      <c r="BJ117" s="667"/>
      <c r="BK117" s="668"/>
      <c r="BL117" s="669"/>
      <c r="BM117" s="670"/>
      <c r="BN117" s="671"/>
      <c r="BO117" s="672"/>
      <c r="BP117" s="666"/>
      <c r="BQ117" s="667"/>
      <c r="BR117" s="668"/>
      <c r="BS117" s="669"/>
      <c r="BT117" s="670"/>
      <c r="BU117" s="671"/>
      <c r="BV117" s="448"/>
      <c r="BW117" s="666"/>
      <c r="BX117" s="667"/>
      <c r="BY117" s="668"/>
      <c r="BZ117" s="669"/>
      <c r="CA117" s="442"/>
      <c r="CB117" s="671"/>
      <c r="CC117" s="672"/>
      <c r="CD117" s="666"/>
      <c r="CE117" s="667"/>
      <c r="CF117" s="668"/>
      <c r="CG117" s="669"/>
      <c r="CH117" s="670"/>
      <c r="CI117" s="671"/>
      <c r="CJ117" s="672"/>
      <c r="CK117" s="666"/>
      <c r="CL117" s="667"/>
      <c r="CM117" s="668"/>
      <c r="CN117" s="669"/>
      <c r="CO117" s="670"/>
      <c r="CP117" s="671"/>
      <c r="CQ117" s="672"/>
      <c r="CR117" s="666"/>
      <c r="CS117" s="667"/>
      <c r="CT117" s="668"/>
      <c r="CU117" s="669"/>
      <c r="CV117" s="670"/>
      <c r="CW117" s="671"/>
      <c r="CX117" s="672"/>
      <c r="CY117" s="666"/>
      <c r="CZ117" s="667"/>
      <c r="DA117" s="668"/>
      <c r="DB117" s="669"/>
      <c r="DC117" s="670"/>
      <c r="DD117" s="671"/>
      <c r="DE117" s="672"/>
      <c r="DF117" s="666"/>
      <c r="DG117" s="667"/>
      <c r="DH117" s="668"/>
      <c r="DI117" s="669"/>
      <c r="DJ117" s="670"/>
      <c r="DK117" s="671"/>
      <c r="DL117" s="672"/>
      <c r="DM117" s="666"/>
      <c r="DN117" s="667"/>
      <c r="DO117" s="668"/>
      <c r="DP117" s="669"/>
      <c r="DQ117" s="670"/>
      <c r="DR117" s="671"/>
      <c r="DS117" s="672"/>
      <c r="DT117" s="666"/>
      <c r="DU117" s="667"/>
      <c r="DV117" s="668"/>
      <c r="DW117" s="669"/>
      <c r="DX117" s="670"/>
      <c r="DY117" s="671"/>
      <c r="DZ117" s="672"/>
      <c r="EA117" s="666"/>
      <c r="EB117" s="667"/>
      <c r="EC117" s="668"/>
      <c r="ED117" s="669"/>
      <c r="EE117" s="670"/>
      <c r="EF117" s="671"/>
      <c r="EG117" s="672"/>
      <c r="EH117" s="666"/>
      <c r="EI117" s="667"/>
      <c r="EJ117" s="668"/>
      <c r="EK117" s="669"/>
      <c r="EL117" s="670"/>
      <c r="EM117" s="671"/>
      <c r="EN117" s="672"/>
      <c r="EO117" s="666"/>
      <c r="EP117" s="667"/>
      <c r="EQ117" s="668"/>
      <c r="ER117" s="669"/>
      <c r="ES117" s="670"/>
      <c r="ET117" s="671"/>
      <c r="EU117" s="448"/>
      <c r="EV117" s="438"/>
      <c r="EW117" s="439"/>
      <c r="EX117" s="440"/>
      <c r="EY117" s="441"/>
      <c r="EZ117" s="442"/>
      <c r="FA117" s="443"/>
      <c r="FB117" s="636"/>
      <c r="FC117" s="445"/>
      <c r="FD117" s="439"/>
      <c r="FE117" s="440"/>
      <c r="FF117" s="441"/>
      <c r="FG117" s="670"/>
      <c r="FH117" s="671"/>
      <c r="FI117" s="672"/>
      <c r="FJ117" s="406">
        <v>0</v>
      </c>
      <c r="FK117" s="401">
        <v>0</v>
      </c>
      <c r="FL117" s="402">
        <v>0</v>
      </c>
      <c r="FM117" s="673">
        <v>0</v>
      </c>
      <c r="FN117" s="674">
        <v>0</v>
      </c>
      <c r="FO117" s="428">
        <v>0</v>
      </c>
      <c r="FP117" s="400">
        <v>0</v>
      </c>
      <c r="FQ117" s="429">
        <v>0</v>
      </c>
      <c r="FR117" s="675">
        <v>0</v>
      </c>
      <c r="FS117" s="679">
        <v>0</v>
      </c>
      <c r="FT117" s="668">
        <v>0</v>
      </c>
      <c r="FU117" s="669">
        <v>0</v>
      </c>
      <c r="FV117" s="670">
        <v>0</v>
      </c>
      <c r="FW117" s="680">
        <v>0</v>
      </c>
      <c r="FX117" s="681">
        <v>0</v>
      </c>
      <c r="FY117" s="667">
        <v>0</v>
      </c>
      <c r="FZ117" s="658">
        <v>0</v>
      </c>
      <c r="GA117" s="659">
        <v>0</v>
      </c>
    </row>
    <row r="118" spans="1:183" ht="25.2" thickBot="1">
      <c r="A118" s="682" t="s">
        <v>914</v>
      </c>
      <c r="B118" s="597" t="s">
        <v>889</v>
      </c>
      <c r="C118" s="661"/>
      <c r="D118" s="662"/>
      <c r="E118" s="395"/>
      <c r="F118" s="395"/>
      <c r="G118" s="396">
        <v>0</v>
      </c>
      <c r="H118" s="470"/>
      <c r="I118" s="470"/>
      <c r="J118" s="436">
        <v>0</v>
      </c>
      <c r="K118" s="437" t="e">
        <v>#DIV/0!</v>
      </c>
      <c r="L118" s="666"/>
      <c r="M118" s="667"/>
      <c r="N118" s="668"/>
      <c r="O118" s="669"/>
      <c r="P118" s="670"/>
      <c r="Q118" s="671"/>
      <c r="R118" s="543"/>
      <c r="S118" s="666"/>
      <c r="T118" s="667"/>
      <c r="U118" s="668"/>
      <c r="V118" s="669"/>
      <c r="W118" s="670"/>
      <c r="X118" s="671"/>
      <c r="Y118" s="672"/>
      <c r="Z118" s="666"/>
      <c r="AA118" s="667"/>
      <c r="AB118" s="668"/>
      <c r="AC118" s="669"/>
      <c r="AD118" s="670"/>
      <c r="AE118" s="671"/>
      <c r="AF118" s="672"/>
      <c r="AG118" s="666"/>
      <c r="AH118" s="667"/>
      <c r="AI118" s="668"/>
      <c r="AJ118" s="669"/>
      <c r="AK118" s="670"/>
      <c r="AL118" s="671"/>
      <c r="AM118" s="672"/>
      <c r="AN118" s="666"/>
      <c r="AO118" s="667"/>
      <c r="AP118" s="668"/>
      <c r="AQ118" s="669"/>
      <c r="AR118" s="670"/>
      <c r="AS118" s="671"/>
      <c r="AT118" s="672"/>
      <c r="AU118" s="666"/>
      <c r="AV118" s="667"/>
      <c r="AW118" s="668"/>
      <c r="AX118" s="669"/>
      <c r="AY118" s="670"/>
      <c r="AZ118" s="671"/>
      <c r="BA118" s="543"/>
      <c r="BB118" s="666"/>
      <c r="BC118" s="667"/>
      <c r="BD118" s="668"/>
      <c r="BE118" s="669"/>
      <c r="BF118" s="670"/>
      <c r="BG118" s="671"/>
      <c r="BH118" s="672"/>
      <c r="BI118" s="666"/>
      <c r="BJ118" s="667"/>
      <c r="BK118" s="668"/>
      <c r="BL118" s="669"/>
      <c r="BM118" s="670"/>
      <c r="BN118" s="671"/>
      <c r="BO118" s="672"/>
      <c r="BP118" s="666"/>
      <c r="BQ118" s="667"/>
      <c r="BR118" s="668"/>
      <c r="BS118" s="669"/>
      <c r="BT118" s="670"/>
      <c r="BU118" s="671"/>
      <c r="BV118" s="448"/>
      <c r="BW118" s="666"/>
      <c r="BX118" s="667"/>
      <c r="BY118" s="668"/>
      <c r="BZ118" s="669"/>
      <c r="CA118" s="442"/>
      <c r="CB118" s="671"/>
      <c r="CC118" s="672"/>
      <c r="CD118" s="666"/>
      <c r="CE118" s="667"/>
      <c r="CF118" s="668"/>
      <c r="CG118" s="669"/>
      <c r="CH118" s="670"/>
      <c r="CI118" s="671"/>
      <c r="CJ118" s="672"/>
      <c r="CK118" s="666"/>
      <c r="CL118" s="667"/>
      <c r="CM118" s="668"/>
      <c r="CN118" s="669"/>
      <c r="CO118" s="670"/>
      <c r="CP118" s="671"/>
      <c r="CQ118" s="672"/>
      <c r="CR118" s="666"/>
      <c r="CS118" s="667"/>
      <c r="CT118" s="668"/>
      <c r="CU118" s="669"/>
      <c r="CV118" s="670"/>
      <c r="CW118" s="671"/>
      <c r="CX118" s="672"/>
      <c r="CY118" s="666"/>
      <c r="CZ118" s="667"/>
      <c r="DA118" s="668"/>
      <c r="DB118" s="669"/>
      <c r="DC118" s="670"/>
      <c r="DD118" s="671"/>
      <c r="DE118" s="672"/>
      <c r="DF118" s="666"/>
      <c r="DG118" s="667"/>
      <c r="DH118" s="668"/>
      <c r="DI118" s="669"/>
      <c r="DJ118" s="670"/>
      <c r="DK118" s="671"/>
      <c r="DL118" s="672"/>
      <c r="DM118" s="666"/>
      <c r="DN118" s="667"/>
      <c r="DO118" s="668"/>
      <c r="DP118" s="669"/>
      <c r="DQ118" s="670"/>
      <c r="DR118" s="671"/>
      <c r="DS118" s="672"/>
      <c r="DT118" s="666"/>
      <c r="DU118" s="667"/>
      <c r="DV118" s="668"/>
      <c r="DW118" s="669"/>
      <c r="DX118" s="670"/>
      <c r="DY118" s="671"/>
      <c r="DZ118" s="672"/>
      <c r="EA118" s="666"/>
      <c r="EB118" s="667"/>
      <c r="EC118" s="668"/>
      <c r="ED118" s="669"/>
      <c r="EE118" s="670"/>
      <c r="EF118" s="671"/>
      <c r="EG118" s="672"/>
      <c r="EH118" s="666"/>
      <c r="EI118" s="667"/>
      <c r="EJ118" s="668"/>
      <c r="EK118" s="669"/>
      <c r="EL118" s="670"/>
      <c r="EM118" s="671"/>
      <c r="EN118" s="672"/>
      <c r="EO118" s="666"/>
      <c r="EP118" s="667"/>
      <c r="EQ118" s="668"/>
      <c r="ER118" s="669"/>
      <c r="ES118" s="670"/>
      <c r="ET118" s="671"/>
      <c r="EU118" s="448"/>
      <c r="EV118" s="438"/>
      <c r="EW118" s="439"/>
      <c r="EX118" s="440"/>
      <c r="EY118" s="441"/>
      <c r="EZ118" s="442"/>
      <c r="FA118" s="443"/>
      <c r="FB118" s="636"/>
      <c r="FC118" s="445"/>
      <c r="FD118" s="439"/>
      <c r="FE118" s="440"/>
      <c r="FF118" s="441"/>
      <c r="FG118" s="670"/>
      <c r="FH118" s="671"/>
      <c r="FI118" s="672"/>
      <c r="FJ118" s="406">
        <v>0</v>
      </c>
      <c r="FK118" s="401">
        <v>0</v>
      </c>
      <c r="FL118" s="402">
        <v>0</v>
      </c>
      <c r="FM118" s="673">
        <v>0</v>
      </c>
      <c r="FN118" s="674">
        <v>0</v>
      </c>
      <c r="FO118" s="428">
        <v>0</v>
      </c>
      <c r="FP118" s="400">
        <v>0</v>
      </c>
      <c r="FQ118" s="429">
        <v>0</v>
      </c>
      <c r="FR118" s="675">
        <v>0</v>
      </c>
      <c r="FS118" s="679">
        <v>0</v>
      </c>
      <c r="FT118" s="668">
        <v>0</v>
      </c>
      <c r="FU118" s="669">
        <v>0</v>
      </c>
      <c r="FV118" s="670">
        <v>0</v>
      </c>
      <c r="FW118" s="680">
        <v>0</v>
      </c>
      <c r="FX118" s="681">
        <v>0</v>
      </c>
      <c r="FY118" s="667">
        <v>0</v>
      </c>
      <c r="FZ118" s="658">
        <v>0</v>
      </c>
      <c r="GA118" s="659">
        <v>0</v>
      </c>
    </row>
    <row r="119" spans="1:183" ht="25.2" thickBot="1">
      <c r="A119" s="682" t="s">
        <v>915</v>
      </c>
      <c r="B119" s="597" t="s">
        <v>889</v>
      </c>
      <c r="C119" s="661"/>
      <c r="D119" s="662"/>
      <c r="E119" s="395"/>
      <c r="F119" s="395"/>
      <c r="G119" s="396">
        <v>0</v>
      </c>
      <c r="H119" s="470"/>
      <c r="I119" s="470"/>
      <c r="J119" s="436">
        <v>0</v>
      </c>
      <c r="K119" s="437" t="e">
        <v>#DIV/0!</v>
      </c>
      <c r="L119" s="666"/>
      <c r="M119" s="667"/>
      <c r="N119" s="668"/>
      <c r="O119" s="669"/>
      <c r="P119" s="670"/>
      <c r="Q119" s="671"/>
      <c r="R119" s="543"/>
      <c r="S119" s="666"/>
      <c r="T119" s="667"/>
      <c r="U119" s="668"/>
      <c r="V119" s="669"/>
      <c r="W119" s="670"/>
      <c r="X119" s="671"/>
      <c r="Y119" s="672"/>
      <c r="Z119" s="666"/>
      <c r="AA119" s="667"/>
      <c r="AB119" s="668"/>
      <c r="AC119" s="669"/>
      <c r="AD119" s="670"/>
      <c r="AE119" s="671"/>
      <c r="AF119" s="672"/>
      <c r="AG119" s="666"/>
      <c r="AH119" s="667"/>
      <c r="AI119" s="668"/>
      <c r="AJ119" s="669"/>
      <c r="AK119" s="670"/>
      <c r="AL119" s="671"/>
      <c r="AM119" s="672"/>
      <c r="AN119" s="666"/>
      <c r="AO119" s="667"/>
      <c r="AP119" s="668"/>
      <c r="AQ119" s="669"/>
      <c r="AR119" s="670"/>
      <c r="AS119" s="671"/>
      <c r="AT119" s="672"/>
      <c r="AU119" s="666"/>
      <c r="AV119" s="667"/>
      <c r="AW119" s="668"/>
      <c r="AX119" s="669"/>
      <c r="AY119" s="670"/>
      <c r="AZ119" s="671"/>
      <c r="BA119" s="543"/>
      <c r="BB119" s="666"/>
      <c r="BC119" s="667"/>
      <c r="BD119" s="668"/>
      <c r="BE119" s="669"/>
      <c r="BF119" s="670"/>
      <c r="BG119" s="671"/>
      <c r="BH119" s="672"/>
      <c r="BI119" s="666"/>
      <c r="BJ119" s="667"/>
      <c r="BK119" s="668"/>
      <c r="BL119" s="669"/>
      <c r="BM119" s="670"/>
      <c r="BN119" s="671"/>
      <c r="BO119" s="672"/>
      <c r="BP119" s="666"/>
      <c r="BQ119" s="667"/>
      <c r="BR119" s="668"/>
      <c r="BS119" s="669"/>
      <c r="BT119" s="670"/>
      <c r="BU119" s="671"/>
      <c r="BV119" s="448"/>
      <c r="BW119" s="666"/>
      <c r="BX119" s="667"/>
      <c r="BY119" s="668"/>
      <c r="BZ119" s="669"/>
      <c r="CA119" s="442"/>
      <c r="CB119" s="671"/>
      <c r="CC119" s="672"/>
      <c r="CD119" s="666"/>
      <c r="CE119" s="667"/>
      <c r="CF119" s="668"/>
      <c r="CG119" s="669"/>
      <c r="CH119" s="670"/>
      <c r="CI119" s="671"/>
      <c r="CJ119" s="672"/>
      <c r="CK119" s="666"/>
      <c r="CL119" s="667"/>
      <c r="CM119" s="668"/>
      <c r="CN119" s="669"/>
      <c r="CO119" s="670"/>
      <c r="CP119" s="671"/>
      <c r="CQ119" s="672"/>
      <c r="CR119" s="666"/>
      <c r="CS119" s="667"/>
      <c r="CT119" s="668"/>
      <c r="CU119" s="669"/>
      <c r="CV119" s="670"/>
      <c r="CW119" s="671"/>
      <c r="CX119" s="672"/>
      <c r="CY119" s="666"/>
      <c r="CZ119" s="667"/>
      <c r="DA119" s="668"/>
      <c r="DB119" s="669"/>
      <c r="DC119" s="670"/>
      <c r="DD119" s="671"/>
      <c r="DE119" s="672"/>
      <c r="DF119" s="666"/>
      <c r="DG119" s="667"/>
      <c r="DH119" s="668"/>
      <c r="DI119" s="669"/>
      <c r="DJ119" s="670"/>
      <c r="DK119" s="671"/>
      <c r="DL119" s="672"/>
      <c r="DM119" s="666"/>
      <c r="DN119" s="667"/>
      <c r="DO119" s="668"/>
      <c r="DP119" s="669"/>
      <c r="DQ119" s="670"/>
      <c r="DR119" s="671"/>
      <c r="DS119" s="672"/>
      <c r="DT119" s="666"/>
      <c r="DU119" s="667"/>
      <c r="DV119" s="668"/>
      <c r="DW119" s="669"/>
      <c r="DX119" s="670"/>
      <c r="DY119" s="671"/>
      <c r="DZ119" s="672"/>
      <c r="EA119" s="666"/>
      <c r="EB119" s="667"/>
      <c r="EC119" s="668"/>
      <c r="ED119" s="669"/>
      <c r="EE119" s="670"/>
      <c r="EF119" s="671"/>
      <c r="EG119" s="672"/>
      <c r="EH119" s="666"/>
      <c r="EI119" s="667"/>
      <c r="EJ119" s="668"/>
      <c r="EK119" s="669"/>
      <c r="EL119" s="670"/>
      <c r="EM119" s="671"/>
      <c r="EN119" s="672"/>
      <c r="EO119" s="666"/>
      <c r="EP119" s="667"/>
      <c r="EQ119" s="668"/>
      <c r="ER119" s="669"/>
      <c r="ES119" s="670"/>
      <c r="ET119" s="671"/>
      <c r="EU119" s="448"/>
      <c r="EV119" s="438"/>
      <c r="EW119" s="439"/>
      <c r="EX119" s="440"/>
      <c r="EY119" s="441"/>
      <c r="EZ119" s="442"/>
      <c r="FA119" s="443"/>
      <c r="FB119" s="636"/>
      <c r="FC119" s="445"/>
      <c r="FD119" s="439"/>
      <c r="FE119" s="440"/>
      <c r="FF119" s="441"/>
      <c r="FG119" s="670"/>
      <c r="FH119" s="671"/>
      <c r="FI119" s="672"/>
      <c r="FJ119" s="406">
        <v>0</v>
      </c>
      <c r="FK119" s="401">
        <v>0</v>
      </c>
      <c r="FL119" s="402">
        <v>0</v>
      </c>
      <c r="FM119" s="673">
        <v>0</v>
      </c>
      <c r="FN119" s="674">
        <v>0</v>
      </c>
      <c r="FO119" s="428">
        <v>0</v>
      </c>
      <c r="FP119" s="400">
        <v>0</v>
      </c>
      <c r="FQ119" s="429">
        <v>0</v>
      </c>
      <c r="FR119" s="675">
        <v>0</v>
      </c>
      <c r="FS119" s="679">
        <v>0</v>
      </c>
      <c r="FT119" s="668">
        <v>0</v>
      </c>
      <c r="FU119" s="669">
        <v>0</v>
      </c>
      <c r="FV119" s="670">
        <v>0</v>
      </c>
      <c r="FW119" s="680">
        <v>0</v>
      </c>
      <c r="FX119" s="681">
        <v>0</v>
      </c>
      <c r="FY119" s="667">
        <v>0</v>
      </c>
      <c r="FZ119" s="658">
        <v>0</v>
      </c>
      <c r="GA119" s="659">
        <v>0</v>
      </c>
    </row>
    <row r="120" spans="1:183" ht="25.2" thickBot="1">
      <c r="A120" s="682" t="s">
        <v>916</v>
      </c>
      <c r="B120" s="597" t="s">
        <v>889</v>
      </c>
      <c r="C120" s="661"/>
      <c r="D120" s="662"/>
      <c r="E120" s="395"/>
      <c r="F120" s="395"/>
      <c r="G120" s="396">
        <v>0</v>
      </c>
      <c r="H120" s="470"/>
      <c r="I120" s="470"/>
      <c r="J120" s="436">
        <v>0</v>
      </c>
      <c r="K120" s="437" t="e">
        <v>#DIV/0!</v>
      </c>
      <c r="L120" s="666"/>
      <c r="M120" s="667"/>
      <c r="N120" s="668"/>
      <c r="O120" s="669"/>
      <c r="P120" s="670"/>
      <c r="Q120" s="671"/>
      <c r="R120" s="543"/>
      <c r="S120" s="666"/>
      <c r="T120" s="667"/>
      <c r="U120" s="668"/>
      <c r="V120" s="669"/>
      <c r="W120" s="670"/>
      <c r="X120" s="671"/>
      <c r="Y120" s="672"/>
      <c r="Z120" s="666"/>
      <c r="AA120" s="667"/>
      <c r="AB120" s="668"/>
      <c r="AC120" s="669"/>
      <c r="AD120" s="670"/>
      <c r="AE120" s="671"/>
      <c r="AF120" s="672"/>
      <c r="AG120" s="666"/>
      <c r="AH120" s="667"/>
      <c r="AI120" s="668"/>
      <c r="AJ120" s="669"/>
      <c r="AK120" s="670"/>
      <c r="AL120" s="671"/>
      <c r="AM120" s="672"/>
      <c r="AN120" s="666"/>
      <c r="AO120" s="667"/>
      <c r="AP120" s="668"/>
      <c r="AQ120" s="669"/>
      <c r="AR120" s="670"/>
      <c r="AS120" s="671"/>
      <c r="AT120" s="672"/>
      <c r="AU120" s="666"/>
      <c r="AV120" s="667"/>
      <c r="AW120" s="668"/>
      <c r="AX120" s="669"/>
      <c r="AY120" s="670"/>
      <c r="AZ120" s="671"/>
      <c r="BA120" s="543"/>
      <c r="BB120" s="666"/>
      <c r="BC120" s="667"/>
      <c r="BD120" s="668"/>
      <c r="BE120" s="669"/>
      <c r="BF120" s="670"/>
      <c r="BG120" s="671"/>
      <c r="BH120" s="672"/>
      <c r="BI120" s="666"/>
      <c r="BJ120" s="667"/>
      <c r="BK120" s="668"/>
      <c r="BL120" s="669"/>
      <c r="BM120" s="670"/>
      <c r="BN120" s="671"/>
      <c r="BO120" s="672"/>
      <c r="BP120" s="666"/>
      <c r="BQ120" s="667"/>
      <c r="BR120" s="668"/>
      <c r="BS120" s="669"/>
      <c r="BT120" s="670"/>
      <c r="BU120" s="671"/>
      <c r="BV120" s="448"/>
      <c r="BW120" s="666"/>
      <c r="BX120" s="667"/>
      <c r="BY120" s="668"/>
      <c r="BZ120" s="669"/>
      <c r="CA120" s="442"/>
      <c r="CB120" s="671"/>
      <c r="CC120" s="672"/>
      <c r="CD120" s="666"/>
      <c r="CE120" s="667"/>
      <c r="CF120" s="668"/>
      <c r="CG120" s="669"/>
      <c r="CH120" s="670"/>
      <c r="CI120" s="671"/>
      <c r="CJ120" s="672"/>
      <c r="CK120" s="666"/>
      <c r="CL120" s="667"/>
      <c r="CM120" s="668"/>
      <c r="CN120" s="669"/>
      <c r="CO120" s="670"/>
      <c r="CP120" s="671"/>
      <c r="CQ120" s="672"/>
      <c r="CR120" s="666"/>
      <c r="CS120" s="667"/>
      <c r="CT120" s="668"/>
      <c r="CU120" s="669"/>
      <c r="CV120" s="670"/>
      <c r="CW120" s="671"/>
      <c r="CX120" s="672"/>
      <c r="CY120" s="666"/>
      <c r="CZ120" s="667"/>
      <c r="DA120" s="668"/>
      <c r="DB120" s="669"/>
      <c r="DC120" s="670"/>
      <c r="DD120" s="671"/>
      <c r="DE120" s="672"/>
      <c r="DF120" s="666"/>
      <c r="DG120" s="667"/>
      <c r="DH120" s="668"/>
      <c r="DI120" s="669"/>
      <c r="DJ120" s="670"/>
      <c r="DK120" s="671"/>
      <c r="DL120" s="672"/>
      <c r="DM120" s="666"/>
      <c r="DN120" s="667"/>
      <c r="DO120" s="668"/>
      <c r="DP120" s="669"/>
      <c r="DQ120" s="670"/>
      <c r="DR120" s="671"/>
      <c r="DS120" s="672"/>
      <c r="DT120" s="666"/>
      <c r="DU120" s="667"/>
      <c r="DV120" s="668"/>
      <c r="DW120" s="669"/>
      <c r="DX120" s="670"/>
      <c r="DY120" s="671"/>
      <c r="DZ120" s="672"/>
      <c r="EA120" s="666"/>
      <c r="EB120" s="667"/>
      <c r="EC120" s="668"/>
      <c r="ED120" s="669"/>
      <c r="EE120" s="670"/>
      <c r="EF120" s="671"/>
      <c r="EG120" s="672"/>
      <c r="EH120" s="666"/>
      <c r="EI120" s="667"/>
      <c r="EJ120" s="668"/>
      <c r="EK120" s="669"/>
      <c r="EL120" s="670"/>
      <c r="EM120" s="671"/>
      <c r="EN120" s="672"/>
      <c r="EO120" s="666"/>
      <c r="EP120" s="667"/>
      <c r="EQ120" s="668"/>
      <c r="ER120" s="669"/>
      <c r="ES120" s="670"/>
      <c r="ET120" s="671"/>
      <c r="EU120" s="448"/>
      <c r="EV120" s="438"/>
      <c r="EW120" s="439"/>
      <c r="EX120" s="440"/>
      <c r="EY120" s="441"/>
      <c r="EZ120" s="442"/>
      <c r="FA120" s="443"/>
      <c r="FB120" s="636"/>
      <c r="FC120" s="445"/>
      <c r="FD120" s="439"/>
      <c r="FE120" s="440"/>
      <c r="FF120" s="441"/>
      <c r="FG120" s="670"/>
      <c r="FH120" s="671"/>
      <c r="FI120" s="672"/>
      <c r="FJ120" s="406">
        <v>0</v>
      </c>
      <c r="FK120" s="401">
        <v>0</v>
      </c>
      <c r="FL120" s="402">
        <v>0</v>
      </c>
      <c r="FM120" s="673">
        <v>0</v>
      </c>
      <c r="FN120" s="674">
        <v>0</v>
      </c>
      <c r="FO120" s="428">
        <v>0</v>
      </c>
      <c r="FP120" s="400">
        <v>0</v>
      </c>
      <c r="FQ120" s="429">
        <v>0</v>
      </c>
      <c r="FR120" s="675">
        <v>0</v>
      </c>
      <c r="FS120" s="679">
        <v>0</v>
      </c>
      <c r="FT120" s="668">
        <v>0</v>
      </c>
      <c r="FU120" s="669">
        <v>0</v>
      </c>
      <c r="FV120" s="670">
        <v>0</v>
      </c>
      <c r="FW120" s="680">
        <v>0</v>
      </c>
      <c r="FX120" s="681">
        <v>0</v>
      </c>
      <c r="FY120" s="667">
        <v>0</v>
      </c>
      <c r="FZ120" s="658">
        <v>0</v>
      </c>
      <c r="GA120" s="659">
        <v>0</v>
      </c>
    </row>
    <row r="121" spans="1:183" ht="25.2" thickBot="1">
      <c r="A121" s="682" t="s">
        <v>917</v>
      </c>
      <c r="B121" s="597" t="s">
        <v>889</v>
      </c>
      <c r="C121" s="661"/>
      <c r="D121" s="662"/>
      <c r="E121" s="395"/>
      <c r="F121" s="395"/>
      <c r="G121" s="396">
        <v>0</v>
      </c>
      <c r="H121" s="470"/>
      <c r="I121" s="470"/>
      <c r="J121" s="436">
        <v>0</v>
      </c>
      <c r="K121" s="437" t="e">
        <v>#DIV/0!</v>
      </c>
      <c r="L121" s="666"/>
      <c r="M121" s="667"/>
      <c r="N121" s="668"/>
      <c r="O121" s="669"/>
      <c r="P121" s="670"/>
      <c r="Q121" s="671"/>
      <c r="R121" s="543"/>
      <c r="S121" s="666"/>
      <c r="T121" s="667"/>
      <c r="U121" s="668"/>
      <c r="V121" s="669"/>
      <c r="W121" s="670"/>
      <c r="X121" s="671"/>
      <c r="Y121" s="672"/>
      <c r="Z121" s="666"/>
      <c r="AA121" s="667"/>
      <c r="AB121" s="668"/>
      <c r="AC121" s="669"/>
      <c r="AD121" s="670"/>
      <c r="AE121" s="671"/>
      <c r="AF121" s="672"/>
      <c r="AG121" s="666"/>
      <c r="AH121" s="667"/>
      <c r="AI121" s="668"/>
      <c r="AJ121" s="669"/>
      <c r="AK121" s="670"/>
      <c r="AL121" s="671"/>
      <c r="AM121" s="672"/>
      <c r="AN121" s="666"/>
      <c r="AO121" s="667"/>
      <c r="AP121" s="668"/>
      <c r="AQ121" s="669"/>
      <c r="AR121" s="670"/>
      <c r="AS121" s="671"/>
      <c r="AT121" s="672"/>
      <c r="AU121" s="666"/>
      <c r="AV121" s="667"/>
      <c r="AW121" s="668"/>
      <c r="AX121" s="669"/>
      <c r="AY121" s="670"/>
      <c r="AZ121" s="671"/>
      <c r="BA121" s="543"/>
      <c r="BB121" s="666"/>
      <c r="BC121" s="667"/>
      <c r="BD121" s="668"/>
      <c r="BE121" s="669"/>
      <c r="BF121" s="670"/>
      <c r="BG121" s="671"/>
      <c r="BH121" s="672"/>
      <c r="BI121" s="666"/>
      <c r="BJ121" s="667"/>
      <c r="BK121" s="668"/>
      <c r="BL121" s="669"/>
      <c r="BM121" s="670"/>
      <c r="BN121" s="671"/>
      <c r="BO121" s="672"/>
      <c r="BP121" s="666"/>
      <c r="BQ121" s="667"/>
      <c r="BR121" s="668"/>
      <c r="BS121" s="669"/>
      <c r="BT121" s="670"/>
      <c r="BU121" s="671"/>
      <c r="BV121" s="448"/>
      <c r="BW121" s="666"/>
      <c r="BX121" s="667"/>
      <c r="BY121" s="668"/>
      <c r="BZ121" s="669"/>
      <c r="CA121" s="442"/>
      <c r="CB121" s="671"/>
      <c r="CC121" s="672"/>
      <c r="CD121" s="666"/>
      <c r="CE121" s="667"/>
      <c r="CF121" s="668"/>
      <c r="CG121" s="669"/>
      <c r="CH121" s="670"/>
      <c r="CI121" s="671"/>
      <c r="CJ121" s="672"/>
      <c r="CK121" s="666"/>
      <c r="CL121" s="667"/>
      <c r="CM121" s="668"/>
      <c r="CN121" s="669"/>
      <c r="CO121" s="670"/>
      <c r="CP121" s="671"/>
      <c r="CQ121" s="672"/>
      <c r="CR121" s="666"/>
      <c r="CS121" s="667"/>
      <c r="CT121" s="668"/>
      <c r="CU121" s="669"/>
      <c r="CV121" s="670"/>
      <c r="CW121" s="671"/>
      <c r="CX121" s="672"/>
      <c r="CY121" s="666"/>
      <c r="CZ121" s="667"/>
      <c r="DA121" s="668"/>
      <c r="DB121" s="669"/>
      <c r="DC121" s="670"/>
      <c r="DD121" s="671"/>
      <c r="DE121" s="672"/>
      <c r="DF121" s="666"/>
      <c r="DG121" s="667"/>
      <c r="DH121" s="668"/>
      <c r="DI121" s="669"/>
      <c r="DJ121" s="670"/>
      <c r="DK121" s="671"/>
      <c r="DL121" s="672"/>
      <c r="DM121" s="666"/>
      <c r="DN121" s="667"/>
      <c r="DO121" s="668"/>
      <c r="DP121" s="669"/>
      <c r="DQ121" s="670"/>
      <c r="DR121" s="671"/>
      <c r="DS121" s="672"/>
      <c r="DT121" s="666"/>
      <c r="DU121" s="667"/>
      <c r="DV121" s="668"/>
      <c r="DW121" s="669"/>
      <c r="DX121" s="670"/>
      <c r="DY121" s="671"/>
      <c r="DZ121" s="672"/>
      <c r="EA121" s="666"/>
      <c r="EB121" s="667"/>
      <c r="EC121" s="668"/>
      <c r="ED121" s="669"/>
      <c r="EE121" s="670"/>
      <c r="EF121" s="671"/>
      <c r="EG121" s="672"/>
      <c r="EH121" s="666"/>
      <c r="EI121" s="667"/>
      <c r="EJ121" s="668"/>
      <c r="EK121" s="669"/>
      <c r="EL121" s="670"/>
      <c r="EM121" s="671"/>
      <c r="EN121" s="672"/>
      <c r="EO121" s="666"/>
      <c r="EP121" s="667"/>
      <c r="EQ121" s="668"/>
      <c r="ER121" s="669"/>
      <c r="ES121" s="670"/>
      <c r="ET121" s="671"/>
      <c r="EU121" s="448"/>
      <c r="EV121" s="438"/>
      <c r="EW121" s="439"/>
      <c r="EX121" s="440"/>
      <c r="EY121" s="441"/>
      <c r="EZ121" s="442"/>
      <c r="FA121" s="443"/>
      <c r="FB121" s="636"/>
      <c r="FC121" s="445"/>
      <c r="FD121" s="439"/>
      <c r="FE121" s="440"/>
      <c r="FF121" s="441"/>
      <c r="FG121" s="670"/>
      <c r="FH121" s="671"/>
      <c r="FI121" s="672"/>
      <c r="FJ121" s="406">
        <v>0</v>
      </c>
      <c r="FK121" s="401">
        <v>0</v>
      </c>
      <c r="FL121" s="402">
        <v>0</v>
      </c>
      <c r="FM121" s="673">
        <v>0</v>
      </c>
      <c r="FN121" s="674">
        <v>0</v>
      </c>
      <c r="FO121" s="428">
        <v>0</v>
      </c>
      <c r="FP121" s="400">
        <v>0</v>
      </c>
      <c r="FQ121" s="429">
        <v>0</v>
      </c>
      <c r="FR121" s="675">
        <v>0</v>
      </c>
      <c r="FS121" s="679">
        <v>0</v>
      </c>
      <c r="FT121" s="668">
        <v>0</v>
      </c>
      <c r="FU121" s="669">
        <v>0</v>
      </c>
      <c r="FV121" s="670">
        <v>0</v>
      </c>
      <c r="FW121" s="680">
        <v>0</v>
      </c>
      <c r="FX121" s="681">
        <v>0</v>
      </c>
      <c r="FY121" s="667">
        <v>0</v>
      </c>
      <c r="FZ121" s="658">
        <v>0</v>
      </c>
      <c r="GA121" s="659">
        <v>0</v>
      </c>
    </row>
    <row r="122" spans="1:183" ht="25.2" thickBot="1">
      <c r="A122" s="682" t="s">
        <v>918</v>
      </c>
      <c r="B122" s="597" t="s">
        <v>889</v>
      </c>
      <c r="C122" s="661"/>
      <c r="D122" s="662"/>
      <c r="E122" s="395"/>
      <c r="F122" s="395"/>
      <c r="G122" s="396">
        <v>0</v>
      </c>
      <c r="H122" s="470"/>
      <c r="I122" s="470"/>
      <c r="J122" s="436">
        <v>0</v>
      </c>
      <c r="K122" s="437" t="e">
        <v>#DIV/0!</v>
      </c>
      <c r="L122" s="666"/>
      <c r="M122" s="667"/>
      <c r="N122" s="668"/>
      <c r="O122" s="669"/>
      <c r="P122" s="670"/>
      <c r="Q122" s="671"/>
      <c r="R122" s="543"/>
      <c r="S122" s="666"/>
      <c r="T122" s="667"/>
      <c r="U122" s="668"/>
      <c r="V122" s="669"/>
      <c r="W122" s="670"/>
      <c r="X122" s="671"/>
      <c r="Y122" s="672"/>
      <c r="Z122" s="666"/>
      <c r="AA122" s="667"/>
      <c r="AB122" s="668"/>
      <c r="AC122" s="669"/>
      <c r="AD122" s="670"/>
      <c r="AE122" s="671"/>
      <c r="AF122" s="672"/>
      <c r="AG122" s="666"/>
      <c r="AH122" s="667"/>
      <c r="AI122" s="668"/>
      <c r="AJ122" s="669"/>
      <c r="AK122" s="670"/>
      <c r="AL122" s="671"/>
      <c r="AM122" s="672"/>
      <c r="AN122" s="666"/>
      <c r="AO122" s="667"/>
      <c r="AP122" s="668"/>
      <c r="AQ122" s="669"/>
      <c r="AR122" s="670"/>
      <c r="AS122" s="671"/>
      <c r="AT122" s="672"/>
      <c r="AU122" s="666"/>
      <c r="AV122" s="667"/>
      <c r="AW122" s="668"/>
      <c r="AX122" s="669"/>
      <c r="AY122" s="670"/>
      <c r="AZ122" s="671"/>
      <c r="BA122" s="543"/>
      <c r="BB122" s="666"/>
      <c r="BC122" s="667"/>
      <c r="BD122" s="668"/>
      <c r="BE122" s="669"/>
      <c r="BF122" s="670"/>
      <c r="BG122" s="671"/>
      <c r="BH122" s="672"/>
      <c r="BI122" s="666"/>
      <c r="BJ122" s="667"/>
      <c r="BK122" s="668"/>
      <c r="BL122" s="669"/>
      <c r="BM122" s="670"/>
      <c r="BN122" s="671"/>
      <c r="BO122" s="672"/>
      <c r="BP122" s="666"/>
      <c r="BQ122" s="667"/>
      <c r="BR122" s="668"/>
      <c r="BS122" s="669"/>
      <c r="BT122" s="670"/>
      <c r="BU122" s="671"/>
      <c r="BV122" s="448"/>
      <c r="BW122" s="666"/>
      <c r="BX122" s="667"/>
      <c r="BY122" s="668"/>
      <c r="BZ122" s="669"/>
      <c r="CA122" s="442"/>
      <c r="CB122" s="671"/>
      <c r="CC122" s="672"/>
      <c r="CD122" s="666"/>
      <c r="CE122" s="667"/>
      <c r="CF122" s="668"/>
      <c r="CG122" s="669"/>
      <c r="CH122" s="670"/>
      <c r="CI122" s="671"/>
      <c r="CJ122" s="672"/>
      <c r="CK122" s="666"/>
      <c r="CL122" s="667"/>
      <c r="CM122" s="668"/>
      <c r="CN122" s="669"/>
      <c r="CO122" s="670"/>
      <c r="CP122" s="671"/>
      <c r="CQ122" s="672"/>
      <c r="CR122" s="666"/>
      <c r="CS122" s="667"/>
      <c r="CT122" s="668"/>
      <c r="CU122" s="669"/>
      <c r="CV122" s="670"/>
      <c r="CW122" s="671"/>
      <c r="CX122" s="672"/>
      <c r="CY122" s="666"/>
      <c r="CZ122" s="667"/>
      <c r="DA122" s="668"/>
      <c r="DB122" s="669"/>
      <c r="DC122" s="670"/>
      <c r="DD122" s="671"/>
      <c r="DE122" s="672"/>
      <c r="DF122" s="666"/>
      <c r="DG122" s="667"/>
      <c r="DH122" s="668"/>
      <c r="DI122" s="669"/>
      <c r="DJ122" s="670"/>
      <c r="DK122" s="671"/>
      <c r="DL122" s="672"/>
      <c r="DM122" s="666"/>
      <c r="DN122" s="667"/>
      <c r="DO122" s="668"/>
      <c r="DP122" s="669"/>
      <c r="DQ122" s="670"/>
      <c r="DR122" s="671"/>
      <c r="DS122" s="672"/>
      <c r="DT122" s="666"/>
      <c r="DU122" s="667"/>
      <c r="DV122" s="668"/>
      <c r="DW122" s="669"/>
      <c r="DX122" s="670"/>
      <c r="DY122" s="671"/>
      <c r="DZ122" s="672"/>
      <c r="EA122" s="666"/>
      <c r="EB122" s="667"/>
      <c r="EC122" s="668"/>
      <c r="ED122" s="669"/>
      <c r="EE122" s="670"/>
      <c r="EF122" s="671"/>
      <c r="EG122" s="672"/>
      <c r="EH122" s="666"/>
      <c r="EI122" s="667"/>
      <c r="EJ122" s="668"/>
      <c r="EK122" s="669"/>
      <c r="EL122" s="670"/>
      <c r="EM122" s="671"/>
      <c r="EN122" s="672"/>
      <c r="EO122" s="666"/>
      <c r="EP122" s="667"/>
      <c r="EQ122" s="668"/>
      <c r="ER122" s="669"/>
      <c r="ES122" s="670"/>
      <c r="ET122" s="671"/>
      <c r="EU122" s="448"/>
      <c r="EV122" s="438"/>
      <c r="EW122" s="439"/>
      <c r="EX122" s="440"/>
      <c r="EY122" s="441"/>
      <c r="EZ122" s="442"/>
      <c r="FA122" s="443"/>
      <c r="FB122" s="636"/>
      <c r="FC122" s="445"/>
      <c r="FD122" s="439"/>
      <c r="FE122" s="440"/>
      <c r="FF122" s="441"/>
      <c r="FG122" s="670"/>
      <c r="FH122" s="671"/>
      <c r="FI122" s="672"/>
      <c r="FJ122" s="406">
        <v>0</v>
      </c>
      <c r="FK122" s="401">
        <v>0</v>
      </c>
      <c r="FL122" s="402">
        <v>0</v>
      </c>
      <c r="FM122" s="673">
        <v>0</v>
      </c>
      <c r="FN122" s="674">
        <v>0</v>
      </c>
      <c r="FO122" s="428">
        <v>0</v>
      </c>
      <c r="FP122" s="400">
        <v>0</v>
      </c>
      <c r="FQ122" s="429">
        <v>0</v>
      </c>
      <c r="FR122" s="675">
        <v>0</v>
      </c>
      <c r="FS122" s="679">
        <v>0</v>
      </c>
      <c r="FT122" s="668">
        <v>0</v>
      </c>
      <c r="FU122" s="669">
        <v>0</v>
      </c>
      <c r="FV122" s="670">
        <v>0</v>
      </c>
      <c r="FW122" s="680">
        <v>0</v>
      </c>
      <c r="FX122" s="681">
        <v>0</v>
      </c>
      <c r="FY122" s="667">
        <v>0</v>
      </c>
      <c r="FZ122" s="658">
        <v>0</v>
      </c>
      <c r="GA122" s="659">
        <v>0</v>
      </c>
    </row>
    <row r="123" spans="1:183" ht="25.2" thickBot="1">
      <c r="A123" s="682" t="s">
        <v>919</v>
      </c>
      <c r="B123" s="597" t="s">
        <v>889</v>
      </c>
      <c r="C123" s="661"/>
      <c r="D123" s="662"/>
      <c r="E123" s="395"/>
      <c r="F123" s="395"/>
      <c r="G123" s="396">
        <v>0</v>
      </c>
      <c r="H123" s="470"/>
      <c r="I123" s="470"/>
      <c r="J123" s="436">
        <v>0</v>
      </c>
      <c r="K123" s="437" t="e">
        <v>#DIV/0!</v>
      </c>
      <c r="L123" s="666"/>
      <c r="M123" s="667"/>
      <c r="N123" s="668"/>
      <c r="O123" s="669"/>
      <c r="P123" s="670"/>
      <c r="Q123" s="671"/>
      <c r="R123" s="543"/>
      <c r="S123" s="666"/>
      <c r="T123" s="667"/>
      <c r="U123" s="668"/>
      <c r="V123" s="669"/>
      <c r="W123" s="670"/>
      <c r="X123" s="671"/>
      <c r="Y123" s="672"/>
      <c r="Z123" s="666"/>
      <c r="AA123" s="667"/>
      <c r="AB123" s="668"/>
      <c r="AC123" s="669"/>
      <c r="AD123" s="670"/>
      <c r="AE123" s="671"/>
      <c r="AF123" s="672"/>
      <c r="AG123" s="666"/>
      <c r="AH123" s="667"/>
      <c r="AI123" s="668"/>
      <c r="AJ123" s="669"/>
      <c r="AK123" s="670"/>
      <c r="AL123" s="671"/>
      <c r="AM123" s="672"/>
      <c r="AN123" s="666"/>
      <c r="AO123" s="667"/>
      <c r="AP123" s="668"/>
      <c r="AQ123" s="669"/>
      <c r="AR123" s="670"/>
      <c r="AS123" s="671"/>
      <c r="AT123" s="672"/>
      <c r="AU123" s="666"/>
      <c r="AV123" s="667"/>
      <c r="AW123" s="668"/>
      <c r="AX123" s="669"/>
      <c r="AY123" s="670"/>
      <c r="AZ123" s="671"/>
      <c r="BA123" s="543"/>
      <c r="BB123" s="666"/>
      <c r="BC123" s="667"/>
      <c r="BD123" s="668"/>
      <c r="BE123" s="669"/>
      <c r="BF123" s="670"/>
      <c r="BG123" s="671"/>
      <c r="BH123" s="672"/>
      <c r="BI123" s="666"/>
      <c r="BJ123" s="667"/>
      <c r="BK123" s="668"/>
      <c r="BL123" s="669"/>
      <c r="BM123" s="670"/>
      <c r="BN123" s="671"/>
      <c r="BO123" s="672"/>
      <c r="BP123" s="666"/>
      <c r="BQ123" s="667"/>
      <c r="BR123" s="668"/>
      <c r="BS123" s="669"/>
      <c r="BT123" s="670"/>
      <c r="BU123" s="671"/>
      <c r="BV123" s="448"/>
      <c r="BW123" s="666"/>
      <c r="BX123" s="667"/>
      <c r="BY123" s="668"/>
      <c r="BZ123" s="669"/>
      <c r="CA123" s="442"/>
      <c r="CB123" s="671"/>
      <c r="CC123" s="672"/>
      <c r="CD123" s="666"/>
      <c r="CE123" s="667"/>
      <c r="CF123" s="668"/>
      <c r="CG123" s="669"/>
      <c r="CH123" s="670"/>
      <c r="CI123" s="671"/>
      <c r="CJ123" s="672"/>
      <c r="CK123" s="666"/>
      <c r="CL123" s="667"/>
      <c r="CM123" s="668"/>
      <c r="CN123" s="669"/>
      <c r="CO123" s="670"/>
      <c r="CP123" s="671"/>
      <c r="CQ123" s="672"/>
      <c r="CR123" s="666"/>
      <c r="CS123" s="667"/>
      <c r="CT123" s="668"/>
      <c r="CU123" s="669"/>
      <c r="CV123" s="670"/>
      <c r="CW123" s="671"/>
      <c r="CX123" s="672"/>
      <c r="CY123" s="666"/>
      <c r="CZ123" s="667"/>
      <c r="DA123" s="668"/>
      <c r="DB123" s="669"/>
      <c r="DC123" s="670"/>
      <c r="DD123" s="671"/>
      <c r="DE123" s="672"/>
      <c r="DF123" s="666"/>
      <c r="DG123" s="667"/>
      <c r="DH123" s="668"/>
      <c r="DI123" s="669"/>
      <c r="DJ123" s="670"/>
      <c r="DK123" s="671"/>
      <c r="DL123" s="672"/>
      <c r="DM123" s="666"/>
      <c r="DN123" s="667"/>
      <c r="DO123" s="668"/>
      <c r="DP123" s="669"/>
      <c r="DQ123" s="670"/>
      <c r="DR123" s="671"/>
      <c r="DS123" s="672"/>
      <c r="DT123" s="666"/>
      <c r="DU123" s="667"/>
      <c r="DV123" s="668"/>
      <c r="DW123" s="669"/>
      <c r="DX123" s="670"/>
      <c r="DY123" s="671"/>
      <c r="DZ123" s="672"/>
      <c r="EA123" s="666"/>
      <c r="EB123" s="667"/>
      <c r="EC123" s="668"/>
      <c r="ED123" s="669"/>
      <c r="EE123" s="670"/>
      <c r="EF123" s="671"/>
      <c r="EG123" s="672"/>
      <c r="EH123" s="666"/>
      <c r="EI123" s="667"/>
      <c r="EJ123" s="668"/>
      <c r="EK123" s="669"/>
      <c r="EL123" s="670"/>
      <c r="EM123" s="671"/>
      <c r="EN123" s="672"/>
      <c r="EO123" s="666"/>
      <c r="EP123" s="667"/>
      <c r="EQ123" s="668"/>
      <c r="ER123" s="669"/>
      <c r="ES123" s="670"/>
      <c r="ET123" s="671"/>
      <c r="EU123" s="448"/>
      <c r="EV123" s="438"/>
      <c r="EW123" s="439"/>
      <c r="EX123" s="440"/>
      <c r="EY123" s="441"/>
      <c r="EZ123" s="442"/>
      <c r="FA123" s="443"/>
      <c r="FB123" s="636"/>
      <c r="FC123" s="445"/>
      <c r="FD123" s="439"/>
      <c r="FE123" s="440"/>
      <c r="FF123" s="441"/>
      <c r="FG123" s="670"/>
      <c r="FH123" s="671"/>
      <c r="FI123" s="672"/>
      <c r="FJ123" s="406">
        <v>0</v>
      </c>
      <c r="FK123" s="401">
        <v>0</v>
      </c>
      <c r="FL123" s="402">
        <v>0</v>
      </c>
      <c r="FM123" s="673">
        <v>0</v>
      </c>
      <c r="FN123" s="674">
        <v>0</v>
      </c>
      <c r="FO123" s="428">
        <v>0</v>
      </c>
      <c r="FP123" s="400">
        <v>0</v>
      </c>
      <c r="FQ123" s="429">
        <v>0</v>
      </c>
      <c r="FR123" s="675">
        <v>0</v>
      </c>
      <c r="FS123" s="679">
        <v>0</v>
      </c>
      <c r="FT123" s="668">
        <v>0</v>
      </c>
      <c r="FU123" s="669">
        <v>0</v>
      </c>
      <c r="FV123" s="670">
        <v>0</v>
      </c>
      <c r="FW123" s="680">
        <v>0</v>
      </c>
      <c r="FX123" s="681">
        <v>0</v>
      </c>
      <c r="FY123" s="667">
        <v>0</v>
      </c>
      <c r="FZ123" s="658">
        <v>0</v>
      </c>
      <c r="GA123" s="659">
        <v>0</v>
      </c>
    </row>
    <row r="124" spans="1:183" ht="25.2" thickBot="1">
      <c r="A124" s="682" t="s">
        <v>920</v>
      </c>
      <c r="B124" s="597" t="s">
        <v>889</v>
      </c>
      <c r="C124" s="661"/>
      <c r="D124" s="662"/>
      <c r="E124" s="395"/>
      <c r="F124" s="395"/>
      <c r="G124" s="396">
        <v>0</v>
      </c>
      <c r="H124" s="470"/>
      <c r="I124" s="470"/>
      <c r="J124" s="436">
        <v>0</v>
      </c>
      <c r="K124" s="437" t="e">
        <v>#DIV/0!</v>
      </c>
      <c r="L124" s="666"/>
      <c r="M124" s="667"/>
      <c r="N124" s="668"/>
      <c r="O124" s="669"/>
      <c r="P124" s="670"/>
      <c r="Q124" s="671"/>
      <c r="R124" s="543"/>
      <c r="S124" s="666"/>
      <c r="T124" s="667"/>
      <c r="U124" s="668"/>
      <c r="V124" s="669"/>
      <c r="W124" s="670"/>
      <c r="X124" s="671"/>
      <c r="Y124" s="672"/>
      <c r="Z124" s="666"/>
      <c r="AA124" s="667"/>
      <c r="AB124" s="668"/>
      <c r="AC124" s="669"/>
      <c r="AD124" s="670"/>
      <c r="AE124" s="671"/>
      <c r="AF124" s="672"/>
      <c r="AG124" s="666"/>
      <c r="AH124" s="667"/>
      <c r="AI124" s="668"/>
      <c r="AJ124" s="669"/>
      <c r="AK124" s="670"/>
      <c r="AL124" s="671"/>
      <c r="AM124" s="672"/>
      <c r="AN124" s="666"/>
      <c r="AO124" s="667"/>
      <c r="AP124" s="668"/>
      <c r="AQ124" s="669"/>
      <c r="AR124" s="670"/>
      <c r="AS124" s="671"/>
      <c r="AT124" s="672"/>
      <c r="AU124" s="666"/>
      <c r="AV124" s="667"/>
      <c r="AW124" s="668"/>
      <c r="AX124" s="669"/>
      <c r="AY124" s="670"/>
      <c r="AZ124" s="671"/>
      <c r="BA124" s="543"/>
      <c r="BB124" s="666"/>
      <c r="BC124" s="667"/>
      <c r="BD124" s="668"/>
      <c r="BE124" s="669"/>
      <c r="BF124" s="670"/>
      <c r="BG124" s="671"/>
      <c r="BH124" s="672"/>
      <c r="BI124" s="666"/>
      <c r="BJ124" s="667"/>
      <c r="BK124" s="668"/>
      <c r="BL124" s="669"/>
      <c r="BM124" s="670"/>
      <c r="BN124" s="671"/>
      <c r="BO124" s="672"/>
      <c r="BP124" s="666"/>
      <c r="BQ124" s="667"/>
      <c r="BR124" s="668"/>
      <c r="BS124" s="669"/>
      <c r="BT124" s="670"/>
      <c r="BU124" s="671"/>
      <c r="BV124" s="448"/>
      <c r="BW124" s="666"/>
      <c r="BX124" s="667"/>
      <c r="BY124" s="668"/>
      <c r="BZ124" s="669"/>
      <c r="CA124" s="442"/>
      <c r="CB124" s="671"/>
      <c r="CC124" s="672"/>
      <c r="CD124" s="666"/>
      <c r="CE124" s="667"/>
      <c r="CF124" s="668"/>
      <c r="CG124" s="669"/>
      <c r="CH124" s="670"/>
      <c r="CI124" s="671"/>
      <c r="CJ124" s="672"/>
      <c r="CK124" s="666"/>
      <c r="CL124" s="667"/>
      <c r="CM124" s="668"/>
      <c r="CN124" s="669"/>
      <c r="CO124" s="670"/>
      <c r="CP124" s="671"/>
      <c r="CQ124" s="672"/>
      <c r="CR124" s="666"/>
      <c r="CS124" s="667"/>
      <c r="CT124" s="668"/>
      <c r="CU124" s="669"/>
      <c r="CV124" s="670"/>
      <c r="CW124" s="671"/>
      <c r="CX124" s="672"/>
      <c r="CY124" s="666"/>
      <c r="CZ124" s="667"/>
      <c r="DA124" s="668"/>
      <c r="DB124" s="669"/>
      <c r="DC124" s="670"/>
      <c r="DD124" s="671"/>
      <c r="DE124" s="672"/>
      <c r="DF124" s="666"/>
      <c r="DG124" s="667"/>
      <c r="DH124" s="668"/>
      <c r="DI124" s="669"/>
      <c r="DJ124" s="670"/>
      <c r="DK124" s="671"/>
      <c r="DL124" s="672"/>
      <c r="DM124" s="666"/>
      <c r="DN124" s="667"/>
      <c r="DO124" s="668"/>
      <c r="DP124" s="669"/>
      <c r="DQ124" s="670"/>
      <c r="DR124" s="671"/>
      <c r="DS124" s="672"/>
      <c r="DT124" s="666"/>
      <c r="DU124" s="667"/>
      <c r="DV124" s="668"/>
      <c r="DW124" s="669"/>
      <c r="DX124" s="670"/>
      <c r="DY124" s="671"/>
      <c r="DZ124" s="672"/>
      <c r="EA124" s="666"/>
      <c r="EB124" s="667"/>
      <c r="EC124" s="668"/>
      <c r="ED124" s="669"/>
      <c r="EE124" s="670"/>
      <c r="EF124" s="671"/>
      <c r="EG124" s="672"/>
      <c r="EH124" s="666"/>
      <c r="EI124" s="667"/>
      <c r="EJ124" s="668"/>
      <c r="EK124" s="669"/>
      <c r="EL124" s="670"/>
      <c r="EM124" s="671"/>
      <c r="EN124" s="672"/>
      <c r="EO124" s="666"/>
      <c r="EP124" s="667"/>
      <c r="EQ124" s="668"/>
      <c r="ER124" s="669"/>
      <c r="ES124" s="670"/>
      <c r="ET124" s="671"/>
      <c r="EU124" s="448"/>
      <c r="EV124" s="438"/>
      <c r="EW124" s="439"/>
      <c r="EX124" s="440"/>
      <c r="EY124" s="441"/>
      <c r="EZ124" s="442"/>
      <c r="FA124" s="443"/>
      <c r="FB124" s="636"/>
      <c r="FC124" s="445"/>
      <c r="FD124" s="439"/>
      <c r="FE124" s="440"/>
      <c r="FF124" s="441"/>
      <c r="FG124" s="670"/>
      <c r="FH124" s="671"/>
      <c r="FI124" s="672"/>
      <c r="FJ124" s="406">
        <v>0</v>
      </c>
      <c r="FK124" s="401">
        <v>0</v>
      </c>
      <c r="FL124" s="402">
        <v>0</v>
      </c>
      <c r="FM124" s="673">
        <v>0</v>
      </c>
      <c r="FN124" s="674">
        <v>0</v>
      </c>
      <c r="FO124" s="428">
        <v>0</v>
      </c>
      <c r="FP124" s="400">
        <v>0</v>
      </c>
      <c r="FQ124" s="429">
        <v>0</v>
      </c>
      <c r="FR124" s="675">
        <v>0</v>
      </c>
      <c r="FS124" s="679">
        <v>0</v>
      </c>
      <c r="FT124" s="668">
        <v>0</v>
      </c>
      <c r="FU124" s="669">
        <v>0</v>
      </c>
      <c r="FV124" s="670">
        <v>0</v>
      </c>
      <c r="FW124" s="680">
        <v>0</v>
      </c>
      <c r="FX124" s="681">
        <v>0</v>
      </c>
      <c r="FY124" s="667">
        <v>0</v>
      </c>
      <c r="FZ124" s="658">
        <v>0</v>
      </c>
      <c r="GA124" s="659">
        <v>0</v>
      </c>
    </row>
    <row r="125" spans="1:183" ht="25.2" thickBot="1">
      <c r="A125" s="682" t="s">
        <v>921</v>
      </c>
      <c r="B125" s="597" t="s">
        <v>889</v>
      </c>
      <c r="C125" s="661"/>
      <c r="D125" s="662"/>
      <c r="E125" s="395"/>
      <c r="F125" s="395"/>
      <c r="G125" s="396">
        <v>0</v>
      </c>
      <c r="H125" s="470"/>
      <c r="I125" s="470"/>
      <c r="J125" s="436">
        <v>0</v>
      </c>
      <c r="K125" s="437" t="e">
        <v>#DIV/0!</v>
      </c>
      <c r="L125" s="666"/>
      <c r="M125" s="667"/>
      <c r="N125" s="668"/>
      <c r="O125" s="669"/>
      <c r="P125" s="670"/>
      <c r="Q125" s="671"/>
      <c r="R125" s="543"/>
      <c r="S125" s="666"/>
      <c r="T125" s="667"/>
      <c r="U125" s="668"/>
      <c r="V125" s="669"/>
      <c r="W125" s="670"/>
      <c r="X125" s="671"/>
      <c r="Y125" s="672"/>
      <c r="Z125" s="666"/>
      <c r="AA125" s="667"/>
      <c r="AB125" s="668"/>
      <c r="AC125" s="669"/>
      <c r="AD125" s="670"/>
      <c r="AE125" s="671"/>
      <c r="AF125" s="672"/>
      <c r="AG125" s="666"/>
      <c r="AH125" s="667"/>
      <c r="AI125" s="668"/>
      <c r="AJ125" s="669"/>
      <c r="AK125" s="670"/>
      <c r="AL125" s="671"/>
      <c r="AM125" s="672"/>
      <c r="AN125" s="666"/>
      <c r="AO125" s="667"/>
      <c r="AP125" s="668"/>
      <c r="AQ125" s="669"/>
      <c r="AR125" s="670"/>
      <c r="AS125" s="671"/>
      <c r="AT125" s="672"/>
      <c r="AU125" s="666"/>
      <c r="AV125" s="667"/>
      <c r="AW125" s="668"/>
      <c r="AX125" s="669"/>
      <c r="AY125" s="670"/>
      <c r="AZ125" s="671"/>
      <c r="BA125" s="543"/>
      <c r="BB125" s="666"/>
      <c r="BC125" s="667"/>
      <c r="BD125" s="668"/>
      <c r="BE125" s="669"/>
      <c r="BF125" s="670"/>
      <c r="BG125" s="671"/>
      <c r="BH125" s="672"/>
      <c r="BI125" s="666"/>
      <c r="BJ125" s="667"/>
      <c r="BK125" s="668"/>
      <c r="BL125" s="669"/>
      <c r="BM125" s="670"/>
      <c r="BN125" s="671"/>
      <c r="BO125" s="672"/>
      <c r="BP125" s="666"/>
      <c r="BQ125" s="667"/>
      <c r="BR125" s="668"/>
      <c r="BS125" s="669"/>
      <c r="BT125" s="670"/>
      <c r="BU125" s="671"/>
      <c r="BV125" s="448"/>
      <c r="BW125" s="666"/>
      <c r="BX125" s="667"/>
      <c r="BY125" s="668"/>
      <c r="BZ125" s="669"/>
      <c r="CA125" s="442"/>
      <c r="CB125" s="671"/>
      <c r="CC125" s="672"/>
      <c r="CD125" s="666"/>
      <c r="CE125" s="667"/>
      <c r="CF125" s="668"/>
      <c r="CG125" s="669"/>
      <c r="CH125" s="670"/>
      <c r="CI125" s="671"/>
      <c r="CJ125" s="672"/>
      <c r="CK125" s="666"/>
      <c r="CL125" s="667"/>
      <c r="CM125" s="668"/>
      <c r="CN125" s="669"/>
      <c r="CO125" s="670"/>
      <c r="CP125" s="671"/>
      <c r="CQ125" s="672"/>
      <c r="CR125" s="666"/>
      <c r="CS125" s="667"/>
      <c r="CT125" s="668"/>
      <c r="CU125" s="669"/>
      <c r="CV125" s="670"/>
      <c r="CW125" s="671"/>
      <c r="CX125" s="672"/>
      <c r="CY125" s="666"/>
      <c r="CZ125" s="667"/>
      <c r="DA125" s="668"/>
      <c r="DB125" s="669"/>
      <c r="DC125" s="670"/>
      <c r="DD125" s="671"/>
      <c r="DE125" s="672"/>
      <c r="DF125" s="666"/>
      <c r="DG125" s="667"/>
      <c r="DH125" s="668"/>
      <c r="DI125" s="669"/>
      <c r="DJ125" s="670"/>
      <c r="DK125" s="671"/>
      <c r="DL125" s="672"/>
      <c r="DM125" s="666"/>
      <c r="DN125" s="667"/>
      <c r="DO125" s="668"/>
      <c r="DP125" s="669"/>
      <c r="DQ125" s="670"/>
      <c r="DR125" s="671"/>
      <c r="DS125" s="672"/>
      <c r="DT125" s="666"/>
      <c r="DU125" s="667"/>
      <c r="DV125" s="668"/>
      <c r="DW125" s="669"/>
      <c r="DX125" s="670"/>
      <c r="DY125" s="671"/>
      <c r="DZ125" s="672"/>
      <c r="EA125" s="666"/>
      <c r="EB125" s="667"/>
      <c r="EC125" s="668"/>
      <c r="ED125" s="669"/>
      <c r="EE125" s="670"/>
      <c r="EF125" s="671"/>
      <c r="EG125" s="672"/>
      <c r="EH125" s="666"/>
      <c r="EI125" s="667"/>
      <c r="EJ125" s="668"/>
      <c r="EK125" s="669"/>
      <c r="EL125" s="670"/>
      <c r="EM125" s="671"/>
      <c r="EN125" s="672"/>
      <c r="EO125" s="666"/>
      <c r="EP125" s="667"/>
      <c r="EQ125" s="668"/>
      <c r="ER125" s="669"/>
      <c r="ES125" s="670"/>
      <c r="ET125" s="671"/>
      <c r="EU125" s="448"/>
      <c r="EV125" s="438"/>
      <c r="EW125" s="439"/>
      <c r="EX125" s="440"/>
      <c r="EY125" s="441"/>
      <c r="EZ125" s="442"/>
      <c r="FA125" s="443"/>
      <c r="FB125" s="636"/>
      <c r="FC125" s="445"/>
      <c r="FD125" s="439"/>
      <c r="FE125" s="440"/>
      <c r="FF125" s="441"/>
      <c r="FG125" s="670"/>
      <c r="FH125" s="671"/>
      <c r="FI125" s="672"/>
      <c r="FJ125" s="406">
        <v>0</v>
      </c>
      <c r="FK125" s="401">
        <v>0</v>
      </c>
      <c r="FL125" s="402">
        <v>0</v>
      </c>
      <c r="FM125" s="673">
        <v>0</v>
      </c>
      <c r="FN125" s="674">
        <v>0</v>
      </c>
      <c r="FO125" s="428">
        <v>0</v>
      </c>
      <c r="FP125" s="400">
        <v>0</v>
      </c>
      <c r="FQ125" s="429">
        <v>0</v>
      </c>
      <c r="FR125" s="675">
        <v>0</v>
      </c>
      <c r="FS125" s="679">
        <v>0</v>
      </c>
      <c r="FT125" s="668">
        <v>0</v>
      </c>
      <c r="FU125" s="669">
        <v>0</v>
      </c>
      <c r="FV125" s="670">
        <v>0</v>
      </c>
      <c r="FW125" s="680">
        <v>0</v>
      </c>
      <c r="FX125" s="681">
        <v>0</v>
      </c>
      <c r="FY125" s="667">
        <v>0</v>
      </c>
      <c r="FZ125" s="658">
        <v>0</v>
      </c>
      <c r="GA125" s="659">
        <v>0</v>
      </c>
    </row>
    <row r="126" spans="1:183" ht="25.2" thickBot="1">
      <c r="A126" s="682" t="s">
        <v>922</v>
      </c>
      <c r="B126" s="597" t="s">
        <v>889</v>
      </c>
      <c r="C126" s="661"/>
      <c r="D126" s="662"/>
      <c r="E126" s="395"/>
      <c r="F126" s="395"/>
      <c r="G126" s="396">
        <v>0</v>
      </c>
      <c r="H126" s="470"/>
      <c r="I126" s="470"/>
      <c r="J126" s="436">
        <v>0</v>
      </c>
      <c r="K126" s="437" t="e">
        <v>#DIV/0!</v>
      </c>
      <c r="L126" s="666"/>
      <c r="M126" s="667"/>
      <c r="N126" s="668"/>
      <c r="O126" s="669"/>
      <c r="P126" s="670"/>
      <c r="Q126" s="671"/>
      <c r="R126" s="543"/>
      <c r="S126" s="666"/>
      <c r="T126" s="667"/>
      <c r="U126" s="668"/>
      <c r="V126" s="669"/>
      <c r="W126" s="670"/>
      <c r="X126" s="671"/>
      <c r="Y126" s="672"/>
      <c r="Z126" s="666"/>
      <c r="AA126" s="667"/>
      <c r="AB126" s="668"/>
      <c r="AC126" s="669"/>
      <c r="AD126" s="670"/>
      <c r="AE126" s="671"/>
      <c r="AF126" s="672"/>
      <c r="AG126" s="666"/>
      <c r="AH126" s="667"/>
      <c r="AI126" s="668"/>
      <c r="AJ126" s="669"/>
      <c r="AK126" s="670"/>
      <c r="AL126" s="671"/>
      <c r="AM126" s="672"/>
      <c r="AN126" s="666"/>
      <c r="AO126" s="667"/>
      <c r="AP126" s="668"/>
      <c r="AQ126" s="669"/>
      <c r="AR126" s="670"/>
      <c r="AS126" s="671"/>
      <c r="AT126" s="672"/>
      <c r="AU126" s="666"/>
      <c r="AV126" s="667"/>
      <c r="AW126" s="668"/>
      <c r="AX126" s="669"/>
      <c r="AY126" s="670"/>
      <c r="AZ126" s="671"/>
      <c r="BA126" s="543"/>
      <c r="BB126" s="666"/>
      <c r="BC126" s="667"/>
      <c r="BD126" s="668"/>
      <c r="BE126" s="669"/>
      <c r="BF126" s="670"/>
      <c r="BG126" s="671"/>
      <c r="BH126" s="672"/>
      <c r="BI126" s="666"/>
      <c r="BJ126" s="667"/>
      <c r="BK126" s="668"/>
      <c r="BL126" s="669"/>
      <c r="BM126" s="670"/>
      <c r="BN126" s="671"/>
      <c r="BO126" s="672"/>
      <c r="BP126" s="666"/>
      <c r="BQ126" s="667"/>
      <c r="BR126" s="668"/>
      <c r="BS126" s="669"/>
      <c r="BT126" s="670"/>
      <c r="BU126" s="671"/>
      <c r="BV126" s="448"/>
      <c r="BW126" s="666"/>
      <c r="BX126" s="667"/>
      <c r="BY126" s="668"/>
      <c r="BZ126" s="669"/>
      <c r="CA126" s="442"/>
      <c r="CB126" s="671"/>
      <c r="CC126" s="672"/>
      <c r="CD126" s="666"/>
      <c r="CE126" s="667"/>
      <c r="CF126" s="668"/>
      <c r="CG126" s="669"/>
      <c r="CH126" s="670"/>
      <c r="CI126" s="671"/>
      <c r="CJ126" s="672"/>
      <c r="CK126" s="666"/>
      <c r="CL126" s="667"/>
      <c r="CM126" s="668"/>
      <c r="CN126" s="669"/>
      <c r="CO126" s="670"/>
      <c r="CP126" s="671"/>
      <c r="CQ126" s="672"/>
      <c r="CR126" s="666"/>
      <c r="CS126" s="667"/>
      <c r="CT126" s="668"/>
      <c r="CU126" s="669"/>
      <c r="CV126" s="670"/>
      <c r="CW126" s="671"/>
      <c r="CX126" s="672"/>
      <c r="CY126" s="666"/>
      <c r="CZ126" s="667"/>
      <c r="DA126" s="668"/>
      <c r="DB126" s="669"/>
      <c r="DC126" s="670"/>
      <c r="DD126" s="671"/>
      <c r="DE126" s="672"/>
      <c r="DF126" s="666"/>
      <c r="DG126" s="667"/>
      <c r="DH126" s="668"/>
      <c r="DI126" s="669"/>
      <c r="DJ126" s="670"/>
      <c r="DK126" s="671"/>
      <c r="DL126" s="672"/>
      <c r="DM126" s="666"/>
      <c r="DN126" s="667"/>
      <c r="DO126" s="668"/>
      <c r="DP126" s="669"/>
      <c r="DQ126" s="670"/>
      <c r="DR126" s="671"/>
      <c r="DS126" s="672"/>
      <c r="DT126" s="666"/>
      <c r="DU126" s="667"/>
      <c r="DV126" s="668"/>
      <c r="DW126" s="669"/>
      <c r="DX126" s="670"/>
      <c r="DY126" s="671"/>
      <c r="DZ126" s="672"/>
      <c r="EA126" s="666"/>
      <c r="EB126" s="667"/>
      <c r="EC126" s="668"/>
      <c r="ED126" s="669"/>
      <c r="EE126" s="670"/>
      <c r="EF126" s="671"/>
      <c r="EG126" s="672"/>
      <c r="EH126" s="666"/>
      <c r="EI126" s="667"/>
      <c r="EJ126" s="668"/>
      <c r="EK126" s="669"/>
      <c r="EL126" s="670"/>
      <c r="EM126" s="671"/>
      <c r="EN126" s="672"/>
      <c r="EO126" s="666"/>
      <c r="EP126" s="667"/>
      <c r="EQ126" s="668"/>
      <c r="ER126" s="669"/>
      <c r="ES126" s="670"/>
      <c r="ET126" s="671"/>
      <c r="EU126" s="448"/>
      <c r="EV126" s="438"/>
      <c r="EW126" s="439"/>
      <c r="EX126" s="440"/>
      <c r="EY126" s="441"/>
      <c r="EZ126" s="442"/>
      <c r="FA126" s="443"/>
      <c r="FB126" s="636"/>
      <c r="FC126" s="445"/>
      <c r="FD126" s="439"/>
      <c r="FE126" s="440"/>
      <c r="FF126" s="441"/>
      <c r="FG126" s="670"/>
      <c r="FH126" s="671"/>
      <c r="FI126" s="672"/>
      <c r="FJ126" s="406">
        <v>0</v>
      </c>
      <c r="FK126" s="401">
        <v>0</v>
      </c>
      <c r="FL126" s="402">
        <v>0</v>
      </c>
      <c r="FM126" s="673">
        <v>0</v>
      </c>
      <c r="FN126" s="674">
        <v>0</v>
      </c>
      <c r="FO126" s="428">
        <v>0</v>
      </c>
      <c r="FP126" s="400">
        <v>0</v>
      </c>
      <c r="FQ126" s="429">
        <v>0</v>
      </c>
      <c r="FR126" s="675">
        <v>0</v>
      </c>
      <c r="FS126" s="679">
        <v>0</v>
      </c>
      <c r="FT126" s="668">
        <v>0</v>
      </c>
      <c r="FU126" s="669">
        <v>0</v>
      </c>
      <c r="FV126" s="670">
        <v>0</v>
      </c>
      <c r="FW126" s="680">
        <v>0</v>
      </c>
      <c r="FX126" s="681">
        <v>0</v>
      </c>
      <c r="FY126" s="667">
        <v>0</v>
      </c>
      <c r="FZ126" s="658">
        <v>0</v>
      </c>
      <c r="GA126" s="659">
        <v>0</v>
      </c>
    </row>
    <row r="127" spans="1:183" ht="25.2" thickBot="1">
      <c r="A127" s="682" t="s">
        <v>923</v>
      </c>
      <c r="B127" s="597" t="s">
        <v>889</v>
      </c>
      <c r="C127" s="661"/>
      <c r="D127" s="662"/>
      <c r="E127" s="395"/>
      <c r="F127" s="395"/>
      <c r="G127" s="396">
        <v>0</v>
      </c>
      <c r="H127" s="470"/>
      <c r="I127" s="470"/>
      <c r="J127" s="436">
        <v>0</v>
      </c>
      <c r="K127" s="437" t="e">
        <v>#DIV/0!</v>
      </c>
      <c r="L127" s="666"/>
      <c r="M127" s="667"/>
      <c r="N127" s="668"/>
      <c r="O127" s="669"/>
      <c r="P127" s="670"/>
      <c r="Q127" s="671"/>
      <c r="R127" s="543"/>
      <c r="S127" s="666"/>
      <c r="T127" s="667"/>
      <c r="U127" s="668"/>
      <c r="V127" s="669"/>
      <c r="W127" s="670"/>
      <c r="X127" s="671"/>
      <c r="Y127" s="672"/>
      <c r="Z127" s="666"/>
      <c r="AA127" s="667"/>
      <c r="AB127" s="668"/>
      <c r="AC127" s="669"/>
      <c r="AD127" s="670"/>
      <c r="AE127" s="671"/>
      <c r="AF127" s="672"/>
      <c r="AG127" s="666"/>
      <c r="AH127" s="667"/>
      <c r="AI127" s="668"/>
      <c r="AJ127" s="669"/>
      <c r="AK127" s="670"/>
      <c r="AL127" s="671"/>
      <c r="AM127" s="672"/>
      <c r="AN127" s="666"/>
      <c r="AO127" s="667"/>
      <c r="AP127" s="668"/>
      <c r="AQ127" s="669"/>
      <c r="AR127" s="670"/>
      <c r="AS127" s="671"/>
      <c r="AT127" s="672"/>
      <c r="AU127" s="666"/>
      <c r="AV127" s="667"/>
      <c r="AW127" s="668"/>
      <c r="AX127" s="669"/>
      <c r="AY127" s="670"/>
      <c r="AZ127" s="671"/>
      <c r="BA127" s="543"/>
      <c r="BB127" s="666"/>
      <c r="BC127" s="667"/>
      <c r="BD127" s="668"/>
      <c r="BE127" s="669"/>
      <c r="BF127" s="670"/>
      <c r="BG127" s="671"/>
      <c r="BH127" s="672"/>
      <c r="BI127" s="666"/>
      <c r="BJ127" s="667"/>
      <c r="BK127" s="668"/>
      <c r="BL127" s="669"/>
      <c r="BM127" s="670"/>
      <c r="BN127" s="671"/>
      <c r="BO127" s="672"/>
      <c r="BP127" s="666"/>
      <c r="BQ127" s="667"/>
      <c r="BR127" s="668"/>
      <c r="BS127" s="669"/>
      <c r="BT127" s="670"/>
      <c r="BU127" s="671"/>
      <c r="BV127" s="448"/>
      <c r="BW127" s="666"/>
      <c r="BX127" s="667"/>
      <c r="BY127" s="668"/>
      <c r="BZ127" s="669"/>
      <c r="CA127" s="442"/>
      <c r="CB127" s="671"/>
      <c r="CC127" s="672"/>
      <c r="CD127" s="666"/>
      <c r="CE127" s="667"/>
      <c r="CF127" s="668"/>
      <c r="CG127" s="669"/>
      <c r="CH127" s="670"/>
      <c r="CI127" s="671"/>
      <c r="CJ127" s="672"/>
      <c r="CK127" s="666"/>
      <c r="CL127" s="667"/>
      <c r="CM127" s="668"/>
      <c r="CN127" s="669"/>
      <c r="CO127" s="670"/>
      <c r="CP127" s="671"/>
      <c r="CQ127" s="672"/>
      <c r="CR127" s="666"/>
      <c r="CS127" s="667"/>
      <c r="CT127" s="668"/>
      <c r="CU127" s="669"/>
      <c r="CV127" s="670"/>
      <c r="CW127" s="671"/>
      <c r="CX127" s="672"/>
      <c r="CY127" s="666"/>
      <c r="CZ127" s="667"/>
      <c r="DA127" s="668"/>
      <c r="DB127" s="669"/>
      <c r="DC127" s="670"/>
      <c r="DD127" s="671"/>
      <c r="DE127" s="672"/>
      <c r="DF127" s="666"/>
      <c r="DG127" s="667"/>
      <c r="DH127" s="668"/>
      <c r="DI127" s="669"/>
      <c r="DJ127" s="670"/>
      <c r="DK127" s="671"/>
      <c r="DL127" s="672"/>
      <c r="DM127" s="666"/>
      <c r="DN127" s="667"/>
      <c r="DO127" s="668"/>
      <c r="DP127" s="669"/>
      <c r="DQ127" s="670"/>
      <c r="DR127" s="671"/>
      <c r="DS127" s="672"/>
      <c r="DT127" s="666"/>
      <c r="DU127" s="667"/>
      <c r="DV127" s="668"/>
      <c r="DW127" s="669"/>
      <c r="DX127" s="670"/>
      <c r="DY127" s="671"/>
      <c r="DZ127" s="672"/>
      <c r="EA127" s="666"/>
      <c r="EB127" s="667"/>
      <c r="EC127" s="668"/>
      <c r="ED127" s="669"/>
      <c r="EE127" s="670"/>
      <c r="EF127" s="671"/>
      <c r="EG127" s="672"/>
      <c r="EH127" s="666"/>
      <c r="EI127" s="667"/>
      <c r="EJ127" s="668"/>
      <c r="EK127" s="669"/>
      <c r="EL127" s="670"/>
      <c r="EM127" s="671"/>
      <c r="EN127" s="672"/>
      <c r="EO127" s="666"/>
      <c r="EP127" s="667"/>
      <c r="EQ127" s="668"/>
      <c r="ER127" s="669"/>
      <c r="ES127" s="670"/>
      <c r="ET127" s="671"/>
      <c r="EU127" s="448"/>
      <c r="EV127" s="438"/>
      <c r="EW127" s="439"/>
      <c r="EX127" s="440"/>
      <c r="EY127" s="441"/>
      <c r="EZ127" s="442"/>
      <c r="FA127" s="443"/>
      <c r="FB127" s="636"/>
      <c r="FC127" s="445"/>
      <c r="FD127" s="439"/>
      <c r="FE127" s="440"/>
      <c r="FF127" s="441"/>
      <c r="FG127" s="670"/>
      <c r="FH127" s="671"/>
      <c r="FI127" s="672"/>
      <c r="FJ127" s="406">
        <v>0</v>
      </c>
      <c r="FK127" s="401">
        <v>0</v>
      </c>
      <c r="FL127" s="402">
        <v>0</v>
      </c>
      <c r="FM127" s="673">
        <v>0</v>
      </c>
      <c r="FN127" s="674">
        <v>0</v>
      </c>
      <c r="FO127" s="428">
        <v>0</v>
      </c>
      <c r="FP127" s="400">
        <v>0</v>
      </c>
      <c r="FQ127" s="429">
        <v>0</v>
      </c>
      <c r="FR127" s="675">
        <v>0</v>
      </c>
      <c r="FS127" s="679">
        <v>0</v>
      </c>
      <c r="FT127" s="668">
        <v>0</v>
      </c>
      <c r="FU127" s="669">
        <v>0</v>
      </c>
      <c r="FV127" s="670">
        <v>0</v>
      </c>
      <c r="FW127" s="680">
        <v>0</v>
      </c>
      <c r="FX127" s="681">
        <v>0</v>
      </c>
      <c r="FY127" s="667">
        <v>0</v>
      </c>
      <c r="FZ127" s="658">
        <v>0</v>
      </c>
      <c r="GA127" s="659">
        <v>0</v>
      </c>
    </row>
    <row r="128" spans="1:183" ht="25.2" thickBot="1">
      <c r="A128" s="682" t="s">
        <v>924</v>
      </c>
      <c r="B128" s="597" t="s">
        <v>889</v>
      </c>
      <c r="C128" s="661"/>
      <c r="D128" s="662"/>
      <c r="E128" s="395"/>
      <c r="F128" s="395"/>
      <c r="G128" s="396">
        <v>0</v>
      </c>
      <c r="H128" s="470"/>
      <c r="I128" s="470"/>
      <c r="J128" s="436">
        <v>0</v>
      </c>
      <c r="K128" s="437" t="e">
        <v>#DIV/0!</v>
      </c>
      <c r="L128" s="666"/>
      <c r="M128" s="667"/>
      <c r="N128" s="668"/>
      <c r="O128" s="669"/>
      <c r="P128" s="670"/>
      <c r="Q128" s="671"/>
      <c r="R128" s="543"/>
      <c r="S128" s="666"/>
      <c r="T128" s="667"/>
      <c r="U128" s="668"/>
      <c r="V128" s="669"/>
      <c r="W128" s="670"/>
      <c r="X128" s="671"/>
      <c r="Y128" s="672"/>
      <c r="Z128" s="666"/>
      <c r="AA128" s="667"/>
      <c r="AB128" s="668"/>
      <c r="AC128" s="669"/>
      <c r="AD128" s="670"/>
      <c r="AE128" s="671"/>
      <c r="AF128" s="672"/>
      <c r="AG128" s="666"/>
      <c r="AH128" s="667"/>
      <c r="AI128" s="668"/>
      <c r="AJ128" s="669"/>
      <c r="AK128" s="670"/>
      <c r="AL128" s="671"/>
      <c r="AM128" s="672"/>
      <c r="AN128" s="666"/>
      <c r="AO128" s="667"/>
      <c r="AP128" s="668"/>
      <c r="AQ128" s="669"/>
      <c r="AR128" s="670"/>
      <c r="AS128" s="671"/>
      <c r="AT128" s="672"/>
      <c r="AU128" s="666"/>
      <c r="AV128" s="667"/>
      <c r="AW128" s="668"/>
      <c r="AX128" s="669"/>
      <c r="AY128" s="670"/>
      <c r="AZ128" s="671"/>
      <c r="BA128" s="543"/>
      <c r="BB128" s="666"/>
      <c r="BC128" s="667"/>
      <c r="BD128" s="668"/>
      <c r="BE128" s="669"/>
      <c r="BF128" s="670"/>
      <c r="BG128" s="671"/>
      <c r="BH128" s="672"/>
      <c r="BI128" s="666"/>
      <c r="BJ128" s="667"/>
      <c r="BK128" s="668"/>
      <c r="BL128" s="669"/>
      <c r="BM128" s="670"/>
      <c r="BN128" s="671"/>
      <c r="BO128" s="672"/>
      <c r="BP128" s="666"/>
      <c r="BQ128" s="667"/>
      <c r="BR128" s="668"/>
      <c r="BS128" s="669"/>
      <c r="BT128" s="670"/>
      <c r="BU128" s="671"/>
      <c r="BV128" s="448"/>
      <c r="BW128" s="666"/>
      <c r="BX128" s="667"/>
      <c r="BY128" s="668"/>
      <c r="BZ128" s="669"/>
      <c r="CA128" s="442"/>
      <c r="CB128" s="671"/>
      <c r="CC128" s="672"/>
      <c r="CD128" s="666"/>
      <c r="CE128" s="667"/>
      <c r="CF128" s="668"/>
      <c r="CG128" s="669"/>
      <c r="CH128" s="670"/>
      <c r="CI128" s="671"/>
      <c r="CJ128" s="672"/>
      <c r="CK128" s="666"/>
      <c r="CL128" s="667"/>
      <c r="CM128" s="668"/>
      <c r="CN128" s="669"/>
      <c r="CO128" s="670"/>
      <c r="CP128" s="671"/>
      <c r="CQ128" s="672"/>
      <c r="CR128" s="666"/>
      <c r="CS128" s="667"/>
      <c r="CT128" s="668"/>
      <c r="CU128" s="669"/>
      <c r="CV128" s="670"/>
      <c r="CW128" s="671"/>
      <c r="CX128" s="672"/>
      <c r="CY128" s="666"/>
      <c r="CZ128" s="667"/>
      <c r="DA128" s="668"/>
      <c r="DB128" s="669"/>
      <c r="DC128" s="670"/>
      <c r="DD128" s="671"/>
      <c r="DE128" s="672"/>
      <c r="DF128" s="666"/>
      <c r="DG128" s="667"/>
      <c r="DH128" s="668"/>
      <c r="DI128" s="669"/>
      <c r="DJ128" s="670"/>
      <c r="DK128" s="671"/>
      <c r="DL128" s="672"/>
      <c r="DM128" s="666"/>
      <c r="DN128" s="667"/>
      <c r="DO128" s="668"/>
      <c r="DP128" s="669"/>
      <c r="DQ128" s="670"/>
      <c r="DR128" s="671"/>
      <c r="DS128" s="672"/>
      <c r="DT128" s="666"/>
      <c r="DU128" s="667"/>
      <c r="DV128" s="668"/>
      <c r="DW128" s="669"/>
      <c r="DX128" s="670"/>
      <c r="DY128" s="671"/>
      <c r="DZ128" s="672"/>
      <c r="EA128" s="666"/>
      <c r="EB128" s="667"/>
      <c r="EC128" s="668"/>
      <c r="ED128" s="669"/>
      <c r="EE128" s="670"/>
      <c r="EF128" s="671"/>
      <c r="EG128" s="672"/>
      <c r="EH128" s="666"/>
      <c r="EI128" s="667"/>
      <c r="EJ128" s="668"/>
      <c r="EK128" s="669"/>
      <c r="EL128" s="670"/>
      <c r="EM128" s="671"/>
      <c r="EN128" s="672"/>
      <c r="EO128" s="666"/>
      <c r="EP128" s="667"/>
      <c r="EQ128" s="668"/>
      <c r="ER128" s="669"/>
      <c r="ES128" s="670"/>
      <c r="ET128" s="671"/>
      <c r="EU128" s="448"/>
      <c r="EV128" s="438"/>
      <c r="EW128" s="439"/>
      <c r="EX128" s="440"/>
      <c r="EY128" s="441"/>
      <c r="EZ128" s="442"/>
      <c r="FA128" s="443"/>
      <c r="FB128" s="636"/>
      <c r="FC128" s="445"/>
      <c r="FD128" s="439"/>
      <c r="FE128" s="440"/>
      <c r="FF128" s="441"/>
      <c r="FG128" s="670"/>
      <c r="FH128" s="671"/>
      <c r="FI128" s="672"/>
      <c r="FJ128" s="406">
        <v>0</v>
      </c>
      <c r="FK128" s="401">
        <v>0</v>
      </c>
      <c r="FL128" s="402">
        <v>0</v>
      </c>
      <c r="FM128" s="673">
        <v>0</v>
      </c>
      <c r="FN128" s="674">
        <v>0</v>
      </c>
      <c r="FO128" s="428">
        <v>0</v>
      </c>
      <c r="FP128" s="400">
        <v>0</v>
      </c>
      <c r="FQ128" s="429">
        <v>0</v>
      </c>
      <c r="FR128" s="675">
        <v>0</v>
      </c>
      <c r="FS128" s="679">
        <v>0</v>
      </c>
      <c r="FT128" s="668">
        <v>0</v>
      </c>
      <c r="FU128" s="669">
        <v>0</v>
      </c>
      <c r="FV128" s="670">
        <v>0</v>
      </c>
      <c r="FW128" s="680">
        <v>0</v>
      </c>
      <c r="FX128" s="681">
        <v>0</v>
      </c>
      <c r="FY128" s="667">
        <v>0</v>
      </c>
      <c r="FZ128" s="658">
        <v>0</v>
      </c>
      <c r="GA128" s="659">
        <v>0</v>
      </c>
    </row>
    <row r="129" spans="1:183" ht="25.2" thickBot="1">
      <c r="A129" s="682" t="s">
        <v>925</v>
      </c>
      <c r="B129" s="597" t="s">
        <v>889</v>
      </c>
      <c r="C129" s="661"/>
      <c r="D129" s="662"/>
      <c r="E129" s="395"/>
      <c r="F129" s="395"/>
      <c r="G129" s="396">
        <v>0</v>
      </c>
      <c r="H129" s="470"/>
      <c r="I129" s="470"/>
      <c r="J129" s="436">
        <v>0</v>
      </c>
      <c r="K129" s="437" t="e">
        <v>#DIV/0!</v>
      </c>
      <c r="L129" s="666"/>
      <c r="M129" s="667"/>
      <c r="N129" s="668"/>
      <c r="O129" s="669"/>
      <c r="P129" s="670"/>
      <c r="Q129" s="671"/>
      <c r="R129" s="543"/>
      <c r="S129" s="666"/>
      <c r="T129" s="667"/>
      <c r="U129" s="668"/>
      <c r="V129" s="669"/>
      <c r="W129" s="670"/>
      <c r="X129" s="671"/>
      <c r="Y129" s="672"/>
      <c r="Z129" s="666"/>
      <c r="AA129" s="667"/>
      <c r="AB129" s="668"/>
      <c r="AC129" s="669"/>
      <c r="AD129" s="670"/>
      <c r="AE129" s="671"/>
      <c r="AF129" s="672"/>
      <c r="AG129" s="666"/>
      <c r="AH129" s="667"/>
      <c r="AI129" s="668"/>
      <c r="AJ129" s="669"/>
      <c r="AK129" s="670"/>
      <c r="AL129" s="671"/>
      <c r="AM129" s="672"/>
      <c r="AN129" s="666"/>
      <c r="AO129" s="667"/>
      <c r="AP129" s="668"/>
      <c r="AQ129" s="669"/>
      <c r="AR129" s="670"/>
      <c r="AS129" s="671"/>
      <c r="AT129" s="672"/>
      <c r="AU129" s="666"/>
      <c r="AV129" s="667"/>
      <c r="AW129" s="668"/>
      <c r="AX129" s="669"/>
      <c r="AY129" s="670"/>
      <c r="AZ129" s="671"/>
      <c r="BA129" s="543"/>
      <c r="BB129" s="666"/>
      <c r="BC129" s="667"/>
      <c r="BD129" s="668"/>
      <c r="BE129" s="669"/>
      <c r="BF129" s="670"/>
      <c r="BG129" s="671"/>
      <c r="BH129" s="672"/>
      <c r="BI129" s="666"/>
      <c r="BJ129" s="667"/>
      <c r="BK129" s="668"/>
      <c r="BL129" s="669"/>
      <c r="BM129" s="670"/>
      <c r="BN129" s="671"/>
      <c r="BO129" s="672"/>
      <c r="BP129" s="666"/>
      <c r="BQ129" s="667"/>
      <c r="BR129" s="668"/>
      <c r="BS129" s="669"/>
      <c r="BT129" s="670"/>
      <c r="BU129" s="671"/>
      <c r="BV129" s="448"/>
      <c r="BW129" s="666"/>
      <c r="BX129" s="667"/>
      <c r="BY129" s="668"/>
      <c r="BZ129" s="669"/>
      <c r="CA129" s="442"/>
      <c r="CB129" s="671"/>
      <c r="CC129" s="672"/>
      <c r="CD129" s="666"/>
      <c r="CE129" s="667"/>
      <c r="CF129" s="668"/>
      <c r="CG129" s="669"/>
      <c r="CH129" s="670"/>
      <c r="CI129" s="671"/>
      <c r="CJ129" s="672"/>
      <c r="CK129" s="666"/>
      <c r="CL129" s="667"/>
      <c r="CM129" s="668"/>
      <c r="CN129" s="669"/>
      <c r="CO129" s="670"/>
      <c r="CP129" s="671"/>
      <c r="CQ129" s="672"/>
      <c r="CR129" s="666"/>
      <c r="CS129" s="667"/>
      <c r="CT129" s="668"/>
      <c r="CU129" s="669"/>
      <c r="CV129" s="670"/>
      <c r="CW129" s="671"/>
      <c r="CX129" s="672"/>
      <c r="CY129" s="666"/>
      <c r="CZ129" s="667"/>
      <c r="DA129" s="668"/>
      <c r="DB129" s="669"/>
      <c r="DC129" s="670"/>
      <c r="DD129" s="671"/>
      <c r="DE129" s="672"/>
      <c r="DF129" s="666"/>
      <c r="DG129" s="667"/>
      <c r="DH129" s="668"/>
      <c r="DI129" s="669"/>
      <c r="DJ129" s="670"/>
      <c r="DK129" s="671"/>
      <c r="DL129" s="672"/>
      <c r="DM129" s="666"/>
      <c r="DN129" s="667"/>
      <c r="DO129" s="668"/>
      <c r="DP129" s="669"/>
      <c r="DQ129" s="670"/>
      <c r="DR129" s="671"/>
      <c r="DS129" s="672"/>
      <c r="DT129" s="666"/>
      <c r="DU129" s="667"/>
      <c r="DV129" s="668"/>
      <c r="DW129" s="669"/>
      <c r="DX129" s="670"/>
      <c r="DY129" s="671"/>
      <c r="DZ129" s="672"/>
      <c r="EA129" s="666"/>
      <c r="EB129" s="667"/>
      <c r="EC129" s="668"/>
      <c r="ED129" s="669"/>
      <c r="EE129" s="670"/>
      <c r="EF129" s="671"/>
      <c r="EG129" s="672"/>
      <c r="EH129" s="666"/>
      <c r="EI129" s="667"/>
      <c r="EJ129" s="668"/>
      <c r="EK129" s="669"/>
      <c r="EL129" s="670"/>
      <c r="EM129" s="671"/>
      <c r="EN129" s="672"/>
      <c r="EO129" s="666"/>
      <c r="EP129" s="667"/>
      <c r="EQ129" s="668"/>
      <c r="ER129" s="669"/>
      <c r="ES129" s="670"/>
      <c r="ET129" s="671"/>
      <c r="EU129" s="448"/>
      <c r="EV129" s="438"/>
      <c r="EW129" s="439"/>
      <c r="EX129" s="440"/>
      <c r="EY129" s="441"/>
      <c r="EZ129" s="442"/>
      <c r="FA129" s="443"/>
      <c r="FB129" s="636"/>
      <c r="FC129" s="445"/>
      <c r="FD129" s="439"/>
      <c r="FE129" s="440"/>
      <c r="FF129" s="441"/>
      <c r="FG129" s="670"/>
      <c r="FH129" s="671"/>
      <c r="FI129" s="672"/>
      <c r="FJ129" s="406">
        <v>0</v>
      </c>
      <c r="FK129" s="401">
        <v>0</v>
      </c>
      <c r="FL129" s="402">
        <v>0</v>
      </c>
      <c r="FM129" s="673">
        <v>0</v>
      </c>
      <c r="FN129" s="674">
        <v>0</v>
      </c>
      <c r="FO129" s="428">
        <v>0</v>
      </c>
      <c r="FP129" s="400">
        <v>0</v>
      </c>
      <c r="FQ129" s="429">
        <v>0</v>
      </c>
      <c r="FR129" s="675">
        <v>0</v>
      </c>
      <c r="FS129" s="679">
        <v>0</v>
      </c>
      <c r="FT129" s="668">
        <v>0</v>
      </c>
      <c r="FU129" s="669">
        <v>0</v>
      </c>
      <c r="FV129" s="670">
        <v>0</v>
      </c>
      <c r="FW129" s="680">
        <v>0</v>
      </c>
      <c r="FX129" s="681">
        <v>0</v>
      </c>
      <c r="FY129" s="667">
        <v>0</v>
      </c>
      <c r="FZ129" s="658">
        <v>0</v>
      </c>
      <c r="GA129" s="659">
        <v>0</v>
      </c>
    </row>
    <row r="130" spans="1:183" ht="25.2" thickBot="1">
      <c r="A130" s="682" t="s">
        <v>926</v>
      </c>
      <c r="B130" s="597" t="s">
        <v>889</v>
      </c>
      <c r="C130" s="661"/>
      <c r="D130" s="662"/>
      <c r="E130" s="395"/>
      <c r="F130" s="395"/>
      <c r="G130" s="396">
        <v>0</v>
      </c>
      <c r="H130" s="470"/>
      <c r="I130" s="470"/>
      <c r="J130" s="436">
        <v>0</v>
      </c>
      <c r="K130" s="437" t="e">
        <v>#DIV/0!</v>
      </c>
      <c r="L130" s="666"/>
      <c r="M130" s="667"/>
      <c r="N130" s="668"/>
      <c r="O130" s="669"/>
      <c r="P130" s="670"/>
      <c r="Q130" s="671"/>
      <c r="R130" s="543"/>
      <c r="S130" s="666"/>
      <c r="T130" s="667"/>
      <c r="U130" s="668"/>
      <c r="V130" s="669"/>
      <c r="W130" s="670"/>
      <c r="X130" s="671"/>
      <c r="Y130" s="672"/>
      <c r="Z130" s="666"/>
      <c r="AA130" s="667"/>
      <c r="AB130" s="668"/>
      <c r="AC130" s="669"/>
      <c r="AD130" s="670"/>
      <c r="AE130" s="671"/>
      <c r="AF130" s="672"/>
      <c r="AG130" s="666"/>
      <c r="AH130" s="667"/>
      <c r="AI130" s="668"/>
      <c r="AJ130" s="669"/>
      <c r="AK130" s="670"/>
      <c r="AL130" s="671"/>
      <c r="AM130" s="672"/>
      <c r="AN130" s="666"/>
      <c r="AO130" s="667"/>
      <c r="AP130" s="668"/>
      <c r="AQ130" s="669"/>
      <c r="AR130" s="670"/>
      <c r="AS130" s="671"/>
      <c r="AT130" s="672"/>
      <c r="AU130" s="666"/>
      <c r="AV130" s="667"/>
      <c r="AW130" s="668"/>
      <c r="AX130" s="669"/>
      <c r="AY130" s="670"/>
      <c r="AZ130" s="671"/>
      <c r="BA130" s="543"/>
      <c r="BB130" s="666"/>
      <c r="BC130" s="667"/>
      <c r="BD130" s="668"/>
      <c r="BE130" s="669"/>
      <c r="BF130" s="670"/>
      <c r="BG130" s="671"/>
      <c r="BH130" s="672"/>
      <c r="BI130" s="666"/>
      <c r="BJ130" s="667"/>
      <c r="BK130" s="668"/>
      <c r="BL130" s="669"/>
      <c r="BM130" s="670"/>
      <c r="BN130" s="671"/>
      <c r="BO130" s="672"/>
      <c r="BP130" s="666"/>
      <c r="BQ130" s="667"/>
      <c r="BR130" s="668"/>
      <c r="BS130" s="669"/>
      <c r="BT130" s="670"/>
      <c r="BU130" s="671"/>
      <c r="BV130" s="448"/>
      <c r="BW130" s="666"/>
      <c r="BX130" s="667"/>
      <c r="BY130" s="668"/>
      <c r="BZ130" s="669"/>
      <c r="CA130" s="442"/>
      <c r="CB130" s="671"/>
      <c r="CC130" s="672"/>
      <c r="CD130" s="666"/>
      <c r="CE130" s="667"/>
      <c r="CF130" s="668"/>
      <c r="CG130" s="669"/>
      <c r="CH130" s="670"/>
      <c r="CI130" s="671"/>
      <c r="CJ130" s="672"/>
      <c r="CK130" s="666"/>
      <c r="CL130" s="667"/>
      <c r="CM130" s="668"/>
      <c r="CN130" s="669"/>
      <c r="CO130" s="670"/>
      <c r="CP130" s="671"/>
      <c r="CQ130" s="672"/>
      <c r="CR130" s="666"/>
      <c r="CS130" s="667"/>
      <c r="CT130" s="668"/>
      <c r="CU130" s="669"/>
      <c r="CV130" s="670"/>
      <c r="CW130" s="671"/>
      <c r="CX130" s="672"/>
      <c r="CY130" s="666"/>
      <c r="CZ130" s="667"/>
      <c r="DA130" s="668"/>
      <c r="DB130" s="669"/>
      <c r="DC130" s="670"/>
      <c r="DD130" s="671"/>
      <c r="DE130" s="672"/>
      <c r="DF130" s="666"/>
      <c r="DG130" s="667"/>
      <c r="DH130" s="668"/>
      <c r="DI130" s="669"/>
      <c r="DJ130" s="670"/>
      <c r="DK130" s="671"/>
      <c r="DL130" s="672"/>
      <c r="DM130" s="666"/>
      <c r="DN130" s="667"/>
      <c r="DO130" s="668"/>
      <c r="DP130" s="669"/>
      <c r="DQ130" s="670"/>
      <c r="DR130" s="671"/>
      <c r="DS130" s="672"/>
      <c r="DT130" s="666"/>
      <c r="DU130" s="667"/>
      <c r="DV130" s="668"/>
      <c r="DW130" s="669"/>
      <c r="DX130" s="670"/>
      <c r="DY130" s="671"/>
      <c r="DZ130" s="672"/>
      <c r="EA130" s="666"/>
      <c r="EB130" s="667"/>
      <c r="EC130" s="668"/>
      <c r="ED130" s="669"/>
      <c r="EE130" s="670"/>
      <c r="EF130" s="671"/>
      <c r="EG130" s="672"/>
      <c r="EH130" s="666"/>
      <c r="EI130" s="667"/>
      <c r="EJ130" s="668"/>
      <c r="EK130" s="669"/>
      <c r="EL130" s="670"/>
      <c r="EM130" s="671"/>
      <c r="EN130" s="672"/>
      <c r="EO130" s="666"/>
      <c r="EP130" s="667"/>
      <c r="EQ130" s="668"/>
      <c r="ER130" s="669"/>
      <c r="ES130" s="670"/>
      <c r="ET130" s="671"/>
      <c r="EU130" s="448"/>
      <c r="EV130" s="438"/>
      <c r="EW130" s="439"/>
      <c r="EX130" s="440"/>
      <c r="EY130" s="441"/>
      <c r="EZ130" s="442"/>
      <c r="FA130" s="443"/>
      <c r="FB130" s="636"/>
      <c r="FC130" s="445"/>
      <c r="FD130" s="439"/>
      <c r="FE130" s="440"/>
      <c r="FF130" s="441"/>
      <c r="FG130" s="670"/>
      <c r="FH130" s="671"/>
      <c r="FI130" s="672"/>
      <c r="FJ130" s="406">
        <v>0</v>
      </c>
      <c r="FK130" s="401">
        <v>0</v>
      </c>
      <c r="FL130" s="402">
        <v>0</v>
      </c>
      <c r="FM130" s="673">
        <v>0</v>
      </c>
      <c r="FN130" s="674">
        <v>0</v>
      </c>
      <c r="FO130" s="428">
        <v>0</v>
      </c>
      <c r="FP130" s="400">
        <v>0</v>
      </c>
      <c r="FQ130" s="429">
        <v>0</v>
      </c>
      <c r="FR130" s="675">
        <v>0</v>
      </c>
      <c r="FS130" s="679">
        <v>0</v>
      </c>
      <c r="FT130" s="668">
        <v>0</v>
      </c>
      <c r="FU130" s="669">
        <v>0</v>
      </c>
      <c r="FV130" s="670">
        <v>0</v>
      </c>
      <c r="FW130" s="680">
        <v>0</v>
      </c>
      <c r="FX130" s="681">
        <v>0</v>
      </c>
      <c r="FY130" s="667">
        <v>0</v>
      </c>
      <c r="FZ130" s="658">
        <v>0</v>
      </c>
      <c r="GA130" s="659">
        <v>0</v>
      </c>
    </row>
    <row r="131" spans="1:183" ht="25.2" thickBot="1">
      <c r="A131" s="682" t="s">
        <v>927</v>
      </c>
      <c r="B131" s="597" t="s">
        <v>889</v>
      </c>
      <c r="C131" s="661"/>
      <c r="D131" s="662"/>
      <c r="E131" s="395"/>
      <c r="F131" s="395"/>
      <c r="G131" s="396">
        <v>0</v>
      </c>
      <c r="H131" s="470"/>
      <c r="I131" s="470"/>
      <c r="J131" s="436">
        <v>0</v>
      </c>
      <c r="K131" s="437" t="e">
        <v>#DIV/0!</v>
      </c>
      <c r="L131" s="666"/>
      <c r="M131" s="667"/>
      <c r="N131" s="668"/>
      <c r="O131" s="669"/>
      <c r="P131" s="670"/>
      <c r="Q131" s="671"/>
      <c r="R131" s="543"/>
      <c r="S131" s="666"/>
      <c r="T131" s="667"/>
      <c r="U131" s="668"/>
      <c r="V131" s="669"/>
      <c r="W131" s="670"/>
      <c r="X131" s="671"/>
      <c r="Y131" s="672"/>
      <c r="Z131" s="666"/>
      <c r="AA131" s="667"/>
      <c r="AB131" s="668"/>
      <c r="AC131" s="669"/>
      <c r="AD131" s="670"/>
      <c r="AE131" s="671"/>
      <c r="AF131" s="672"/>
      <c r="AG131" s="666"/>
      <c r="AH131" s="667"/>
      <c r="AI131" s="668"/>
      <c r="AJ131" s="669"/>
      <c r="AK131" s="670"/>
      <c r="AL131" s="671"/>
      <c r="AM131" s="672"/>
      <c r="AN131" s="666"/>
      <c r="AO131" s="667"/>
      <c r="AP131" s="668"/>
      <c r="AQ131" s="669"/>
      <c r="AR131" s="670"/>
      <c r="AS131" s="671"/>
      <c r="AT131" s="672"/>
      <c r="AU131" s="666"/>
      <c r="AV131" s="667"/>
      <c r="AW131" s="668"/>
      <c r="AX131" s="669"/>
      <c r="AY131" s="670"/>
      <c r="AZ131" s="671"/>
      <c r="BA131" s="543"/>
      <c r="BB131" s="666"/>
      <c r="BC131" s="667"/>
      <c r="BD131" s="668"/>
      <c r="BE131" s="669"/>
      <c r="BF131" s="670"/>
      <c r="BG131" s="671"/>
      <c r="BH131" s="672"/>
      <c r="BI131" s="666"/>
      <c r="BJ131" s="667"/>
      <c r="BK131" s="668"/>
      <c r="BL131" s="669"/>
      <c r="BM131" s="670"/>
      <c r="BN131" s="671"/>
      <c r="BO131" s="672"/>
      <c r="BP131" s="666"/>
      <c r="BQ131" s="667"/>
      <c r="BR131" s="668"/>
      <c r="BS131" s="669"/>
      <c r="BT131" s="670"/>
      <c r="BU131" s="671"/>
      <c r="BV131" s="448"/>
      <c r="BW131" s="666"/>
      <c r="BX131" s="667"/>
      <c r="BY131" s="668"/>
      <c r="BZ131" s="669"/>
      <c r="CA131" s="442"/>
      <c r="CB131" s="671"/>
      <c r="CC131" s="672"/>
      <c r="CD131" s="666"/>
      <c r="CE131" s="667"/>
      <c r="CF131" s="668"/>
      <c r="CG131" s="669"/>
      <c r="CH131" s="670"/>
      <c r="CI131" s="671"/>
      <c r="CJ131" s="672"/>
      <c r="CK131" s="666"/>
      <c r="CL131" s="667"/>
      <c r="CM131" s="668"/>
      <c r="CN131" s="669"/>
      <c r="CO131" s="670"/>
      <c r="CP131" s="671"/>
      <c r="CQ131" s="672"/>
      <c r="CR131" s="666"/>
      <c r="CS131" s="667"/>
      <c r="CT131" s="668"/>
      <c r="CU131" s="669"/>
      <c r="CV131" s="670"/>
      <c r="CW131" s="671"/>
      <c r="CX131" s="672"/>
      <c r="CY131" s="666"/>
      <c r="CZ131" s="667"/>
      <c r="DA131" s="668"/>
      <c r="DB131" s="669"/>
      <c r="DC131" s="670"/>
      <c r="DD131" s="671"/>
      <c r="DE131" s="672"/>
      <c r="DF131" s="666"/>
      <c r="DG131" s="667"/>
      <c r="DH131" s="668"/>
      <c r="DI131" s="669"/>
      <c r="DJ131" s="670"/>
      <c r="DK131" s="671"/>
      <c r="DL131" s="672"/>
      <c r="DM131" s="666"/>
      <c r="DN131" s="667"/>
      <c r="DO131" s="668"/>
      <c r="DP131" s="669"/>
      <c r="DQ131" s="670"/>
      <c r="DR131" s="671"/>
      <c r="DS131" s="672"/>
      <c r="DT131" s="666"/>
      <c r="DU131" s="667"/>
      <c r="DV131" s="668"/>
      <c r="DW131" s="669"/>
      <c r="DX131" s="670"/>
      <c r="DY131" s="671"/>
      <c r="DZ131" s="672"/>
      <c r="EA131" s="666"/>
      <c r="EB131" s="667"/>
      <c r="EC131" s="668"/>
      <c r="ED131" s="669"/>
      <c r="EE131" s="670"/>
      <c r="EF131" s="671"/>
      <c r="EG131" s="672"/>
      <c r="EH131" s="666"/>
      <c r="EI131" s="667"/>
      <c r="EJ131" s="668"/>
      <c r="EK131" s="669"/>
      <c r="EL131" s="670"/>
      <c r="EM131" s="671"/>
      <c r="EN131" s="672"/>
      <c r="EO131" s="666"/>
      <c r="EP131" s="667"/>
      <c r="EQ131" s="668"/>
      <c r="ER131" s="669"/>
      <c r="ES131" s="670"/>
      <c r="ET131" s="671"/>
      <c r="EU131" s="448"/>
      <c r="EV131" s="438"/>
      <c r="EW131" s="439"/>
      <c r="EX131" s="440"/>
      <c r="EY131" s="441"/>
      <c r="EZ131" s="442"/>
      <c r="FA131" s="443"/>
      <c r="FB131" s="636"/>
      <c r="FC131" s="445"/>
      <c r="FD131" s="439"/>
      <c r="FE131" s="440"/>
      <c r="FF131" s="441"/>
      <c r="FG131" s="670"/>
      <c r="FH131" s="671"/>
      <c r="FI131" s="672"/>
      <c r="FJ131" s="406">
        <v>0</v>
      </c>
      <c r="FK131" s="401">
        <v>0</v>
      </c>
      <c r="FL131" s="402">
        <v>0</v>
      </c>
      <c r="FM131" s="673">
        <v>0</v>
      </c>
      <c r="FN131" s="674">
        <v>0</v>
      </c>
      <c r="FO131" s="428">
        <v>0</v>
      </c>
      <c r="FP131" s="400">
        <v>0</v>
      </c>
      <c r="FQ131" s="429">
        <v>0</v>
      </c>
      <c r="FR131" s="675">
        <v>0</v>
      </c>
      <c r="FS131" s="679">
        <v>0</v>
      </c>
      <c r="FT131" s="668">
        <v>0</v>
      </c>
      <c r="FU131" s="669">
        <v>0</v>
      </c>
      <c r="FV131" s="670">
        <v>0</v>
      </c>
      <c r="FW131" s="680">
        <v>0</v>
      </c>
      <c r="FX131" s="681">
        <v>0</v>
      </c>
      <c r="FY131" s="667">
        <v>0</v>
      </c>
      <c r="FZ131" s="658">
        <v>0</v>
      </c>
      <c r="GA131" s="659">
        <v>0</v>
      </c>
    </row>
    <row r="132" spans="1:183" ht="25.2" thickBot="1">
      <c r="A132" s="682" t="s">
        <v>928</v>
      </c>
      <c r="B132" s="597" t="s">
        <v>889</v>
      </c>
      <c r="C132" s="661"/>
      <c r="D132" s="662"/>
      <c r="E132" s="395"/>
      <c r="F132" s="395"/>
      <c r="G132" s="396">
        <v>0</v>
      </c>
      <c r="H132" s="470"/>
      <c r="I132" s="470"/>
      <c r="J132" s="436">
        <v>0</v>
      </c>
      <c r="K132" s="437" t="e">
        <v>#DIV/0!</v>
      </c>
      <c r="L132" s="666"/>
      <c r="M132" s="667"/>
      <c r="N132" s="668"/>
      <c r="O132" s="669"/>
      <c r="P132" s="670"/>
      <c r="Q132" s="671"/>
      <c r="R132" s="543"/>
      <c r="S132" s="666"/>
      <c r="T132" s="667"/>
      <c r="U132" s="668"/>
      <c r="V132" s="669"/>
      <c r="W132" s="670"/>
      <c r="X132" s="671"/>
      <c r="Y132" s="672"/>
      <c r="Z132" s="666"/>
      <c r="AA132" s="667"/>
      <c r="AB132" s="668"/>
      <c r="AC132" s="669"/>
      <c r="AD132" s="670"/>
      <c r="AE132" s="671"/>
      <c r="AF132" s="672"/>
      <c r="AG132" s="666"/>
      <c r="AH132" s="667"/>
      <c r="AI132" s="668"/>
      <c r="AJ132" s="669"/>
      <c r="AK132" s="670"/>
      <c r="AL132" s="671"/>
      <c r="AM132" s="672"/>
      <c r="AN132" s="666"/>
      <c r="AO132" s="667"/>
      <c r="AP132" s="668"/>
      <c r="AQ132" s="669"/>
      <c r="AR132" s="670"/>
      <c r="AS132" s="671"/>
      <c r="AT132" s="672"/>
      <c r="AU132" s="666"/>
      <c r="AV132" s="667"/>
      <c r="AW132" s="668"/>
      <c r="AX132" s="669"/>
      <c r="AY132" s="670"/>
      <c r="AZ132" s="671"/>
      <c r="BA132" s="543"/>
      <c r="BB132" s="666"/>
      <c r="BC132" s="667"/>
      <c r="BD132" s="668"/>
      <c r="BE132" s="669"/>
      <c r="BF132" s="670"/>
      <c r="BG132" s="671"/>
      <c r="BH132" s="672"/>
      <c r="BI132" s="666"/>
      <c r="BJ132" s="667"/>
      <c r="BK132" s="668"/>
      <c r="BL132" s="669"/>
      <c r="BM132" s="670"/>
      <c r="BN132" s="671"/>
      <c r="BO132" s="672"/>
      <c r="BP132" s="666"/>
      <c r="BQ132" s="667"/>
      <c r="BR132" s="668"/>
      <c r="BS132" s="669"/>
      <c r="BT132" s="670"/>
      <c r="BU132" s="671"/>
      <c r="BV132" s="448"/>
      <c r="BW132" s="666"/>
      <c r="BX132" s="667"/>
      <c r="BY132" s="668"/>
      <c r="BZ132" s="669"/>
      <c r="CA132" s="442"/>
      <c r="CB132" s="671"/>
      <c r="CC132" s="672"/>
      <c r="CD132" s="666"/>
      <c r="CE132" s="667"/>
      <c r="CF132" s="668"/>
      <c r="CG132" s="669"/>
      <c r="CH132" s="670"/>
      <c r="CI132" s="671"/>
      <c r="CJ132" s="672"/>
      <c r="CK132" s="666"/>
      <c r="CL132" s="667"/>
      <c r="CM132" s="668"/>
      <c r="CN132" s="669"/>
      <c r="CO132" s="670"/>
      <c r="CP132" s="671"/>
      <c r="CQ132" s="672"/>
      <c r="CR132" s="666"/>
      <c r="CS132" s="667"/>
      <c r="CT132" s="668"/>
      <c r="CU132" s="669"/>
      <c r="CV132" s="670"/>
      <c r="CW132" s="671"/>
      <c r="CX132" s="672"/>
      <c r="CY132" s="666"/>
      <c r="CZ132" s="667"/>
      <c r="DA132" s="668"/>
      <c r="DB132" s="669"/>
      <c r="DC132" s="670"/>
      <c r="DD132" s="671"/>
      <c r="DE132" s="672"/>
      <c r="DF132" s="666"/>
      <c r="DG132" s="667"/>
      <c r="DH132" s="668"/>
      <c r="DI132" s="669"/>
      <c r="DJ132" s="670"/>
      <c r="DK132" s="671"/>
      <c r="DL132" s="672"/>
      <c r="DM132" s="666"/>
      <c r="DN132" s="667"/>
      <c r="DO132" s="668"/>
      <c r="DP132" s="669"/>
      <c r="DQ132" s="670"/>
      <c r="DR132" s="671"/>
      <c r="DS132" s="672"/>
      <c r="DT132" s="666"/>
      <c r="DU132" s="667"/>
      <c r="DV132" s="668"/>
      <c r="DW132" s="669"/>
      <c r="DX132" s="670"/>
      <c r="DY132" s="671"/>
      <c r="DZ132" s="672"/>
      <c r="EA132" s="666"/>
      <c r="EB132" s="667"/>
      <c r="EC132" s="668"/>
      <c r="ED132" s="669"/>
      <c r="EE132" s="670"/>
      <c r="EF132" s="671"/>
      <c r="EG132" s="672"/>
      <c r="EH132" s="666"/>
      <c r="EI132" s="667"/>
      <c r="EJ132" s="668"/>
      <c r="EK132" s="669"/>
      <c r="EL132" s="670"/>
      <c r="EM132" s="671"/>
      <c r="EN132" s="672"/>
      <c r="EO132" s="666"/>
      <c r="EP132" s="667"/>
      <c r="EQ132" s="668"/>
      <c r="ER132" s="669"/>
      <c r="ES132" s="670"/>
      <c r="ET132" s="671"/>
      <c r="EU132" s="448"/>
      <c r="EV132" s="438"/>
      <c r="EW132" s="439"/>
      <c r="EX132" s="440"/>
      <c r="EY132" s="441"/>
      <c r="EZ132" s="442"/>
      <c r="FA132" s="443"/>
      <c r="FB132" s="636"/>
      <c r="FC132" s="445"/>
      <c r="FD132" s="439"/>
      <c r="FE132" s="440"/>
      <c r="FF132" s="441"/>
      <c r="FG132" s="670"/>
      <c r="FH132" s="671"/>
      <c r="FI132" s="672"/>
      <c r="FJ132" s="406">
        <v>0</v>
      </c>
      <c r="FK132" s="401">
        <v>0</v>
      </c>
      <c r="FL132" s="402">
        <v>0</v>
      </c>
      <c r="FM132" s="673">
        <v>0</v>
      </c>
      <c r="FN132" s="674">
        <v>0</v>
      </c>
      <c r="FO132" s="428">
        <v>0</v>
      </c>
      <c r="FP132" s="400">
        <v>0</v>
      </c>
      <c r="FQ132" s="429">
        <v>0</v>
      </c>
      <c r="FR132" s="675">
        <v>0</v>
      </c>
      <c r="FS132" s="679">
        <v>0</v>
      </c>
      <c r="FT132" s="668">
        <v>0</v>
      </c>
      <c r="FU132" s="669">
        <v>0</v>
      </c>
      <c r="FV132" s="670">
        <v>0</v>
      </c>
      <c r="FW132" s="680">
        <v>0</v>
      </c>
      <c r="FX132" s="681">
        <v>0</v>
      </c>
      <c r="FY132" s="667">
        <v>0</v>
      </c>
      <c r="FZ132" s="658">
        <v>0</v>
      </c>
      <c r="GA132" s="659">
        <v>0</v>
      </c>
    </row>
    <row r="133" spans="1:183" ht="25.2" thickBot="1">
      <c r="A133" s="682" t="s">
        <v>929</v>
      </c>
      <c r="B133" s="597" t="s">
        <v>889</v>
      </c>
      <c r="C133" s="661"/>
      <c r="D133" s="662"/>
      <c r="E133" s="395"/>
      <c r="F133" s="395"/>
      <c r="G133" s="396">
        <v>0</v>
      </c>
      <c r="H133" s="470"/>
      <c r="I133" s="470"/>
      <c r="J133" s="436">
        <v>0</v>
      </c>
      <c r="K133" s="437" t="e">
        <v>#DIV/0!</v>
      </c>
      <c r="L133" s="666"/>
      <c r="M133" s="667"/>
      <c r="N133" s="668"/>
      <c r="O133" s="669"/>
      <c r="P133" s="670"/>
      <c r="Q133" s="671"/>
      <c r="R133" s="543"/>
      <c r="S133" s="666"/>
      <c r="T133" s="667"/>
      <c r="U133" s="668"/>
      <c r="V133" s="669"/>
      <c r="W133" s="670"/>
      <c r="X133" s="671"/>
      <c r="Y133" s="672"/>
      <c r="Z133" s="666"/>
      <c r="AA133" s="667"/>
      <c r="AB133" s="668"/>
      <c r="AC133" s="669"/>
      <c r="AD133" s="670"/>
      <c r="AE133" s="671"/>
      <c r="AF133" s="672"/>
      <c r="AG133" s="666"/>
      <c r="AH133" s="667"/>
      <c r="AI133" s="668"/>
      <c r="AJ133" s="669"/>
      <c r="AK133" s="670"/>
      <c r="AL133" s="671"/>
      <c r="AM133" s="672"/>
      <c r="AN133" s="666"/>
      <c r="AO133" s="667"/>
      <c r="AP133" s="668"/>
      <c r="AQ133" s="669"/>
      <c r="AR133" s="670"/>
      <c r="AS133" s="671"/>
      <c r="AT133" s="672"/>
      <c r="AU133" s="666"/>
      <c r="AV133" s="667"/>
      <c r="AW133" s="668"/>
      <c r="AX133" s="669"/>
      <c r="AY133" s="670"/>
      <c r="AZ133" s="671"/>
      <c r="BA133" s="543"/>
      <c r="BB133" s="666"/>
      <c r="BC133" s="667"/>
      <c r="BD133" s="668"/>
      <c r="BE133" s="669"/>
      <c r="BF133" s="670"/>
      <c r="BG133" s="671"/>
      <c r="BH133" s="672"/>
      <c r="BI133" s="666"/>
      <c r="BJ133" s="667"/>
      <c r="BK133" s="668"/>
      <c r="BL133" s="669"/>
      <c r="BM133" s="670"/>
      <c r="BN133" s="671"/>
      <c r="BO133" s="672"/>
      <c r="BP133" s="666"/>
      <c r="BQ133" s="667"/>
      <c r="BR133" s="668"/>
      <c r="BS133" s="669"/>
      <c r="BT133" s="670"/>
      <c r="BU133" s="671"/>
      <c r="BV133" s="448"/>
      <c r="BW133" s="666"/>
      <c r="BX133" s="667"/>
      <c r="BY133" s="668"/>
      <c r="BZ133" s="669"/>
      <c r="CA133" s="442"/>
      <c r="CB133" s="671"/>
      <c r="CC133" s="672"/>
      <c r="CD133" s="666"/>
      <c r="CE133" s="667"/>
      <c r="CF133" s="668"/>
      <c r="CG133" s="669"/>
      <c r="CH133" s="670"/>
      <c r="CI133" s="671"/>
      <c r="CJ133" s="672"/>
      <c r="CK133" s="666"/>
      <c r="CL133" s="667"/>
      <c r="CM133" s="668"/>
      <c r="CN133" s="669"/>
      <c r="CO133" s="670"/>
      <c r="CP133" s="671"/>
      <c r="CQ133" s="672"/>
      <c r="CR133" s="666"/>
      <c r="CS133" s="667"/>
      <c r="CT133" s="668"/>
      <c r="CU133" s="669"/>
      <c r="CV133" s="670"/>
      <c r="CW133" s="671"/>
      <c r="CX133" s="672"/>
      <c r="CY133" s="666"/>
      <c r="CZ133" s="667"/>
      <c r="DA133" s="668"/>
      <c r="DB133" s="669"/>
      <c r="DC133" s="670"/>
      <c r="DD133" s="671"/>
      <c r="DE133" s="672"/>
      <c r="DF133" s="666"/>
      <c r="DG133" s="667"/>
      <c r="DH133" s="668"/>
      <c r="DI133" s="669"/>
      <c r="DJ133" s="670"/>
      <c r="DK133" s="671"/>
      <c r="DL133" s="672"/>
      <c r="DM133" s="666"/>
      <c r="DN133" s="667"/>
      <c r="DO133" s="668"/>
      <c r="DP133" s="669"/>
      <c r="DQ133" s="670"/>
      <c r="DR133" s="671"/>
      <c r="DS133" s="672"/>
      <c r="DT133" s="666"/>
      <c r="DU133" s="667"/>
      <c r="DV133" s="668"/>
      <c r="DW133" s="669"/>
      <c r="DX133" s="670"/>
      <c r="DY133" s="671"/>
      <c r="DZ133" s="672"/>
      <c r="EA133" s="666"/>
      <c r="EB133" s="667"/>
      <c r="EC133" s="668"/>
      <c r="ED133" s="669"/>
      <c r="EE133" s="670"/>
      <c r="EF133" s="671"/>
      <c r="EG133" s="672"/>
      <c r="EH133" s="666"/>
      <c r="EI133" s="667"/>
      <c r="EJ133" s="668"/>
      <c r="EK133" s="669"/>
      <c r="EL133" s="670"/>
      <c r="EM133" s="671"/>
      <c r="EN133" s="672"/>
      <c r="EO133" s="666"/>
      <c r="EP133" s="667"/>
      <c r="EQ133" s="668"/>
      <c r="ER133" s="669"/>
      <c r="ES133" s="670"/>
      <c r="ET133" s="671"/>
      <c r="EU133" s="448"/>
      <c r="EV133" s="438"/>
      <c r="EW133" s="439"/>
      <c r="EX133" s="440"/>
      <c r="EY133" s="441"/>
      <c r="EZ133" s="442"/>
      <c r="FA133" s="443"/>
      <c r="FB133" s="636"/>
      <c r="FC133" s="445"/>
      <c r="FD133" s="439"/>
      <c r="FE133" s="440"/>
      <c r="FF133" s="441"/>
      <c r="FG133" s="670"/>
      <c r="FH133" s="671"/>
      <c r="FI133" s="672"/>
      <c r="FJ133" s="406">
        <v>0</v>
      </c>
      <c r="FK133" s="401">
        <v>0</v>
      </c>
      <c r="FL133" s="402">
        <v>0</v>
      </c>
      <c r="FM133" s="673">
        <v>0</v>
      </c>
      <c r="FN133" s="674">
        <v>0</v>
      </c>
      <c r="FO133" s="428">
        <v>0</v>
      </c>
      <c r="FP133" s="400">
        <v>0</v>
      </c>
      <c r="FQ133" s="429">
        <v>0</v>
      </c>
      <c r="FR133" s="675">
        <v>0</v>
      </c>
      <c r="FS133" s="679">
        <v>0</v>
      </c>
      <c r="FT133" s="668">
        <v>0</v>
      </c>
      <c r="FU133" s="669">
        <v>0</v>
      </c>
      <c r="FV133" s="670">
        <v>0</v>
      </c>
      <c r="FW133" s="680">
        <v>0</v>
      </c>
      <c r="FX133" s="681">
        <v>0</v>
      </c>
      <c r="FY133" s="667">
        <v>0</v>
      </c>
      <c r="FZ133" s="658">
        <v>0</v>
      </c>
      <c r="GA133" s="659">
        <v>0</v>
      </c>
    </row>
    <row r="134" spans="1:183" ht="25.2" thickBot="1">
      <c r="A134" s="682" t="s">
        <v>930</v>
      </c>
      <c r="B134" s="597" t="s">
        <v>889</v>
      </c>
      <c r="C134" s="661"/>
      <c r="D134" s="662"/>
      <c r="E134" s="395"/>
      <c r="F134" s="395"/>
      <c r="G134" s="396">
        <v>0</v>
      </c>
      <c r="H134" s="470"/>
      <c r="I134" s="470"/>
      <c r="J134" s="436">
        <v>0</v>
      </c>
      <c r="K134" s="437" t="e">
        <v>#DIV/0!</v>
      </c>
      <c r="L134" s="666"/>
      <c r="M134" s="667"/>
      <c r="N134" s="668"/>
      <c r="O134" s="669"/>
      <c r="P134" s="670"/>
      <c r="Q134" s="671"/>
      <c r="R134" s="543"/>
      <c r="S134" s="666"/>
      <c r="T134" s="667"/>
      <c r="U134" s="668"/>
      <c r="V134" s="669"/>
      <c r="W134" s="670"/>
      <c r="X134" s="671"/>
      <c r="Y134" s="672"/>
      <c r="Z134" s="666"/>
      <c r="AA134" s="667"/>
      <c r="AB134" s="668"/>
      <c r="AC134" s="669"/>
      <c r="AD134" s="670"/>
      <c r="AE134" s="671"/>
      <c r="AF134" s="672"/>
      <c r="AG134" s="666"/>
      <c r="AH134" s="667"/>
      <c r="AI134" s="668"/>
      <c r="AJ134" s="669"/>
      <c r="AK134" s="670"/>
      <c r="AL134" s="671"/>
      <c r="AM134" s="672"/>
      <c r="AN134" s="666"/>
      <c r="AO134" s="667"/>
      <c r="AP134" s="668"/>
      <c r="AQ134" s="669"/>
      <c r="AR134" s="670"/>
      <c r="AS134" s="671"/>
      <c r="AT134" s="672"/>
      <c r="AU134" s="666"/>
      <c r="AV134" s="667"/>
      <c r="AW134" s="668"/>
      <c r="AX134" s="669"/>
      <c r="AY134" s="670"/>
      <c r="AZ134" s="671"/>
      <c r="BA134" s="543"/>
      <c r="BB134" s="666"/>
      <c r="BC134" s="667"/>
      <c r="BD134" s="668"/>
      <c r="BE134" s="669"/>
      <c r="BF134" s="670"/>
      <c r="BG134" s="671"/>
      <c r="BH134" s="672"/>
      <c r="BI134" s="666"/>
      <c r="BJ134" s="667"/>
      <c r="BK134" s="668"/>
      <c r="BL134" s="669"/>
      <c r="BM134" s="670"/>
      <c r="BN134" s="671"/>
      <c r="BO134" s="672"/>
      <c r="BP134" s="666"/>
      <c r="BQ134" s="667"/>
      <c r="BR134" s="668"/>
      <c r="BS134" s="669"/>
      <c r="BT134" s="670"/>
      <c r="BU134" s="671"/>
      <c r="BV134" s="448"/>
      <c r="BW134" s="666"/>
      <c r="BX134" s="667"/>
      <c r="BY134" s="668"/>
      <c r="BZ134" s="669"/>
      <c r="CA134" s="442"/>
      <c r="CB134" s="671"/>
      <c r="CC134" s="672"/>
      <c r="CD134" s="666"/>
      <c r="CE134" s="667"/>
      <c r="CF134" s="668"/>
      <c r="CG134" s="669"/>
      <c r="CH134" s="670"/>
      <c r="CI134" s="671"/>
      <c r="CJ134" s="672"/>
      <c r="CK134" s="666"/>
      <c r="CL134" s="667"/>
      <c r="CM134" s="668"/>
      <c r="CN134" s="669"/>
      <c r="CO134" s="670"/>
      <c r="CP134" s="671"/>
      <c r="CQ134" s="672"/>
      <c r="CR134" s="666"/>
      <c r="CS134" s="667"/>
      <c r="CT134" s="668"/>
      <c r="CU134" s="669"/>
      <c r="CV134" s="670"/>
      <c r="CW134" s="671"/>
      <c r="CX134" s="672"/>
      <c r="CY134" s="666"/>
      <c r="CZ134" s="667"/>
      <c r="DA134" s="668"/>
      <c r="DB134" s="669"/>
      <c r="DC134" s="670"/>
      <c r="DD134" s="671"/>
      <c r="DE134" s="672"/>
      <c r="DF134" s="666"/>
      <c r="DG134" s="667"/>
      <c r="DH134" s="668"/>
      <c r="DI134" s="669"/>
      <c r="DJ134" s="670"/>
      <c r="DK134" s="671"/>
      <c r="DL134" s="672"/>
      <c r="DM134" s="666"/>
      <c r="DN134" s="667"/>
      <c r="DO134" s="668"/>
      <c r="DP134" s="669"/>
      <c r="DQ134" s="670"/>
      <c r="DR134" s="671"/>
      <c r="DS134" s="672"/>
      <c r="DT134" s="666"/>
      <c r="DU134" s="667"/>
      <c r="DV134" s="668"/>
      <c r="DW134" s="669"/>
      <c r="DX134" s="670"/>
      <c r="DY134" s="671"/>
      <c r="DZ134" s="672"/>
      <c r="EA134" s="666"/>
      <c r="EB134" s="667"/>
      <c r="EC134" s="668"/>
      <c r="ED134" s="669"/>
      <c r="EE134" s="670"/>
      <c r="EF134" s="671"/>
      <c r="EG134" s="672"/>
      <c r="EH134" s="666"/>
      <c r="EI134" s="667"/>
      <c r="EJ134" s="668"/>
      <c r="EK134" s="669"/>
      <c r="EL134" s="670"/>
      <c r="EM134" s="671"/>
      <c r="EN134" s="672"/>
      <c r="EO134" s="666"/>
      <c r="EP134" s="667"/>
      <c r="EQ134" s="668"/>
      <c r="ER134" s="669"/>
      <c r="ES134" s="670"/>
      <c r="ET134" s="671"/>
      <c r="EU134" s="448"/>
      <c r="EV134" s="438"/>
      <c r="EW134" s="439"/>
      <c r="EX134" s="440"/>
      <c r="EY134" s="441"/>
      <c r="EZ134" s="442"/>
      <c r="FA134" s="443"/>
      <c r="FB134" s="636"/>
      <c r="FC134" s="445"/>
      <c r="FD134" s="439"/>
      <c r="FE134" s="440"/>
      <c r="FF134" s="441"/>
      <c r="FG134" s="670"/>
      <c r="FH134" s="671"/>
      <c r="FI134" s="672"/>
      <c r="FJ134" s="406">
        <v>0</v>
      </c>
      <c r="FK134" s="401">
        <v>0</v>
      </c>
      <c r="FL134" s="402">
        <v>0</v>
      </c>
      <c r="FM134" s="673">
        <v>0</v>
      </c>
      <c r="FN134" s="674">
        <v>0</v>
      </c>
      <c r="FO134" s="428">
        <v>0</v>
      </c>
      <c r="FP134" s="400">
        <v>0</v>
      </c>
      <c r="FQ134" s="429">
        <v>0</v>
      </c>
      <c r="FR134" s="675">
        <v>0</v>
      </c>
      <c r="FS134" s="679">
        <v>0</v>
      </c>
      <c r="FT134" s="668">
        <v>0</v>
      </c>
      <c r="FU134" s="669">
        <v>0</v>
      </c>
      <c r="FV134" s="670">
        <v>0</v>
      </c>
      <c r="FW134" s="680">
        <v>0</v>
      </c>
      <c r="FX134" s="681">
        <v>0</v>
      </c>
      <c r="FY134" s="667">
        <v>0</v>
      </c>
      <c r="FZ134" s="658">
        <v>0</v>
      </c>
      <c r="GA134" s="659">
        <v>0</v>
      </c>
    </row>
    <row r="135" spans="1:183" ht="25.2" thickBot="1">
      <c r="A135" s="682" t="s">
        <v>931</v>
      </c>
      <c r="B135" s="597" t="s">
        <v>889</v>
      </c>
      <c r="C135" s="661"/>
      <c r="D135" s="662"/>
      <c r="E135" s="395"/>
      <c r="F135" s="395"/>
      <c r="G135" s="396">
        <v>0</v>
      </c>
      <c r="H135" s="470"/>
      <c r="I135" s="470"/>
      <c r="J135" s="436">
        <v>0</v>
      </c>
      <c r="K135" s="437" t="e">
        <v>#DIV/0!</v>
      </c>
      <c r="L135" s="666"/>
      <c r="M135" s="667"/>
      <c r="N135" s="668"/>
      <c r="O135" s="669"/>
      <c r="P135" s="670"/>
      <c r="Q135" s="671"/>
      <c r="R135" s="543"/>
      <c r="S135" s="666"/>
      <c r="T135" s="667"/>
      <c r="U135" s="668"/>
      <c r="V135" s="669"/>
      <c r="W135" s="670"/>
      <c r="X135" s="671"/>
      <c r="Y135" s="672"/>
      <c r="Z135" s="666"/>
      <c r="AA135" s="667"/>
      <c r="AB135" s="668"/>
      <c r="AC135" s="669"/>
      <c r="AD135" s="670"/>
      <c r="AE135" s="671"/>
      <c r="AF135" s="672"/>
      <c r="AG135" s="666"/>
      <c r="AH135" s="667"/>
      <c r="AI135" s="668"/>
      <c r="AJ135" s="669"/>
      <c r="AK135" s="670"/>
      <c r="AL135" s="671"/>
      <c r="AM135" s="672"/>
      <c r="AN135" s="666"/>
      <c r="AO135" s="667"/>
      <c r="AP135" s="668"/>
      <c r="AQ135" s="669"/>
      <c r="AR135" s="670"/>
      <c r="AS135" s="671"/>
      <c r="AT135" s="672"/>
      <c r="AU135" s="666"/>
      <c r="AV135" s="667"/>
      <c r="AW135" s="668"/>
      <c r="AX135" s="669"/>
      <c r="AY135" s="670"/>
      <c r="AZ135" s="671"/>
      <c r="BA135" s="543"/>
      <c r="BB135" s="666"/>
      <c r="BC135" s="667"/>
      <c r="BD135" s="668"/>
      <c r="BE135" s="669"/>
      <c r="BF135" s="670"/>
      <c r="BG135" s="671"/>
      <c r="BH135" s="672"/>
      <c r="BI135" s="666"/>
      <c r="BJ135" s="667"/>
      <c r="BK135" s="668"/>
      <c r="BL135" s="669"/>
      <c r="BM135" s="670"/>
      <c r="BN135" s="671"/>
      <c r="BO135" s="672"/>
      <c r="BP135" s="666"/>
      <c r="BQ135" s="667"/>
      <c r="BR135" s="668"/>
      <c r="BS135" s="669"/>
      <c r="BT135" s="670"/>
      <c r="BU135" s="671"/>
      <c r="BV135" s="448"/>
      <c r="BW135" s="666"/>
      <c r="BX135" s="667"/>
      <c r="BY135" s="668"/>
      <c r="BZ135" s="669"/>
      <c r="CA135" s="442"/>
      <c r="CB135" s="671"/>
      <c r="CC135" s="672"/>
      <c r="CD135" s="666"/>
      <c r="CE135" s="667"/>
      <c r="CF135" s="668"/>
      <c r="CG135" s="669"/>
      <c r="CH135" s="670"/>
      <c r="CI135" s="671"/>
      <c r="CJ135" s="672"/>
      <c r="CK135" s="666"/>
      <c r="CL135" s="667"/>
      <c r="CM135" s="668"/>
      <c r="CN135" s="669"/>
      <c r="CO135" s="670"/>
      <c r="CP135" s="671"/>
      <c r="CQ135" s="672"/>
      <c r="CR135" s="666"/>
      <c r="CS135" s="667"/>
      <c r="CT135" s="668"/>
      <c r="CU135" s="669"/>
      <c r="CV135" s="670"/>
      <c r="CW135" s="671"/>
      <c r="CX135" s="672"/>
      <c r="CY135" s="666"/>
      <c r="CZ135" s="667"/>
      <c r="DA135" s="668"/>
      <c r="DB135" s="669"/>
      <c r="DC135" s="670"/>
      <c r="DD135" s="671"/>
      <c r="DE135" s="672"/>
      <c r="DF135" s="666"/>
      <c r="DG135" s="667"/>
      <c r="DH135" s="668"/>
      <c r="DI135" s="669"/>
      <c r="DJ135" s="670"/>
      <c r="DK135" s="671"/>
      <c r="DL135" s="672"/>
      <c r="DM135" s="666"/>
      <c r="DN135" s="667"/>
      <c r="DO135" s="668"/>
      <c r="DP135" s="669"/>
      <c r="DQ135" s="670"/>
      <c r="DR135" s="671"/>
      <c r="DS135" s="672"/>
      <c r="DT135" s="666"/>
      <c r="DU135" s="667"/>
      <c r="DV135" s="668"/>
      <c r="DW135" s="669"/>
      <c r="DX135" s="670"/>
      <c r="DY135" s="671"/>
      <c r="DZ135" s="672"/>
      <c r="EA135" s="666"/>
      <c r="EB135" s="667"/>
      <c r="EC135" s="668"/>
      <c r="ED135" s="669"/>
      <c r="EE135" s="670"/>
      <c r="EF135" s="671"/>
      <c r="EG135" s="672"/>
      <c r="EH135" s="666"/>
      <c r="EI135" s="667"/>
      <c r="EJ135" s="668"/>
      <c r="EK135" s="669"/>
      <c r="EL135" s="670"/>
      <c r="EM135" s="671"/>
      <c r="EN135" s="672"/>
      <c r="EO135" s="666"/>
      <c r="EP135" s="667"/>
      <c r="EQ135" s="668"/>
      <c r="ER135" s="669"/>
      <c r="ES135" s="670"/>
      <c r="ET135" s="671"/>
      <c r="EU135" s="448"/>
      <c r="EV135" s="438"/>
      <c r="EW135" s="439"/>
      <c r="EX135" s="440"/>
      <c r="EY135" s="441"/>
      <c r="EZ135" s="442"/>
      <c r="FA135" s="443"/>
      <c r="FB135" s="636"/>
      <c r="FC135" s="445"/>
      <c r="FD135" s="439"/>
      <c r="FE135" s="440"/>
      <c r="FF135" s="441"/>
      <c r="FG135" s="670"/>
      <c r="FH135" s="671"/>
      <c r="FI135" s="672"/>
      <c r="FJ135" s="406">
        <v>0</v>
      </c>
      <c r="FK135" s="401">
        <v>0</v>
      </c>
      <c r="FL135" s="402">
        <v>0</v>
      </c>
      <c r="FM135" s="673">
        <v>0</v>
      </c>
      <c r="FN135" s="674">
        <v>0</v>
      </c>
      <c r="FO135" s="428">
        <v>0</v>
      </c>
      <c r="FP135" s="400">
        <v>0</v>
      </c>
      <c r="FQ135" s="429">
        <v>0</v>
      </c>
      <c r="FR135" s="675">
        <v>0</v>
      </c>
      <c r="FS135" s="679">
        <v>0</v>
      </c>
      <c r="FT135" s="668">
        <v>0</v>
      </c>
      <c r="FU135" s="669">
        <v>0</v>
      </c>
      <c r="FV135" s="670">
        <v>0</v>
      </c>
      <c r="FW135" s="680">
        <v>0</v>
      </c>
      <c r="FX135" s="681">
        <v>0</v>
      </c>
      <c r="FY135" s="667">
        <v>0</v>
      </c>
      <c r="FZ135" s="658">
        <v>0</v>
      </c>
      <c r="GA135" s="659">
        <v>0</v>
      </c>
    </row>
    <row r="136" spans="1:183" ht="25.2" thickBot="1">
      <c r="A136" s="682" t="s">
        <v>932</v>
      </c>
      <c r="B136" s="597" t="s">
        <v>889</v>
      </c>
      <c r="C136" s="661"/>
      <c r="D136" s="662"/>
      <c r="E136" s="395"/>
      <c r="F136" s="395"/>
      <c r="G136" s="396">
        <v>0</v>
      </c>
      <c r="H136" s="470"/>
      <c r="I136" s="470"/>
      <c r="J136" s="436">
        <v>0</v>
      </c>
      <c r="K136" s="437" t="e">
        <v>#DIV/0!</v>
      </c>
      <c r="L136" s="666"/>
      <c r="M136" s="667"/>
      <c r="N136" s="668"/>
      <c r="O136" s="669"/>
      <c r="P136" s="670"/>
      <c r="Q136" s="671"/>
      <c r="R136" s="543"/>
      <c r="S136" s="666"/>
      <c r="T136" s="667"/>
      <c r="U136" s="668"/>
      <c r="V136" s="669"/>
      <c r="W136" s="670"/>
      <c r="X136" s="671"/>
      <c r="Y136" s="672"/>
      <c r="Z136" s="666"/>
      <c r="AA136" s="667"/>
      <c r="AB136" s="668"/>
      <c r="AC136" s="669"/>
      <c r="AD136" s="670"/>
      <c r="AE136" s="671"/>
      <c r="AF136" s="672"/>
      <c r="AG136" s="666"/>
      <c r="AH136" s="667"/>
      <c r="AI136" s="668"/>
      <c r="AJ136" s="669"/>
      <c r="AK136" s="670"/>
      <c r="AL136" s="671"/>
      <c r="AM136" s="672"/>
      <c r="AN136" s="666"/>
      <c r="AO136" s="667"/>
      <c r="AP136" s="668"/>
      <c r="AQ136" s="669"/>
      <c r="AR136" s="670"/>
      <c r="AS136" s="671"/>
      <c r="AT136" s="672"/>
      <c r="AU136" s="666"/>
      <c r="AV136" s="667"/>
      <c r="AW136" s="668"/>
      <c r="AX136" s="669"/>
      <c r="AY136" s="670"/>
      <c r="AZ136" s="671"/>
      <c r="BA136" s="543"/>
      <c r="BB136" s="666"/>
      <c r="BC136" s="667"/>
      <c r="BD136" s="668"/>
      <c r="BE136" s="669"/>
      <c r="BF136" s="670"/>
      <c r="BG136" s="671"/>
      <c r="BH136" s="672"/>
      <c r="BI136" s="666"/>
      <c r="BJ136" s="667"/>
      <c r="BK136" s="668"/>
      <c r="BL136" s="669"/>
      <c r="BM136" s="670"/>
      <c r="BN136" s="671"/>
      <c r="BO136" s="672"/>
      <c r="BP136" s="666"/>
      <c r="BQ136" s="667"/>
      <c r="BR136" s="668"/>
      <c r="BS136" s="669"/>
      <c r="BT136" s="670"/>
      <c r="BU136" s="671"/>
      <c r="BV136" s="448"/>
      <c r="BW136" s="666"/>
      <c r="BX136" s="667"/>
      <c r="BY136" s="668"/>
      <c r="BZ136" s="669"/>
      <c r="CA136" s="442"/>
      <c r="CB136" s="671"/>
      <c r="CC136" s="672"/>
      <c r="CD136" s="666"/>
      <c r="CE136" s="667"/>
      <c r="CF136" s="668"/>
      <c r="CG136" s="669"/>
      <c r="CH136" s="670"/>
      <c r="CI136" s="671"/>
      <c r="CJ136" s="672"/>
      <c r="CK136" s="666"/>
      <c r="CL136" s="667"/>
      <c r="CM136" s="668"/>
      <c r="CN136" s="669"/>
      <c r="CO136" s="670"/>
      <c r="CP136" s="671"/>
      <c r="CQ136" s="672"/>
      <c r="CR136" s="666"/>
      <c r="CS136" s="667"/>
      <c r="CT136" s="668"/>
      <c r="CU136" s="669"/>
      <c r="CV136" s="670"/>
      <c r="CW136" s="671"/>
      <c r="CX136" s="672"/>
      <c r="CY136" s="666"/>
      <c r="CZ136" s="667"/>
      <c r="DA136" s="668"/>
      <c r="DB136" s="669"/>
      <c r="DC136" s="670"/>
      <c r="DD136" s="671"/>
      <c r="DE136" s="672"/>
      <c r="DF136" s="666"/>
      <c r="DG136" s="667"/>
      <c r="DH136" s="668"/>
      <c r="DI136" s="669"/>
      <c r="DJ136" s="670"/>
      <c r="DK136" s="671"/>
      <c r="DL136" s="672"/>
      <c r="DM136" s="666"/>
      <c r="DN136" s="667"/>
      <c r="DO136" s="668"/>
      <c r="DP136" s="669"/>
      <c r="DQ136" s="670"/>
      <c r="DR136" s="671"/>
      <c r="DS136" s="672"/>
      <c r="DT136" s="666"/>
      <c r="DU136" s="667"/>
      <c r="DV136" s="668"/>
      <c r="DW136" s="669"/>
      <c r="DX136" s="670"/>
      <c r="DY136" s="671"/>
      <c r="DZ136" s="672"/>
      <c r="EA136" s="666"/>
      <c r="EB136" s="667"/>
      <c r="EC136" s="668"/>
      <c r="ED136" s="669"/>
      <c r="EE136" s="670"/>
      <c r="EF136" s="671"/>
      <c r="EG136" s="672"/>
      <c r="EH136" s="666"/>
      <c r="EI136" s="667"/>
      <c r="EJ136" s="668"/>
      <c r="EK136" s="669"/>
      <c r="EL136" s="670"/>
      <c r="EM136" s="671"/>
      <c r="EN136" s="672"/>
      <c r="EO136" s="666"/>
      <c r="EP136" s="667"/>
      <c r="EQ136" s="668"/>
      <c r="ER136" s="669"/>
      <c r="ES136" s="670"/>
      <c r="ET136" s="671"/>
      <c r="EU136" s="448"/>
      <c r="EV136" s="438"/>
      <c r="EW136" s="439"/>
      <c r="EX136" s="440"/>
      <c r="EY136" s="441"/>
      <c r="EZ136" s="442"/>
      <c r="FA136" s="443"/>
      <c r="FB136" s="636"/>
      <c r="FC136" s="445"/>
      <c r="FD136" s="439"/>
      <c r="FE136" s="440"/>
      <c r="FF136" s="441"/>
      <c r="FG136" s="670"/>
      <c r="FH136" s="671"/>
      <c r="FI136" s="672"/>
      <c r="FJ136" s="406">
        <v>0</v>
      </c>
      <c r="FK136" s="401">
        <v>0</v>
      </c>
      <c r="FL136" s="402">
        <v>0</v>
      </c>
      <c r="FM136" s="673">
        <v>0</v>
      </c>
      <c r="FN136" s="674">
        <v>0</v>
      </c>
      <c r="FO136" s="428">
        <v>0</v>
      </c>
      <c r="FP136" s="400">
        <v>0</v>
      </c>
      <c r="FQ136" s="429">
        <v>0</v>
      </c>
      <c r="FR136" s="675">
        <v>0</v>
      </c>
      <c r="FS136" s="679">
        <v>0</v>
      </c>
      <c r="FT136" s="668">
        <v>0</v>
      </c>
      <c r="FU136" s="669">
        <v>0</v>
      </c>
      <c r="FV136" s="670">
        <v>0</v>
      </c>
      <c r="FW136" s="680">
        <v>0</v>
      </c>
      <c r="FX136" s="681">
        <v>0</v>
      </c>
      <c r="FY136" s="667">
        <v>0</v>
      </c>
      <c r="FZ136" s="658">
        <v>0</v>
      </c>
      <c r="GA136" s="659">
        <v>0</v>
      </c>
    </row>
    <row r="137" spans="1:183" ht="25.2" thickBot="1">
      <c r="A137" s="682" t="s">
        <v>933</v>
      </c>
      <c r="B137" s="597" t="s">
        <v>889</v>
      </c>
      <c r="C137" s="661"/>
      <c r="D137" s="662"/>
      <c r="E137" s="395"/>
      <c r="F137" s="395"/>
      <c r="G137" s="396">
        <v>0</v>
      </c>
      <c r="H137" s="470"/>
      <c r="I137" s="470"/>
      <c r="J137" s="436">
        <v>0</v>
      </c>
      <c r="K137" s="437" t="e">
        <v>#DIV/0!</v>
      </c>
      <c r="L137" s="666"/>
      <c r="M137" s="667"/>
      <c r="N137" s="668"/>
      <c r="O137" s="669"/>
      <c r="P137" s="670"/>
      <c r="Q137" s="671"/>
      <c r="R137" s="543"/>
      <c r="S137" s="666"/>
      <c r="T137" s="667"/>
      <c r="U137" s="668"/>
      <c r="V137" s="669"/>
      <c r="W137" s="670"/>
      <c r="X137" s="671"/>
      <c r="Y137" s="672"/>
      <c r="Z137" s="666"/>
      <c r="AA137" s="667"/>
      <c r="AB137" s="668"/>
      <c r="AC137" s="669"/>
      <c r="AD137" s="670"/>
      <c r="AE137" s="671"/>
      <c r="AF137" s="672"/>
      <c r="AG137" s="666"/>
      <c r="AH137" s="667"/>
      <c r="AI137" s="668"/>
      <c r="AJ137" s="669"/>
      <c r="AK137" s="670"/>
      <c r="AL137" s="671"/>
      <c r="AM137" s="672"/>
      <c r="AN137" s="666"/>
      <c r="AO137" s="667"/>
      <c r="AP137" s="668"/>
      <c r="AQ137" s="669"/>
      <c r="AR137" s="670"/>
      <c r="AS137" s="671"/>
      <c r="AT137" s="672"/>
      <c r="AU137" s="666"/>
      <c r="AV137" s="667"/>
      <c r="AW137" s="668"/>
      <c r="AX137" s="669"/>
      <c r="AY137" s="670"/>
      <c r="AZ137" s="671"/>
      <c r="BA137" s="543"/>
      <c r="BB137" s="666"/>
      <c r="BC137" s="667"/>
      <c r="BD137" s="668"/>
      <c r="BE137" s="669"/>
      <c r="BF137" s="670"/>
      <c r="BG137" s="671"/>
      <c r="BH137" s="672"/>
      <c r="BI137" s="666"/>
      <c r="BJ137" s="667"/>
      <c r="BK137" s="668"/>
      <c r="BL137" s="669"/>
      <c r="BM137" s="670"/>
      <c r="BN137" s="671"/>
      <c r="BO137" s="672"/>
      <c r="BP137" s="666"/>
      <c r="BQ137" s="667"/>
      <c r="BR137" s="668"/>
      <c r="BS137" s="669"/>
      <c r="BT137" s="670"/>
      <c r="BU137" s="671"/>
      <c r="BV137" s="448"/>
      <c r="BW137" s="666"/>
      <c r="BX137" s="667"/>
      <c r="BY137" s="668"/>
      <c r="BZ137" s="669"/>
      <c r="CA137" s="442"/>
      <c r="CB137" s="671"/>
      <c r="CC137" s="672"/>
      <c r="CD137" s="666"/>
      <c r="CE137" s="667"/>
      <c r="CF137" s="668"/>
      <c r="CG137" s="669"/>
      <c r="CH137" s="670"/>
      <c r="CI137" s="671"/>
      <c r="CJ137" s="672"/>
      <c r="CK137" s="666"/>
      <c r="CL137" s="667"/>
      <c r="CM137" s="668"/>
      <c r="CN137" s="669"/>
      <c r="CO137" s="670"/>
      <c r="CP137" s="671"/>
      <c r="CQ137" s="672"/>
      <c r="CR137" s="666"/>
      <c r="CS137" s="667"/>
      <c r="CT137" s="668"/>
      <c r="CU137" s="669"/>
      <c r="CV137" s="670"/>
      <c r="CW137" s="671"/>
      <c r="CX137" s="672"/>
      <c r="CY137" s="666"/>
      <c r="CZ137" s="667"/>
      <c r="DA137" s="668"/>
      <c r="DB137" s="669"/>
      <c r="DC137" s="670"/>
      <c r="DD137" s="671"/>
      <c r="DE137" s="672"/>
      <c r="DF137" s="666"/>
      <c r="DG137" s="667"/>
      <c r="DH137" s="668"/>
      <c r="DI137" s="669"/>
      <c r="DJ137" s="670"/>
      <c r="DK137" s="671"/>
      <c r="DL137" s="672"/>
      <c r="DM137" s="666"/>
      <c r="DN137" s="667"/>
      <c r="DO137" s="668"/>
      <c r="DP137" s="669"/>
      <c r="DQ137" s="670"/>
      <c r="DR137" s="671"/>
      <c r="DS137" s="672"/>
      <c r="DT137" s="666"/>
      <c r="DU137" s="667"/>
      <c r="DV137" s="668"/>
      <c r="DW137" s="669"/>
      <c r="DX137" s="670"/>
      <c r="DY137" s="671"/>
      <c r="DZ137" s="672"/>
      <c r="EA137" s="666"/>
      <c r="EB137" s="667"/>
      <c r="EC137" s="668"/>
      <c r="ED137" s="669"/>
      <c r="EE137" s="670"/>
      <c r="EF137" s="671"/>
      <c r="EG137" s="672"/>
      <c r="EH137" s="666"/>
      <c r="EI137" s="667"/>
      <c r="EJ137" s="668"/>
      <c r="EK137" s="669"/>
      <c r="EL137" s="670"/>
      <c r="EM137" s="671"/>
      <c r="EN137" s="672"/>
      <c r="EO137" s="666"/>
      <c r="EP137" s="667"/>
      <c r="EQ137" s="668"/>
      <c r="ER137" s="669"/>
      <c r="ES137" s="670"/>
      <c r="ET137" s="671"/>
      <c r="EU137" s="448"/>
      <c r="EV137" s="438"/>
      <c r="EW137" s="439"/>
      <c r="EX137" s="440"/>
      <c r="EY137" s="441"/>
      <c r="EZ137" s="442"/>
      <c r="FA137" s="443"/>
      <c r="FB137" s="636"/>
      <c r="FC137" s="445"/>
      <c r="FD137" s="439"/>
      <c r="FE137" s="440"/>
      <c r="FF137" s="441"/>
      <c r="FG137" s="670"/>
      <c r="FH137" s="671"/>
      <c r="FI137" s="672"/>
      <c r="FJ137" s="406">
        <v>0</v>
      </c>
      <c r="FK137" s="401">
        <v>0</v>
      </c>
      <c r="FL137" s="402">
        <v>0</v>
      </c>
      <c r="FM137" s="673">
        <v>0</v>
      </c>
      <c r="FN137" s="674">
        <v>0</v>
      </c>
      <c r="FO137" s="428">
        <v>0</v>
      </c>
      <c r="FP137" s="400">
        <v>0</v>
      </c>
      <c r="FQ137" s="429">
        <v>0</v>
      </c>
      <c r="FR137" s="675">
        <v>0</v>
      </c>
      <c r="FS137" s="679">
        <v>0</v>
      </c>
      <c r="FT137" s="668">
        <v>0</v>
      </c>
      <c r="FU137" s="669">
        <v>0</v>
      </c>
      <c r="FV137" s="670">
        <v>0</v>
      </c>
      <c r="FW137" s="680">
        <v>0</v>
      </c>
      <c r="FX137" s="681">
        <v>0</v>
      </c>
      <c r="FY137" s="667">
        <v>0</v>
      </c>
      <c r="FZ137" s="658">
        <v>0</v>
      </c>
      <c r="GA137" s="659">
        <v>0</v>
      </c>
    </row>
    <row r="138" spans="1:183" ht="25.2" thickBot="1">
      <c r="A138" s="682" t="s">
        <v>934</v>
      </c>
      <c r="B138" s="597" t="s">
        <v>889</v>
      </c>
      <c r="C138" s="661"/>
      <c r="D138" s="662"/>
      <c r="E138" s="395"/>
      <c r="F138" s="395"/>
      <c r="G138" s="396">
        <v>0</v>
      </c>
      <c r="H138" s="470"/>
      <c r="I138" s="470"/>
      <c r="J138" s="436">
        <v>0</v>
      </c>
      <c r="K138" s="437" t="e">
        <v>#DIV/0!</v>
      </c>
      <c r="L138" s="666"/>
      <c r="M138" s="667"/>
      <c r="N138" s="668"/>
      <c r="O138" s="669"/>
      <c r="P138" s="670"/>
      <c r="Q138" s="671"/>
      <c r="R138" s="543"/>
      <c r="S138" s="666"/>
      <c r="T138" s="667"/>
      <c r="U138" s="668"/>
      <c r="V138" s="669"/>
      <c r="W138" s="670"/>
      <c r="X138" s="671"/>
      <c r="Y138" s="672"/>
      <c r="Z138" s="666"/>
      <c r="AA138" s="667"/>
      <c r="AB138" s="668"/>
      <c r="AC138" s="669"/>
      <c r="AD138" s="670"/>
      <c r="AE138" s="671"/>
      <c r="AF138" s="672"/>
      <c r="AG138" s="666"/>
      <c r="AH138" s="667"/>
      <c r="AI138" s="668"/>
      <c r="AJ138" s="669"/>
      <c r="AK138" s="670"/>
      <c r="AL138" s="671"/>
      <c r="AM138" s="672"/>
      <c r="AN138" s="666"/>
      <c r="AO138" s="667"/>
      <c r="AP138" s="668"/>
      <c r="AQ138" s="669"/>
      <c r="AR138" s="670"/>
      <c r="AS138" s="671"/>
      <c r="AT138" s="672"/>
      <c r="AU138" s="666"/>
      <c r="AV138" s="667"/>
      <c r="AW138" s="668"/>
      <c r="AX138" s="669"/>
      <c r="AY138" s="670"/>
      <c r="AZ138" s="671"/>
      <c r="BA138" s="543"/>
      <c r="BB138" s="666"/>
      <c r="BC138" s="667"/>
      <c r="BD138" s="668"/>
      <c r="BE138" s="669"/>
      <c r="BF138" s="670"/>
      <c r="BG138" s="671"/>
      <c r="BH138" s="672"/>
      <c r="BI138" s="666"/>
      <c r="BJ138" s="667"/>
      <c r="BK138" s="668"/>
      <c r="BL138" s="669"/>
      <c r="BM138" s="670"/>
      <c r="BN138" s="671"/>
      <c r="BO138" s="672"/>
      <c r="BP138" s="666"/>
      <c r="BQ138" s="667"/>
      <c r="BR138" s="668"/>
      <c r="BS138" s="669"/>
      <c r="BT138" s="670"/>
      <c r="BU138" s="671"/>
      <c r="BV138" s="448"/>
      <c r="BW138" s="666"/>
      <c r="BX138" s="667"/>
      <c r="BY138" s="668"/>
      <c r="BZ138" s="669"/>
      <c r="CA138" s="442"/>
      <c r="CB138" s="671"/>
      <c r="CC138" s="672"/>
      <c r="CD138" s="666"/>
      <c r="CE138" s="667"/>
      <c r="CF138" s="668"/>
      <c r="CG138" s="669"/>
      <c r="CH138" s="670"/>
      <c r="CI138" s="671"/>
      <c r="CJ138" s="672"/>
      <c r="CK138" s="666"/>
      <c r="CL138" s="667"/>
      <c r="CM138" s="668"/>
      <c r="CN138" s="669"/>
      <c r="CO138" s="670"/>
      <c r="CP138" s="671"/>
      <c r="CQ138" s="672"/>
      <c r="CR138" s="666"/>
      <c r="CS138" s="667"/>
      <c r="CT138" s="668"/>
      <c r="CU138" s="669"/>
      <c r="CV138" s="670"/>
      <c r="CW138" s="671"/>
      <c r="CX138" s="672"/>
      <c r="CY138" s="666"/>
      <c r="CZ138" s="667"/>
      <c r="DA138" s="668"/>
      <c r="DB138" s="669"/>
      <c r="DC138" s="670"/>
      <c r="DD138" s="671"/>
      <c r="DE138" s="672"/>
      <c r="DF138" s="666"/>
      <c r="DG138" s="667"/>
      <c r="DH138" s="668"/>
      <c r="DI138" s="669"/>
      <c r="DJ138" s="670"/>
      <c r="DK138" s="671"/>
      <c r="DL138" s="672"/>
      <c r="DM138" s="666"/>
      <c r="DN138" s="667"/>
      <c r="DO138" s="668"/>
      <c r="DP138" s="669"/>
      <c r="DQ138" s="670"/>
      <c r="DR138" s="671"/>
      <c r="DS138" s="672"/>
      <c r="DT138" s="666"/>
      <c r="DU138" s="667"/>
      <c r="DV138" s="668"/>
      <c r="DW138" s="669"/>
      <c r="DX138" s="670"/>
      <c r="DY138" s="671"/>
      <c r="DZ138" s="672"/>
      <c r="EA138" s="666"/>
      <c r="EB138" s="667"/>
      <c r="EC138" s="668"/>
      <c r="ED138" s="669"/>
      <c r="EE138" s="670"/>
      <c r="EF138" s="671"/>
      <c r="EG138" s="672"/>
      <c r="EH138" s="666"/>
      <c r="EI138" s="667"/>
      <c r="EJ138" s="668"/>
      <c r="EK138" s="669"/>
      <c r="EL138" s="670"/>
      <c r="EM138" s="671"/>
      <c r="EN138" s="672"/>
      <c r="EO138" s="666"/>
      <c r="EP138" s="667"/>
      <c r="EQ138" s="668"/>
      <c r="ER138" s="669"/>
      <c r="ES138" s="670"/>
      <c r="ET138" s="671"/>
      <c r="EU138" s="448"/>
      <c r="EV138" s="438"/>
      <c r="EW138" s="439"/>
      <c r="EX138" s="440"/>
      <c r="EY138" s="441"/>
      <c r="EZ138" s="442"/>
      <c r="FA138" s="443"/>
      <c r="FB138" s="636"/>
      <c r="FC138" s="445"/>
      <c r="FD138" s="439"/>
      <c r="FE138" s="440"/>
      <c r="FF138" s="441"/>
      <c r="FG138" s="670"/>
      <c r="FH138" s="671"/>
      <c r="FI138" s="672"/>
      <c r="FJ138" s="406">
        <v>0</v>
      </c>
      <c r="FK138" s="401">
        <v>0</v>
      </c>
      <c r="FL138" s="402">
        <v>0</v>
      </c>
      <c r="FM138" s="673">
        <v>0</v>
      </c>
      <c r="FN138" s="674">
        <v>0</v>
      </c>
      <c r="FO138" s="428">
        <v>0</v>
      </c>
      <c r="FP138" s="400">
        <v>0</v>
      </c>
      <c r="FQ138" s="429">
        <v>0</v>
      </c>
      <c r="FR138" s="675">
        <v>0</v>
      </c>
      <c r="FS138" s="679">
        <v>0</v>
      </c>
      <c r="FT138" s="668">
        <v>0</v>
      </c>
      <c r="FU138" s="669">
        <v>0</v>
      </c>
      <c r="FV138" s="670">
        <v>0</v>
      </c>
      <c r="FW138" s="680">
        <v>0</v>
      </c>
      <c r="FX138" s="681">
        <v>0</v>
      </c>
      <c r="FY138" s="667">
        <v>0</v>
      </c>
      <c r="FZ138" s="658">
        <v>0</v>
      </c>
      <c r="GA138" s="659">
        <v>0</v>
      </c>
    </row>
    <row r="139" spans="1:183" ht="25.2" thickBot="1">
      <c r="A139" s="682" t="s">
        <v>935</v>
      </c>
      <c r="B139" s="597" t="s">
        <v>889</v>
      </c>
      <c r="C139" s="661"/>
      <c r="D139" s="662"/>
      <c r="E139" s="395"/>
      <c r="F139" s="395"/>
      <c r="G139" s="396">
        <v>0</v>
      </c>
      <c r="H139" s="470"/>
      <c r="I139" s="470"/>
      <c r="J139" s="436">
        <v>0</v>
      </c>
      <c r="K139" s="437" t="e">
        <v>#DIV/0!</v>
      </c>
      <c r="L139" s="666"/>
      <c r="M139" s="667"/>
      <c r="N139" s="668"/>
      <c r="O139" s="669"/>
      <c r="P139" s="670"/>
      <c r="Q139" s="671"/>
      <c r="R139" s="543"/>
      <c r="S139" s="666"/>
      <c r="T139" s="667"/>
      <c r="U139" s="668"/>
      <c r="V139" s="669"/>
      <c r="W139" s="670"/>
      <c r="X139" s="671"/>
      <c r="Y139" s="672"/>
      <c r="Z139" s="666"/>
      <c r="AA139" s="667"/>
      <c r="AB139" s="668"/>
      <c r="AC139" s="669"/>
      <c r="AD139" s="670"/>
      <c r="AE139" s="671"/>
      <c r="AF139" s="672"/>
      <c r="AG139" s="666"/>
      <c r="AH139" s="667"/>
      <c r="AI139" s="668"/>
      <c r="AJ139" s="669"/>
      <c r="AK139" s="670"/>
      <c r="AL139" s="671"/>
      <c r="AM139" s="672"/>
      <c r="AN139" s="666"/>
      <c r="AO139" s="667"/>
      <c r="AP139" s="668"/>
      <c r="AQ139" s="669"/>
      <c r="AR139" s="670"/>
      <c r="AS139" s="671"/>
      <c r="AT139" s="672"/>
      <c r="AU139" s="666"/>
      <c r="AV139" s="667"/>
      <c r="AW139" s="668"/>
      <c r="AX139" s="669"/>
      <c r="AY139" s="670"/>
      <c r="AZ139" s="671"/>
      <c r="BA139" s="543"/>
      <c r="BB139" s="666"/>
      <c r="BC139" s="667"/>
      <c r="BD139" s="668"/>
      <c r="BE139" s="669"/>
      <c r="BF139" s="670"/>
      <c r="BG139" s="671"/>
      <c r="BH139" s="672"/>
      <c r="BI139" s="666"/>
      <c r="BJ139" s="667"/>
      <c r="BK139" s="668"/>
      <c r="BL139" s="669"/>
      <c r="BM139" s="670"/>
      <c r="BN139" s="671"/>
      <c r="BO139" s="672"/>
      <c r="BP139" s="666"/>
      <c r="BQ139" s="667"/>
      <c r="BR139" s="668"/>
      <c r="BS139" s="669"/>
      <c r="BT139" s="670"/>
      <c r="BU139" s="671"/>
      <c r="BV139" s="448"/>
      <c r="BW139" s="666"/>
      <c r="BX139" s="667"/>
      <c r="BY139" s="668"/>
      <c r="BZ139" s="669"/>
      <c r="CA139" s="442"/>
      <c r="CB139" s="671"/>
      <c r="CC139" s="672"/>
      <c r="CD139" s="666"/>
      <c r="CE139" s="667"/>
      <c r="CF139" s="668"/>
      <c r="CG139" s="669"/>
      <c r="CH139" s="670"/>
      <c r="CI139" s="671"/>
      <c r="CJ139" s="672"/>
      <c r="CK139" s="666"/>
      <c r="CL139" s="667"/>
      <c r="CM139" s="668"/>
      <c r="CN139" s="669"/>
      <c r="CO139" s="670"/>
      <c r="CP139" s="671"/>
      <c r="CQ139" s="672"/>
      <c r="CR139" s="666"/>
      <c r="CS139" s="667"/>
      <c r="CT139" s="668"/>
      <c r="CU139" s="669"/>
      <c r="CV139" s="670"/>
      <c r="CW139" s="671"/>
      <c r="CX139" s="672"/>
      <c r="CY139" s="666"/>
      <c r="CZ139" s="667"/>
      <c r="DA139" s="668"/>
      <c r="DB139" s="669"/>
      <c r="DC139" s="670"/>
      <c r="DD139" s="671"/>
      <c r="DE139" s="672"/>
      <c r="DF139" s="666"/>
      <c r="DG139" s="667"/>
      <c r="DH139" s="668"/>
      <c r="DI139" s="669"/>
      <c r="DJ139" s="670"/>
      <c r="DK139" s="671"/>
      <c r="DL139" s="672"/>
      <c r="DM139" s="666"/>
      <c r="DN139" s="667"/>
      <c r="DO139" s="668"/>
      <c r="DP139" s="669"/>
      <c r="DQ139" s="670"/>
      <c r="DR139" s="671"/>
      <c r="DS139" s="672"/>
      <c r="DT139" s="666"/>
      <c r="DU139" s="667"/>
      <c r="DV139" s="668"/>
      <c r="DW139" s="669"/>
      <c r="DX139" s="670"/>
      <c r="DY139" s="671"/>
      <c r="DZ139" s="672"/>
      <c r="EA139" s="666"/>
      <c r="EB139" s="667"/>
      <c r="EC139" s="668"/>
      <c r="ED139" s="669"/>
      <c r="EE139" s="670"/>
      <c r="EF139" s="671"/>
      <c r="EG139" s="672"/>
      <c r="EH139" s="666"/>
      <c r="EI139" s="667"/>
      <c r="EJ139" s="668"/>
      <c r="EK139" s="669"/>
      <c r="EL139" s="670"/>
      <c r="EM139" s="671"/>
      <c r="EN139" s="672"/>
      <c r="EO139" s="666"/>
      <c r="EP139" s="667"/>
      <c r="EQ139" s="668"/>
      <c r="ER139" s="669"/>
      <c r="ES139" s="670"/>
      <c r="ET139" s="671"/>
      <c r="EU139" s="448"/>
      <c r="EV139" s="438"/>
      <c r="EW139" s="439"/>
      <c r="EX139" s="440"/>
      <c r="EY139" s="441"/>
      <c r="EZ139" s="442"/>
      <c r="FA139" s="443"/>
      <c r="FB139" s="636"/>
      <c r="FC139" s="445"/>
      <c r="FD139" s="439"/>
      <c r="FE139" s="440"/>
      <c r="FF139" s="441"/>
      <c r="FG139" s="670"/>
      <c r="FH139" s="671"/>
      <c r="FI139" s="672"/>
      <c r="FJ139" s="406">
        <v>0</v>
      </c>
      <c r="FK139" s="401">
        <v>0</v>
      </c>
      <c r="FL139" s="402">
        <v>0</v>
      </c>
      <c r="FM139" s="673">
        <v>0</v>
      </c>
      <c r="FN139" s="674">
        <v>0</v>
      </c>
      <c r="FO139" s="428">
        <v>0</v>
      </c>
      <c r="FP139" s="400">
        <v>0</v>
      </c>
      <c r="FQ139" s="429">
        <v>0</v>
      </c>
      <c r="FR139" s="675">
        <v>0</v>
      </c>
      <c r="FS139" s="679">
        <v>0</v>
      </c>
      <c r="FT139" s="668">
        <v>0</v>
      </c>
      <c r="FU139" s="669">
        <v>0</v>
      </c>
      <c r="FV139" s="670">
        <v>0</v>
      </c>
      <c r="FW139" s="680">
        <v>0</v>
      </c>
      <c r="FX139" s="681">
        <v>0</v>
      </c>
      <c r="FY139" s="667">
        <v>0</v>
      </c>
      <c r="FZ139" s="658">
        <v>0</v>
      </c>
      <c r="GA139" s="659">
        <v>0</v>
      </c>
    </row>
    <row r="140" spans="1:183" ht="25.2" thickBot="1">
      <c r="A140" s="682" t="s">
        <v>936</v>
      </c>
      <c r="B140" s="597" t="s">
        <v>889</v>
      </c>
      <c r="C140" s="661"/>
      <c r="D140" s="662"/>
      <c r="E140" s="395"/>
      <c r="F140" s="395"/>
      <c r="G140" s="396">
        <v>0</v>
      </c>
      <c r="H140" s="470"/>
      <c r="I140" s="470"/>
      <c r="J140" s="436">
        <v>0</v>
      </c>
      <c r="K140" s="437" t="e">
        <v>#DIV/0!</v>
      </c>
      <c r="L140" s="666"/>
      <c r="M140" s="667"/>
      <c r="N140" s="668"/>
      <c r="O140" s="669"/>
      <c r="P140" s="670"/>
      <c r="Q140" s="671"/>
      <c r="R140" s="543"/>
      <c r="S140" s="666"/>
      <c r="T140" s="667"/>
      <c r="U140" s="668"/>
      <c r="V140" s="669"/>
      <c r="W140" s="670"/>
      <c r="X140" s="671"/>
      <c r="Y140" s="672"/>
      <c r="Z140" s="666"/>
      <c r="AA140" s="667"/>
      <c r="AB140" s="668"/>
      <c r="AC140" s="669"/>
      <c r="AD140" s="670"/>
      <c r="AE140" s="671"/>
      <c r="AF140" s="672"/>
      <c r="AG140" s="666"/>
      <c r="AH140" s="667"/>
      <c r="AI140" s="668"/>
      <c r="AJ140" s="669"/>
      <c r="AK140" s="670"/>
      <c r="AL140" s="671"/>
      <c r="AM140" s="672"/>
      <c r="AN140" s="666"/>
      <c r="AO140" s="667"/>
      <c r="AP140" s="668"/>
      <c r="AQ140" s="669"/>
      <c r="AR140" s="670"/>
      <c r="AS140" s="671"/>
      <c r="AT140" s="672"/>
      <c r="AU140" s="666"/>
      <c r="AV140" s="667"/>
      <c r="AW140" s="668"/>
      <c r="AX140" s="669"/>
      <c r="AY140" s="670"/>
      <c r="AZ140" s="671"/>
      <c r="BA140" s="543"/>
      <c r="BB140" s="666"/>
      <c r="BC140" s="667"/>
      <c r="BD140" s="668"/>
      <c r="BE140" s="669"/>
      <c r="BF140" s="670"/>
      <c r="BG140" s="671"/>
      <c r="BH140" s="672"/>
      <c r="BI140" s="666"/>
      <c r="BJ140" s="667"/>
      <c r="BK140" s="668"/>
      <c r="BL140" s="669"/>
      <c r="BM140" s="670"/>
      <c r="BN140" s="671"/>
      <c r="BO140" s="672"/>
      <c r="BP140" s="666"/>
      <c r="BQ140" s="667"/>
      <c r="BR140" s="668"/>
      <c r="BS140" s="669"/>
      <c r="BT140" s="670"/>
      <c r="BU140" s="671"/>
      <c r="BV140" s="448"/>
      <c r="BW140" s="666"/>
      <c r="BX140" s="667"/>
      <c r="BY140" s="668"/>
      <c r="BZ140" s="669"/>
      <c r="CA140" s="442"/>
      <c r="CB140" s="671"/>
      <c r="CC140" s="672"/>
      <c r="CD140" s="666"/>
      <c r="CE140" s="667"/>
      <c r="CF140" s="668"/>
      <c r="CG140" s="669"/>
      <c r="CH140" s="670"/>
      <c r="CI140" s="671"/>
      <c r="CJ140" s="672"/>
      <c r="CK140" s="666"/>
      <c r="CL140" s="667"/>
      <c r="CM140" s="668"/>
      <c r="CN140" s="669"/>
      <c r="CO140" s="670"/>
      <c r="CP140" s="671"/>
      <c r="CQ140" s="672"/>
      <c r="CR140" s="666"/>
      <c r="CS140" s="667"/>
      <c r="CT140" s="668"/>
      <c r="CU140" s="669"/>
      <c r="CV140" s="670"/>
      <c r="CW140" s="671"/>
      <c r="CX140" s="672"/>
      <c r="CY140" s="666"/>
      <c r="CZ140" s="667"/>
      <c r="DA140" s="668"/>
      <c r="DB140" s="669"/>
      <c r="DC140" s="670"/>
      <c r="DD140" s="671"/>
      <c r="DE140" s="672"/>
      <c r="DF140" s="666"/>
      <c r="DG140" s="667"/>
      <c r="DH140" s="668"/>
      <c r="DI140" s="669"/>
      <c r="DJ140" s="670"/>
      <c r="DK140" s="671"/>
      <c r="DL140" s="672"/>
      <c r="DM140" s="666"/>
      <c r="DN140" s="667"/>
      <c r="DO140" s="668"/>
      <c r="DP140" s="669"/>
      <c r="DQ140" s="670"/>
      <c r="DR140" s="671"/>
      <c r="DS140" s="672"/>
      <c r="DT140" s="666"/>
      <c r="DU140" s="667"/>
      <c r="DV140" s="668"/>
      <c r="DW140" s="669"/>
      <c r="DX140" s="670"/>
      <c r="DY140" s="671"/>
      <c r="DZ140" s="672"/>
      <c r="EA140" s="666"/>
      <c r="EB140" s="667"/>
      <c r="EC140" s="668"/>
      <c r="ED140" s="669"/>
      <c r="EE140" s="670"/>
      <c r="EF140" s="671"/>
      <c r="EG140" s="672"/>
      <c r="EH140" s="666"/>
      <c r="EI140" s="667"/>
      <c r="EJ140" s="668"/>
      <c r="EK140" s="669"/>
      <c r="EL140" s="670"/>
      <c r="EM140" s="671"/>
      <c r="EN140" s="672"/>
      <c r="EO140" s="666"/>
      <c r="EP140" s="667"/>
      <c r="EQ140" s="668"/>
      <c r="ER140" s="669"/>
      <c r="ES140" s="670"/>
      <c r="ET140" s="671"/>
      <c r="EU140" s="448"/>
      <c r="EV140" s="438"/>
      <c r="EW140" s="439"/>
      <c r="EX140" s="440"/>
      <c r="EY140" s="441"/>
      <c r="EZ140" s="442"/>
      <c r="FA140" s="443"/>
      <c r="FB140" s="636"/>
      <c r="FC140" s="445"/>
      <c r="FD140" s="439"/>
      <c r="FE140" s="440"/>
      <c r="FF140" s="441"/>
      <c r="FG140" s="670"/>
      <c r="FH140" s="671"/>
      <c r="FI140" s="672"/>
      <c r="FJ140" s="406">
        <v>0</v>
      </c>
      <c r="FK140" s="401">
        <v>0</v>
      </c>
      <c r="FL140" s="402">
        <v>0</v>
      </c>
      <c r="FM140" s="673">
        <v>0</v>
      </c>
      <c r="FN140" s="674">
        <v>0</v>
      </c>
      <c r="FO140" s="428">
        <v>0</v>
      </c>
      <c r="FP140" s="400">
        <v>0</v>
      </c>
      <c r="FQ140" s="429">
        <v>0</v>
      </c>
      <c r="FR140" s="675">
        <v>0</v>
      </c>
      <c r="FS140" s="679">
        <v>0</v>
      </c>
      <c r="FT140" s="668">
        <v>0</v>
      </c>
      <c r="FU140" s="669">
        <v>0</v>
      </c>
      <c r="FV140" s="670">
        <v>0</v>
      </c>
      <c r="FW140" s="680">
        <v>0</v>
      </c>
      <c r="FX140" s="681">
        <v>0</v>
      </c>
      <c r="FY140" s="667">
        <v>0</v>
      </c>
      <c r="FZ140" s="658">
        <v>0</v>
      </c>
      <c r="GA140" s="659">
        <v>0</v>
      </c>
    </row>
    <row r="141" spans="1:183" ht="25.2" thickBot="1">
      <c r="A141" s="682" t="s">
        <v>937</v>
      </c>
      <c r="B141" s="597" t="s">
        <v>889</v>
      </c>
      <c r="C141" s="661"/>
      <c r="D141" s="662"/>
      <c r="E141" s="395"/>
      <c r="F141" s="395"/>
      <c r="G141" s="396">
        <v>0</v>
      </c>
      <c r="H141" s="470"/>
      <c r="I141" s="470"/>
      <c r="J141" s="436">
        <v>0</v>
      </c>
      <c r="K141" s="437" t="e">
        <v>#DIV/0!</v>
      </c>
      <c r="L141" s="666"/>
      <c r="M141" s="667"/>
      <c r="N141" s="668"/>
      <c r="O141" s="669"/>
      <c r="P141" s="670"/>
      <c r="Q141" s="671"/>
      <c r="R141" s="543"/>
      <c r="S141" s="666"/>
      <c r="T141" s="667"/>
      <c r="U141" s="668"/>
      <c r="V141" s="669"/>
      <c r="W141" s="670"/>
      <c r="X141" s="671"/>
      <c r="Y141" s="672"/>
      <c r="Z141" s="666"/>
      <c r="AA141" s="667"/>
      <c r="AB141" s="668"/>
      <c r="AC141" s="669"/>
      <c r="AD141" s="670"/>
      <c r="AE141" s="671"/>
      <c r="AF141" s="672"/>
      <c r="AG141" s="666"/>
      <c r="AH141" s="667"/>
      <c r="AI141" s="668"/>
      <c r="AJ141" s="669"/>
      <c r="AK141" s="670"/>
      <c r="AL141" s="671"/>
      <c r="AM141" s="672"/>
      <c r="AN141" s="666"/>
      <c r="AO141" s="667"/>
      <c r="AP141" s="668"/>
      <c r="AQ141" s="669"/>
      <c r="AR141" s="670"/>
      <c r="AS141" s="671"/>
      <c r="AT141" s="672"/>
      <c r="AU141" s="666"/>
      <c r="AV141" s="667"/>
      <c r="AW141" s="668"/>
      <c r="AX141" s="669"/>
      <c r="AY141" s="670"/>
      <c r="AZ141" s="671"/>
      <c r="BA141" s="543"/>
      <c r="BB141" s="666"/>
      <c r="BC141" s="667"/>
      <c r="BD141" s="668"/>
      <c r="BE141" s="669"/>
      <c r="BF141" s="670"/>
      <c r="BG141" s="671"/>
      <c r="BH141" s="672"/>
      <c r="BI141" s="666"/>
      <c r="BJ141" s="667"/>
      <c r="BK141" s="668"/>
      <c r="BL141" s="669"/>
      <c r="BM141" s="670"/>
      <c r="BN141" s="671"/>
      <c r="BO141" s="672"/>
      <c r="BP141" s="666"/>
      <c r="BQ141" s="667"/>
      <c r="BR141" s="668"/>
      <c r="BS141" s="669"/>
      <c r="BT141" s="670"/>
      <c r="BU141" s="671"/>
      <c r="BV141" s="448"/>
      <c r="BW141" s="666"/>
      <c r="BX141" s="667"/>
      <c r="BY141" s="668"/>
      <c r="BZ141" s="669"/>
      <c r="CA141" s="442"/>
      <c r="CB141" s="671"/>
      <c r="CC141" s="672"/>
      <c r="CD141" s="666"/>
      <c r="CE141" s="667"/>
      <c r="CF141" s="668"/>
      <c r="CG141" s="669"/>
      <c r="CH141" s="670"/>
      <c r="CI141" s="671"/>
      <c r="CJ141" s="672"/>
      <c r="CK141" s="666"/>
      <c r="CL141" s="667"/>
      <c r="CM141" s="668"/>
      <c r="CN141" s="669"/>
      <c r="CO141" s="670"/>
      <c r="CP141" s="671"/>
      <c r="CQ141" s="672"/>
      <c r="CR141" s="666"/>
      <c r="CS141" s="667"/>
      <c r="CT141" s="668"/>
      <c r="CU141" s="669"/>
      <c r="CV141" s="670"/>
      <c r="CW141" s="671"/>
      <c r="CX141" s="672"/>
      <c r="CY141" s="666"/>
      <c r="CZ141" s="667"/>
      <c r="DA141" s="668"/>
      <c r="DB141" s="669"/>
      <c r="DC141" s="670"/>
      <c r="DD141" s="671"/>
      <c r="DE141" s="672"/>
      <c r="DF141" s="666"/>
      <c r="DG141" s="667"/>
      <c r="DH141" s="668"/>
      <c r="DI141" s="669"/>
      <c r="DJ141" s="670"/>
      <c r="DK141" s="671"/>
      <c r="DL141" s="672"/>
      <c r="DM141" s="666"/>
      <c r="DN141" s="667"/>
      <c r="DO141" s="668"/>
      <c r="DP141" s="669"/>
      <c r="DQ141" s="670"/>
      <c r="DR141" s="671"/>
      <c r="DS141" s="672"/>
      <c r="DT141" s="666"/>
      <c r="DU141" s="667"/>
      <c r="DV141" s="668"/>
      <c r="DW141" s="669"/>
      <c r="DX141" s="670"/>
      <c r="DY141" s="671"/>
      <c r="DZ141" s="672"/>
      <c r="EA141" s="666"/>
      <c r="EB141" s="667"/>
      <c r="EC141" s="668"/>
      <c r="ED141" s="669"/>
      <c r="EE141" s="670"/>
      <c r="EF141" s="671"/>
      <c r="EG141" s="672"/>
      <c r="EH141" s="666"/>
      <c r="EI141" s="667"/>
      <c r="EJ141" s="668"/>
      <c r="EK141" s="669"/>
      <c r="EL141" s="670"/>
      <c r="EM141" s="671"/>
      <c r="EN141" s="672"/>
      <c r="EO141" s="666"/>
      <c r="EP141" s="667"/>
      <c r="EQ141" s="668"/>
      <c r="ER141" s="669"/>
      <c r="ES141" s="670"/>
      <c r="ET141" s="671"/>
      <c r="EU141" s="448"/>
      <c r="EV141" s="438"/>
      <c r="EW141" s="439"/>
      <c r="EX141" s="440"/>
      <c r="EY141" s="441"/>
      <c r="EZ141" s="442"/>
      <c r="FA141" s="443"/>
      <c r="FB141" s="636"/>
      <c r="FC141" s="445"/>
      <c r="FD141" s="439"/>
      <c r="FE141" s="440"/>
      <c r="FF141" s="441"/>
      <c r="FG141" s="670"/>
      <c r="FH141" s="671"/>
      <c r="FI141" s="672"/>
      <c r="FJ141" s="406">
        <v>0</v>
      </c>
      <c r="FK141" s="401">
        <v>0</v>
      </c>
      <c r="FL141" s="402">
        <v>0</v>
      </c>
      <c r="FM141" s="673">
        <v>0</v>
      </c>
      <c r="FN141" s="674">
        <v>0</v>
      </c>
      <c r="FO141" s="428">
        <v>0</v>
      </c>
      <c r="FP141" s="400">
        <v>0</v>
      </c>
      <c r="FQ141" s="429">
        <v>0</v>
      </c>
      <c r="FR141" s="675">
        <v>0</v>
      </c>
      <c r="FS141" s="679">
        <v>0</v>
      </c>
      <c r="FT141" s="668">
        <v>0</v>
      </c>
      <c r="FU141" s="669">
        <v>0</v>
      </c>
      <c r="FV141" s="670">
        <v>0</v>
      </c>
      <c r="FW141" s="680">
        <v>0</v>
      </c>
      <c r="FX141" s="681">
        <v>0</v>
      </c>
      <c r="FY141" s="667">
        <v>0</v>
      </c>
      <c r="FZ141" s="658">
        <v>0</v>
      </c>
      <c r="GA141" s="659">
        <v>0</v>
      </c>
    </row>
    <row r="142" spans="1:183" ht="25.2" thickBot="1">
      <c r="A142" s="682" t="s">
        <v>938</v>
      </c>
      <c r="B142" s="597" t="s">
        <v>889</v>
      </c>
      <c r="C142" s="661"/>
      <c r="D142" s="662"/>
      <c r="E142" s="395"/>
      <c r="F142" s="395"/>
      <c r="G142" s="396">
        <v>0</v>
      </c>
      <c r="H142" s="470"/>
      <c r="I142" s="470"/>
      <c r="J142" s="436">
        <v>0</v>
      </c>
      <c r="K142" s="437" t="e">
        <v>#DIV/0!</v>
      </c>
      <c r="L142" s="666"/>
      <c r="M142" s="667"/>
      <c r="N142" s="668"/>
      <c r="O142" s="669"/>
      <c r="P142" s="670"/>
      <c r="Q142" s="671"/>
      <c r="R142" s="543"/>
      <c r="S142" s="666"/>
      <c r="T142" s="667"/>
      <c r="U142" s="668"/>
      <c r="V142" s="669"/>
      <c r="W142" s="670"/>
      <c r="X142" s="671"/>
      <c r="Y142" s="672"/>
      <c r="Z142" s="666"/>
      <c r="AA142" s="667"/>
      <c r="AB142" s="668"/>
      <c r="AC142" s="669"/>
      <c r="AD142" s="670"/>
      <c r="AE142" s="671"/>
      <c r="AF142" s="672"/>
      <c r="AG142" s="666"/>
      <c r="AH142" s="667"/>
      <c r="AI142" s="668"/>
      <c r="AJ142" s="669"/>
      <c r="AK142" s="670"/>
      <c r="AL142" s="671"/>
      <c r="AM142" s="672"/>
      <c r="AN142" s="666"/>
      <c r="AO142" s="667"/>
      <c r="AP142" s="668"/>
      <c r="AQ142" s="669"/>
      <c r="AR142" s="670"/>
      <c r="AS142" s="671"/>
      <c r="AT142" s="672"/>
      <c r="AU142" s="666"/>
      <c r="AV142" s="667"/>
      <c r="AW142" s="668"/>
      <c r="AX142" s="669"/>
      <c r="AY142" s="670"/>
      <c r="AZ142" s="671"/>
      <c r="BA142" s="543"/>
      <c r="BB142" s="666"/>
      <c r="BC142" s="667"/>
      <c r="BD142" s="668"/>
      <c r="BE142" s="669"/>
      <c r="BF142" s="670"/>
      <c r="BG142" s="671"/>
      <c r="BH142" s="672"/>
      <c r="BI142" s="666"/>
      <c r="BJ142" s="667"/>
      <c r="BK142" s="668"/>
      <c r="BL142" s="669"/>
      <c r="BM142" s="670"/>
      <c r="BN142" s="671"/>
      <c r="BO142" s="672"/>
      <c r="BP142" s="666"/>
      <c r="BQ142" s="667"/>
      <c r="BR142" s="668"/>
      <c r="BS142" s="669"/>
      <c r="BT142" s="670"/>
      <c r="BU142" s="671"/>
      <c r="BV142" s="448"/>
      <c r="BW142" s="666"/>
      <c r="BX142" s="667"/>
      <c r="BY142" s="668"/>
      <c r="BZ142" s="669"/>
      <c r="CA142" s="442"/>
      <c r="CB142" s="671"/>
      <c r="CC142" s="672"/>
      <c r="CD142" s="666"/>
      <c r="CE142" s="667"/>
      <c r="CF142" s="668"/>
      <c r="CG142" s="669"/>
      <c r="CH142" s="670"/>
      <c r="CI142" s="671"/>
      <c r="CJ142" s="672"/>
      <c r="CK142" s="666"/>
      <c r="CL142" s="667"/>
      <c r="CM142" s="668"/>
      <c r="CN142" s="669"/>
      <c r="CO142" s="670"/>
      <c r="CP142" s="671"/>
      <c r="CQ142" s="672"/>
      <c r="CR142" s="666"/>
      <c r="CS142" s="667"/>
      <c r="CT142" s="668"/>
      <c r="CU142" s="669"/>
      <c r="CV142" s="670"/>
      <c r="CW142" s="671"/>
      <c r="CX142" s="672"/>
      <c r="CY142" s="666"/>
      <c r="CZ142" s="667"/>
      <c r="DA142" s="668"/>
      <c r="DB142" s="669"/>
      <c r="DC142" s="670"/>
      <c r="DD142" s="671"/>
      <c r="DE142" s="672"/>
      <c r="DF142" s="666"/>
      <c r="DG142" s="667"/>
      <c r="DH142" s="668"/>
      <c r="DI142" s="669"/>
      <c r="DJ142" s="670"/>
      <c r="DK142" s="671"/>
      <c r="DL142" s="672"/>
      <c r="DM142" s="666"/>
      <c r="DN142" s="667"/>
      <c r="DO142" s="668"/>
      <c r="DP142" s="669"/>
      <c r="DQ142" s="670"/>
      <c r="DR142" s="671"/>
      <c r="DS142" s="672"/>
      <c r="DT142" s="666"/>
      <c r="DU142" s="667"/>
      <c r="DV142" s="668"/>
      <c r="DW142" s="669"/>
      <c r="DX142" s="670"/>
      <c r="DY142" s="671"/>
      <c r="DZ142" s="672"/>
      <c r="EA142" s="666"/>
      <c r="EB142" s="667"/>
      <c r="EC142" s="668"/>
      <c r="ED142" s="669"/>
      <c r="EE142" s="670"/>
      <c r="EF142" s="671"/>
      <c r="EG142" s="672"/>
      <c r="EH142" s="666"/>
      <c r="EI142" s="667"/>
      <c r="EJ142" s="668"/>
      <c r="EK142" s="669"/>
      <c r="EL142" s="670"/>
      <c r="EM142" s="671"/>
      <c r="EN142" s="672"/>
      <c r="EO142" s="666"/>
      <c r="EP142" s="667"/>
      <c r="EQ142" s="668"/>
      <c r="ER142" s="669"/>
      <c r="ES142" s="670"/>
      <c r="ET142" s="671"/>
      <c r="EU142" s="448"/>
      <c r="EV142" s="438"/>
      <c r="EW142" s="439"/>
      <c r="EX142" s="440"/>
      <c r="EY142" s="441"/>
      <c r="EZ142" s="442"/>
      <c r="FA142" s="443"/>
      <c r="FB142" s="636"/>
      <c r="FC142" s="445"/>
      <c r="FD142" s="439"/>
      <c r="FE142" s="440"/>
      <c r="FF142" s="441"/>
      <c r="FG142" s="670"/>
      <c r="FH142" s="671"/>
      <c r="FI142" s="672"/>
      <c r="FJ142" s="406">
        <v>0</v>
      </c>
      <c r="FK142" s="401">
        <v>0</v>
      </c>
      <c r="FL142" s="402">
        <v>0</v>
      </c>
      <c r="FM142" s="673">
        <v>0</v>
      </c>
      <c r="FN142" s="674">
        <v>0</v>
      </c>
      <c r="FO142" s="428">
        <v>0</v>
      </c>
      <c r="FP142" s="400">
        <v>0</v>
      </c>
      <c r="FQ142" s="429">
        <v>0</v>
      </c>
      <c r="FR142" s="675">
        <v>0</v>
      </c>
      <c r="FS142" s="679">
        <v>0</v>
      </c>
      <c r="FT142" s="668">
        <v>0</v>
      </c>
      <c r="FU142" s="669">
        <v>0</v>
      </c>
      <c r="FV142" s="670">
        <v>0</v>
      </c>
      <c r="FW142" s="680">
        <v>0</v>
      </c>
      <c r="FX142" s="681">
        <v>0</v>
      </c>
      <c r="FY142" s="667">
        <v>0</v>
      </c>
      <c r="FZ142" s="658">
        <v>0</v>
      </c>
      <c r="GA142" s="659">
        <v>0</v>
      </c>
    </row>
    <row r="143" spans="1:183" ht="25.2" thickBot="1">
      <c r="A143" s="682" t="s">
        <v>939</v>
      </c>
      <c r="B143" s="597" t="s">
        <v>889</v>
      </c>
      <c r="C143" s="661"/>
      <c r="D143" s="662"/>
      <c r="E143" s="395"/>
      <c r="F143" s="395"/>
      <c r="G143" s="396">
        <v>0</v>
      </c>
      <c r="H143" s="470"/>
      <c r="I143" s="470"/>
      <c r="J143" s="436">
        <v>0</v>
      </c>
      <c r="K143" s="437" t="e">
        <v>#DIV/0!</v>
      </c>
      <c r="L143" s="666"/>
      <c r="M143" s="667"/>
      <c r="N143" s="668"/>
      <c r="O143" s="669"/>
      <c r="P143" s="670"/>
      <c r="Q143" s="671"/>
      <c r="R143" s="543"/>
      <c r="S143" s="666"/>
      <c r="T143" s="667"/>
      <c r="U143" s="668"/>
      <c r="V143" s="669"/>
      <c r="W143" s="670"/>
      <c r="X143" s="671"/>
      <c r="Y143" s="672"/>
      <c r="Z143" s="666"/>
      <c r="AA143" s="667"/>
      <c r="AB143" s="668"/>
      <c r="AC143" s="669"/>
      <c r="AD143" s="670"/>
      <c r="AE143" s="671"/>
      <c r="AF143" s="672"/>
      <c r="AG143" s="666"/>
      <c r="AH143" s="667"/>
      <c r="AI143" s="668"/>
      <c r="AJ143" s="669"/>
      <c r="AK143" s="670"/>
      <c r="AL143" s="671"/>
      <c r="AM143" s="672"/>
      <c r="AN143" s="666"/>
      <c r="AO143" s="667"/>
      <c r="AP143" s="668"/>
      <c r="AQ143" s="669"/>
      <c r="AR143" s="670"/>
      <c r="AS143" s="671"/>
      <c r="AT143" s="672"/>
      <c r="AU143" s="666"/>
      <c r="AV143" s="667"/>
      <c r="AW143" s="668"/>
      <c r="AX143" s="669"/>
      <c r="AY143" s="670"/>
      <c r="AZ143" s="671"/>
      <c r="BA143" s="543"/>
      <c r="BB143" s="666"/>
      <c r="BC143" s="667"/>
      <c r="BD143" s="668"/>
      <c r="BE143" s="669"/>
      <c r="BF143" s="670"/>
      <c r="BG143" s="671"/>
      <c r="BH143" s="672"/>
      <c r="BI143" s="666"/>
      <c r="BJ143" s="667"/>
      <c r="BK143" s="668"/>
      <c r="BL143" s="669"/>
      <c r="BM143" s="670"/>
      <c r="BN143" s="671"/>
      <c r="BO143" s="672"/>
      <c r="BP143" s="666"/>
      <c r="BQ143" s="667"/>
      <c r="BR143" s="668"/>
      <c r="BS143" s="669"/>
      <c r="BT143" s="670"/>
      <c r="BU143" s="671"/>
      <c r="BV143" s="448"/>
      <c r="BW143" s="666"/>
      <c r="BX143" s="667"/>
      <c r="BY143" s="668"/>
      <c r="BZ143" s="669"/>
      <c r="CA143" s="442"/>
      <c r="CB143" s="671"/>
      <c r="CC143" s="672"/>
      <c r="CD143" s="666"/>
      <c r="CE143" s="667"/>
      <c r="CF143" s="668"/>
      <c r="CG143" s="669"/>
      <c r="CH143" s="670"/>
      <c r="CI143" s="671"/>
      <c r="CJ143" s="672"/>
      <c r="CK143" s="666"/>
      <c r="CL143" s="667"/>
      <c r="CM143" s="668"/>
      <c r="CN143" s="669"/>
      <c r="CO143" s="670"/>
      <c r="CP143" s="671"/>
      <c r="CQ143" s="672"/>
      <c r="CR143" s="666"/>
      <c r="CS143" s="667"/>
      <c r="CT143" s="668"/>
      <c r="CU143" s="669"/>
      <c r="CV143" s="670"/>
      <c r="CW143" s="671"/>
      <c r="CX143" s="672"/>
      <c r="CY143" s="666"/>
      <c r="CZ143" s="667"/>
      <c r="DA143" s="668"/>
      <c r="DB143" s="669"/>
      <c r="DC143" s="670"/>
      <c r="DD143" s="671"/>
      <c r="DE143" s="672"/>
      <c r="DF143" s="666"/>
      <c r="DG143" s="667"/>
      <c r="DH143" s="668"/>
      <c r="DI143" s="669"/>
      <c r="DJ143" s="670"/>
      <c r="DK143" s="671"/>
      <c r="DL143" s="672"/>
      <c r="DM143" s="666"/>
      <c r="DN143" s="667"/>
      <c r="DO143" s="668"/>
      <c r="DP143" s="669"/>
      <c r="DQ143" s="670"/>
      <c r="DR143" s="671"/>
      <c r="DS143" s="672"/>
      <c r="DT143" s="666"/>
      <c r="DU143" s="667"/>
      <c r="DV143" s="668"/>
      <c r="DW143" s="669"/>
      <c r="DX143" s="670"/>
      <c r="DY143" s="671"/>
      <c r="DZ143" s="672"/>
      <c r="EA143" s="666"/>
      <c r="EB143" s="667"/>
      <c r="EC143" s="668"/>
      <c r="ED143" s="669"/>
      <c r="EE143" s="670"/>
      <c r="EF143" s="671"/>
      <c r="EG143" s="672"/>
      <c r="EH143" s="666"/>
      <c r="EI143" s="667"/>
      <c r="EJ143" s="668"/>
      <c r="EK143" s="669"/>
      <c r="EL143" s="670"/>
      <c r="EM143" s="671"/>
      <c r="EN143" s="672"/>
      <c r="EO143" s="666"/>
      <c r="EP143" s="667"/>
      <c r="EQ143" s="668"/>
      <c r="ER143" s="669"/>
      <c r="ES143" s="670"/>
      <c r="ET143" s="671"/>
      <c r="EU143" s="448"/>
      <c r="EV143" s="438"/>
      <c r="EW143" s="439"/>
      <c r="EX143" s="440"/>
      <c r="EY143" s="441"/>
      <c r="EZ143" s="442"/>
      <c r="FA143" s="443"/>
      <c r="FB143" s="636"/>
      <c r="FC143" s="445"/>
      <c r="FD143" s="439"/>
      <c r="FE143" s="440"/>
      <c r="FF143" s="441"/>
      <c r="FG143" s="670"/>
      <c r="FH143" s="671"/>
      <c r="FI143" s="672"/>
      <c r="FJ143" s="406">
        <v>0</v>
      </c>
      <c r="FK143" s="401">
        <v>0</v>
      </c>
      <c r="FL143" s="402">
        <v>0</v>
      </c>
      <c r="FM143" s="673">
        <v>0</v>
      </c>
      <c r="FN143" s="674">
        <v>0</v>
      </c>
      <c r="FO143" s="428">
        <v>0</v>
      </c>
      <c r="FP143" s="400">
        <v>0</v>
      </c>
      <c r="FQ143" s="429">
        <v>0</v>
      </c>
      <c r="FR143" s="675">
        <v>0</v>
      </c>
      <c r="FS143" s="679">
        <v>0</v>
      </c>
      <c r="FT143" s="668">
        <v>0</v>
      </c>
      <c r="FU143" s="669">
        <v>0</v>
      </c>
      <c r="FV143" s="670">
        <v>0</v>
      </c>
      <c r="FW143" s="680">
        <v>0</v>
      </c>
      <c r="FX143" s="681">
        <v>0</v>
      </c>
      <c r="FY143" s="667">
        <v>0</v>
      </c>
      <c r="FZ143" s="658">
        <v>0</v>
      </c>
      <c r="GA143" s="659">
        <v>0</v>
      </c>
    </row>
    <row r="144" spans="1:183" ht="25.2" thickBot="1">
      <c r="A144" s="682" t="s">
        <v>940</v>
      </c>
      <c r="B144" s="597" t="s">
        <v>889</v>
      </c>
      <c r="C144" s="661"/>
      <c r="D144" s="662"/>
      <c r="E144" s="395"/>
      <c r="F144" s="395"/>
      <c r="G144" s="396">
        <v>0</v>
      </c>
      <c r="H144" s="470"/>
      <c r="I144" s="470"/>
      <c r="J144" s="436">
        <v>0</v>
      </c>
      <c r="K144" s="437" t="e">
        <v>#DIV/0!</v>
      </c>
      <c r="L144" s="666"/>
      <c r="M144" s="667"/>
      <c r="N144" s="668"/>
      <c r="O144" s="669"/>
      <c r="P144" s="670"/>
      <c r="Q144" s="671"/>
      <c r="R144" s="543"/>
      <c r="S144" s="666"/>
      <c r="T144" s="667"/>
      <c r="U144" s="668"/>
      <c r="V144" s="669"/>
      <c r="W144" s="670"/>
      <c r="X144" s="671"/>
      <c r="Y144" s="672"/>
      <c r="Z144" s="666"/>
      <c r="AA144" s="667"/>
      <c r="AB144" s="668"/>
      <c r="AC144" s="669"/>
      <c r="AD144" s="670"/>
      <c r="AE144" s="671"/>
      <c r="AF144" s="672"/>
      <c r="AG144" s="666"/>
      <c r="AH144" s="667"/>
      <c r="AI144" s="668"/>
      <c r="AJ144" s="669"/>
      <c r="AK144" s="670"/>
      <c r="AL144" s="671"/>
      <c r="AM144" s="672"/>
      <c r="AN144" s="666"/>
      <c r="AO144" s="667"/>
      <c r="AP144" s="668"/>
      <c r="AQ144" s="669"/>
      <c r="AR144" s="670"/>
      <c r="AS144" s="671"/>
      <c r="AT144" s="672"/>
      <c r="AU144" s="666"/>
      <c r="AV144" s="667"/>
      <c r="AW144" s="668"/>
      <c r="AX144" s="669"/>
      <c r="AY144" s="670"/>
      <c r="AZ144" s="671"/>
      <c r="BA144" s="543"/>
      <c r="BB144" s="666"/>
      <c r="BC144" s="667"/>
      <c r="BD144" s="668"/>
      <c r="BE144" s="669"/>
      <c r="BF144" s="670"/>
      <c r="BG144" s="671"/>
      <c r="BH144" s="672"/>
      <c r="BI144" s="666"/>
      <c r="BJ144" s="667"/>
      <c r="BK144" s="668"/>
      <c r="BL144" s="669"/>
      <c r="BM144" s="670"/>
      <c r="BN144" s="671"/>
      <c r="BO144" s="672"/>
      <c r="BP144" s="666"/>
      <c r="BQ144" s="667"/>
      <c r="BR144" s="668"/>
      <c r="BS144" s="669"/>
      <c r="BT144" s="670"/>
      <c r="BU144" s="671"/>
      <c r="BV144" s="448"/>
      <c r="BW144" s="666"/>
      <c r="BX144" s="667"/>
      <c r="BY144" s="668"/>
      <c r="BZ144" s="669"/>
      <c r="CA144" s="442"/>
      <c r="CB144" s="671"/>
      <c r="CC144" s="672"/>
      <c r="CD144" s="666"/>
      <c r="CE144" s="667"/>
      <c r="CF144" s="668"/>
      <c r="CG144" s="669"/>
      <c r="CH144" s="670"/>
      <c r="CI144" s="671"/>
      <c r="CJ144" s="672"/>
      <c r="CK144" s="666"/>
      <c r="CL144" s="667"/>
      <c r="CM144" s="668"/>
      <c r="CN144" s="669"/>
      <c r="CO144" s="670"/>
      <c r="CP144" s="671"/>
      <c r="CQ144" s="672"/>
      <c r="CR144" s="666"/>
      <c r="CS144" s="667"/>
      <c r="CT144" s="668"/>
      <c r="CU144" s="669"/>
      <c r="CV144" s="670"/>
      <c r="CW144" s="671"/>
      <c r="CX144" s="672"/>
      <c r="CY144" s="666"/>
      <c r="CZ144" s="667"/>
      <c r="DA144" s="668"/>
      <c r="DB144" s="669"/>
      <c r="DC144" s="670"/>
      <c r="DD144" s="671"/>
      <c r="DE144" s="672"/>
      <c r="DF144" s="666"/>
      <c r="DG144" s="667"/>
      <c r="DH144" s="668"/>
      <c r="DI144" s="669"/>
      <c r="DJ144" s="670"/>
      <c r="DK144" s="671"/>
      <c r="DL144" s="672"/>
      <c r="DM144" s="666"/>
      <c r="DN144" s="667"/>
      <c r="DO144" s="668"/>
      <c r="DP144" s="669"/>
      <c r="DQ144" s="670"/>
      <c r="DR144" s="671"/>
      <c r="DS144" s="672"/>
      <c r="DT144" s="666"/>
      <c r="DU144" s="667"/>
      <c r="DV144" s="668"/>
      <c r="DW144" s="669"/>
      <c r="DX144" s="670"/>
      <c r="DY144" s="671"/>
      <c r="DZ144" s="672"/>
      <c r="EA144" s="666"/>
      <c r="EB144" s="667"/>
      <c r="EC144" s="668"/>
      <c r="ED144" s="669"/>
      <c r="EE144" s="670"/>
      <c r="EF144" s="671"/>
      <c r="EG144" s="672"/>
      <c r="EH144" s="666"/>
      <c r="EI144" s="667"/>
      <c r="EJ144" s="668"/>
      <c r="EK144" s="669"/>
      <c r="EL144" s="670"/>
      <c r="EM144" s="671"/>
      <c r="EN144" s="672"/>
      <c r="EO144" s="666"/>
      <c r="EP144" s="667"/>
      <c r="EQ144" s="668"/>
      <c r="ER144" s="669"/>
      <c r="ES144" s="670"/>
      <c r="ET144" s="671"/>
      <c r="EU144" s="448"/>
      <c r="EV144" s="438"/>
      <c r="EW144" s="439"/>
      <c r="EX144" s="440"/>
      <c r="EY144" s="441"/>
      <c r="EZ144" s="442"/>
      <c r="FA144" s="443"/>
      <c r="FB144" s="636"/>
      <c r="FC144" s="445"/>
      <c r="FD144" s="439"/>
      <c r="FE144" s="440"/>
      <c r="FF144" s="441"/>
      <c r="FG144" s="670"/>
      <c r="FH144" s="671"/>
      <c r="FI144" s="672"/>
      <c r="FJ144" s="406">
        <v>0</v>
      </c>
      <c r="FK144" s="401">
        <v>0</v>
      </c>
      <c r="FL144" s="402">
        <v>0</v>
      </c>
      <c r="FM144" s="673">
        <v>0</v>
      </c>
      <c r="FN144" s="674">
        <v>0</v>
      </c>
      <c r="FO144" s="428">
        <v>0</v>
      </c>
      <c r="FP144" s="400">
        <v>0</v>
      </c>
      <c r="FQ144" s="429">
        <v>0</v>
      </c>
      <c r="FR144" s="675">
        <v>0</v>
      </c>
      <c r="FS144" s="679">
        <v>0</v>
      </c>
      <c r="FT144" s="668">
        <v>0</v>
      </c>
      <c r="FU144" s="669">
        <v>0</v>
      </c>
      <c r="FV144" s="670">
        <v>0</v>
      </c>
      <c r="FW144" s="680">
        <v>0</v>
      </c>
      <c r="FX144" s="681">
        <v>0</v>
      </c>
      <c r="FY144" s="667">
        <v>0</v>
      </c>
      <c r="FZ144" s="658">
        <v>0</v>
      </c>
      <c r="GA144" s="659">
        <v>0</v>
      </c>
    </row>
    <row r="145" spans="1:183" ht="25.2" thickBot="1">
      <c r="A145" s="682" t="s">
        <v>941</v>
      </c>
      <c r="B145" s="597" t="s">
        <v>889</v>
      </c>
      <c r="C145" s="661"/>
      <c r="D145" s="662"/>
      <c r="E145" s="395"/>
      <c r="F145" s="395"/>
      <c r="G145" s="396">
        <v>0</v>
      </c>
      <c r="H145" s="470"/>
      <c r="I145" s="470"/>
      <c r="J145" s="436">
        <v>0</v>
      </c>
      <c r="K145" s="437" t="e">
        <v>#DIV/0!</v>
      </c>
      <c r="L145" s="666"/>
      <c r="M145" s="667"/>
      <c r="N145" s="668"/>
      <c r="O145" s="669"/>
      <c r="P145" s="670"/>
      <c r="Q145" s="671"/>
      <c r="R145" s="543"/>
      <c r="S145" s="666"/>
      <c r="T145" s="667"/>
      <c r="U145" s="668"/>
      <c r="V145" s="669"/>
      <c r="W145" s="670"/>
      <c r="X145" s="671"/>
      <c r="Y145" s="672"/>
      <c r="Z145" s="666"/>
      <c r="AA145" s="667"/>
      <c r="AB145" s="668"/>
      <c r="AC145" s="669"/>
      <c r="AD145" s="670"/>
      <c r="AE145" s="671"/>
      <c r="AF145" s="672"/>
      <c r="AG145" s="666"/>
      <c r="AH145" s="667"/>
      <c r="AI145" s="668"/>
      <c r="AJ145" s="669"/>
      <c r="AK145" s="670"/>
      <c r="AL145" s="671"/>
      <c r="AM145" s="672"/>
      <c r="AN145" s="666"/>
      <c r="AO145" s="667"/>
      <c r="AP145" s="668"/>
      <c r="AQ145" s="669"/>
      <c r="AR145" s="670"/>
      <c r="AS145" s="671"/>
      <c r="AT145" s="672"/>
      <c r="AU145" s="666"/>
      <c r="AV145" s="667"/>
      <c r="AW145" s="668"/>
      <c r="AX145" s="669"/>
      <c r="AY145" s="670"/>
      <c r="AZ145" s="671"/>
      <c r="BA145" s="543"/>
      <c r="BB145" s="666"/>
      <c r="BC145" s="667"/>
      <c r="BD145" s="668"/>
      <c r="BE145" s="669"/>
      <c r="BF145" s="670"/>
      <c r="BG145" s="671"/>
      <c r="BH145" s="672"/>
      <c r="BI145" s="666"/>
      <c r="BJ145" s="667"/>
      <c r="BK145" s="668"/>
      <c r="BL145" s="669"/>
      <c r="BM145" s="670"/>
      <c r="BN145" s="671"/>
      <c r="BO145" s="672"/>
      <c r="BP145" s="666"/>
      <c r="BQ145" s="667"/>
      <c r="BR145" s="668"/>
      <c r="BS145" s="669"/>
      <c r="BT145" s="670"/>
      <c r="BU145" s="671"/>
      <c r="BV145" s="448"/>
      <c r="BW145" s="666"/>
      <c r="BX145" s="667"/>
      <c r="BY145" s="668"/>
      <c r="BZ145" s="669"/>
      <c r="CA145" s="442"/>
      <c r="CB145" s="671"/>
      <c r="CC145" s="672"/>
      <c r="CD145" s="666"/>
      <c r="CE145" s="667"/>
      <c r="CF145" s="668"/>
      <c r="CG145" s="669"/>
      <c r="CH145" s="670"/>
      <c r="CI145" s="671"/>
      <c r="CJ145" s="672"/>
      <c r="CK145" s="666"/>
      <c r="CL145" s="667"/>
      <c r="CM145" s="668"/>
      <c r="CN145" s="669"/>
      <c r="CO145" s="670"/>
      <c r="CP145" s="671"/>
      <c r="CQ145" s="672"/>
      <c r="CR145" s="666"/>
      <c r="CS145" s="667"/>
      <c r="CT145" s="668"/>
      <c r="CU145" s="669"/>
      <c r="CV145" s="670"/>
      <c r="CW145" s="671"/>
      <c r="CX145" s="672"/>
      <c r="CY145" s="666"/>
      <c r="CZ145" s="667"/>
      <c r="DA145" s="668"/>
      <c r="DB145" s="669"/>
      <c r="DC145" s="670"/>
      <c r="DD145" s="671"/>
      <c r="DE145" s="672"/>
      <c r="DF145" s="666"/>
      <c r="DG145" s="667"/>
      <c r="DH145" s="668"/>
      <c r="DI145" s="669"/>
      <c r="DJ145" s="670"/>
      <c r="DK145" s="671"/>
      <c r="DL145" s="672"/>
      <c r="DM145" s="666"/>
      <c r="DN145" s="667"/>
      <c r="DO145" s="668"/>
      <c r="DP145" s="669"/>
      <c r="DQ145" s="670"/>
      <c r="DR145" s="671"/>
      <c r="DS145" s="672"/>
      <c r="DT145" s="666"/>
      <c r="DU145" s="667"/>
      <c r="DV145" s="668"/>
      <c r="DW145" s="669"/>
      <c r="DX145" s="670"/>
      <c r="DY145" s="671"/>
      <c r="DZ145" s="672"/>
      <c r="EA145" s="666"/>
      <c r="EB145" s="667"/>
      <c r="EC145" s="668"/>
      <c r="ED145" s="669"/>
      <c r="EE145" s="670"/>
      <c r="EF145" s="671"/>
      <c r="EG145" s="672"/>
      <c r="EH145" s="666"/>
      <c r="EI145" s="667"/>
      <c r="EJ145" s="668"/>
      <c r="EK145" s="669"/>
      <c r="EL145" s="670"/>
      <c r="EM145" s="671"/>
      <c r="EN145" s="672"/>
      <c r="EO145" s="666"/>
      <c r="EP145" s="667"/>
      <c r="EQ145" s="668"/>
      <c r="ER145" s="669"/>
      <c r="ES145" s="670"/>
      <c r="ET145" s="671"/>
      <c r="EU145" s="448"/>
      <c r="EV145" s="438"/>
      <c r="EW145" s="439"/>
      <c r="EX145" s="440"/>
      <c r="EY145" s="441"/>
      <c r="EZ145" s="442"/>
      <c r="FA145" s="443"/>
      <c r="FB145" s="636"/>
      <c r="FC145" s="445"/>
      <c r="FD145" s="439"/>
      <c r="FE145" s="440"/>
      <c r="FF145" s="441"/>
      <c r="FG145" s="670"/>
      <c r="FH145" s="671"/>
      <c r="FI145" s="672"/>
      <c r="FJ145" s="406">
        <v>0</v>
      </c>
      <c r="FK145" s="401">
        <v>0</v>
      </c>
      <c r="FL145" s="402">
        <v>0</v>
      </c>
      <c r="FM145" s="673">
        <v>0</v>
      </c>
      <c r="FN145" s="674">
        <v>0</v>
      </c>
      <c r="FO145" s="428">
        <v>0</v>
      </c>
      <c r="FP145" s="400">
        <v>0</v>
      </c>
      <c r="FQ145" s="429">
        <v>0</v>
      </c>
      <c r="FR145" s="675">
        <v>0</v>
      </c>
      <c r="FS145" s="679">
        <v>0</v>
      </c>
      <c r="FT145" s="668">
        <v>0</v>
      </c>
      <c r="FU145" s="669">
        <v>0</v>
      </c>
      <c r="FV145" s="670">
        <v>0</v>
      </c>
      <c r="FW145" s="680">
        <v>0</v>
      </c>
      <c r="FX145" s="681">
        <v>0</v>
      </c>
      <c r="FY145" s="667">
        <v>0</v>
      </c>
      <c r="FZ145" s="658">
        <v>0</v>
      </c>
      <c r="GA145" s="659">
        <v>0</v>
      </c>
    </row>
    <row r="146" spans="1:183" ht="25.2" thickBot="1">
      <c r="A146" s="682" t="s">
        <v>942</v>
      </c>
      <c r="B146" s="597" t="s">
        <v>889</v>
      </c>
      <c r="C146" s="661"/>
      <c r="D146" s="662"/>
      <c r="E146" s="683"/>
      <c r="F146" s="683"/>
      <c r="G146" s="684">
        <v>0</v>
      </c>
      <c r="H146" s="685"/>
      <c r="I146" s="685"/>
      <c r="J146" s="686">
        <v>0</v>
      </c>
      <c r="K146" s="437" t="e">
        <v>#DIV/0!</v>
      </c>
      <c r="L146" s="666"/>
      <c r="M146" s="667"/>
      <c r="N146" s="668"/>
      <c r="O146" s="669"/>
      <c r="P146" s="670"/>
      <c r="Q146" s="671"/>
      <c r="R146" s="543"/>
      <c r="S146" s="666"/>
      <c r="T146" s="667"/>
      <c r="U146" s="668"/>
      <c r="V146" s="669"/>
      <c r="W146" s="670"/>
      <c r="X146" s="671"/>
      <c r="Y146" s="672"/>
      <c r="Z146" s="666"/>
      <c r="AA146" s="667"/>
      <c r="AB146" s="668"/>
      <c r="AC146" s="669"/>
      <c r="AD146" s="670"/>
      <c r="AE146" s="671"/>
      <c r="AF146" s="672"/>
      <c r="AG146" s="666"/>
      <c r="AH146" s="667"/>
      <c r="AI146" s="668"/>
      <c r="AJ146" s="669"/>
      <c r="AK146" s="670"/>
      <c r="AL146" s="671"/>
      <c r="AM146" s="672"/>
      <c r="AN146" s="666"/>
      <c r="AO146" s="667"/>
      <c r="AP146" s="668"/>
      <c r="AQ146" s="669"/>
      <c r="AR146" s="670"/>
      <c r="AS146" s="671"/>
      <c r="AT146" s="672"/>
      <c r="AU146" s="666"/>
      <c r="AV146" s="667"/>
      <c r="AW146" s="668"/>
      <c r="AX146" s="669"/>
      <c r="AY146" s="670"/>
      <c r="AZ146" s="671"/>
      <c r="BA146" s="543"/>
      <c r="BB146" s="666"/>
      <c r="BC146" s="667"/>
      <c r="BD146" s="668"/>
      <c r="BE146" s="669"/>
      <c r="BF146" s="670"/>
      <c r="BG146" s="671"/>
      <c r="BH146" s="672"/>
      <c r="BI146" s="666"/>
      <c r="BJ146" s="667"/>
      <c r="BK146" s="668"/>
      <c r="BL146" s="669"/>
      <c r="BM146" s="670"/>
      <c r="BN146" s="671"/>
      <c r="BO146" s="672"/>
      <c r="BP146" s="666"/>
      <c r="BQ146" s="667"/>
      <c r="BR146" s="668"/>
      <c r="BS146" s="669"/>
      <c r="BT146" s="670"/>
      <c r="BU146" s="671"/>
      <c r="BV146" s="448"/>
      <c r="BW146" s="666"/>
      <c r="BX146" s="667"/>
      <c r="BY146" s="668"/>
      <c r="BZ146" s="669"/>
      <c r="CA146" s="442"/>
      <c r="CB146" s="671"/>
      <c r="CC146" s="672"/>
      <c r="CD146" s="666"/>
      <c r="CE146" s="667"/>
      <c r="CF146" s="668"/>
      <c r="CG146" s="669"/>
      <c r="CH146" s="670"/>
      <c r="CI146" s="671"/>
      <c r="CJ146" s="672"/>
      <c r="CK146" s="666"/>
      <c r="CL146" s="667"/>
      <c r="CM146" s="668"/>
      <c r="CN146" s="669"/>
      <c r="CO146" s="670"/>
      <c r="CP146" s="671"/>
      <c r="CQ146" s="672"/>
      <c r="CR146" s="666"/>
      <c r="CS146" s="667"/>
      <c r="CT146" s="668"/>
      <c r="CU146" s="669"/>
      <c r="CV146" s="670"/>
      <c r="CW146" s="671"/>
      <c r="CX146" s="672"/>
      <c r="CY146" s="666"/>
      <c r="CZ146" s="667"/>
      <c r="DA146" s="668"/>
      <c r="DB146" s="669"/>
      <c r="DC146" s="670"/>
      <c r="DD146" s="671"/>
      <c r="DE146" s="672"/>
      <c r="DF146" s="666"/>
      <c r="DG146" s="667"/>
      <c r="DH146" s="668"/>
      <c r="DI146" s="669"/>
      <c r="DJ146" s="670"/>
      <c r="DK146" s="671"/>
      <c r="DL146" s="672"/>
      <c r="DM146" s="666"/>
      <c r="DN146" s="667"/>
      <c r="DO146" s="668"/>
      <c r="DP146" s="669"/>
      <c r="DQ146" s="670"/>
      <c r="DR146" s="671"/>
      <c r="DS146" s="672"/>
      <c r="DT146" s="666"/>
      <c r="DU146" s="667"/>
      <c r="DV146" s="668"/>
      <c r="DW146" s="669"/>
      <c r="DX146" s="670"/>
      <c r="DY146" s="671"/>
      <c r="DZ146" s="672"/>
      <c r="EA146" s="666"/>
      <c r="EB146" s="667"/>
      <c r="EC146" s="668"/>
      <c r="ED146" s="669"/>
      <c r="EE146" s="670"/>
      <c r="EF146" s="671"/>
      <c r="EG146" s="672"/>
      <c r="EH146" s="666"/>
      <c r="EI146" s="667"/>
      <c r="EJ146" s="668"/>
      <c r="EK146" s="669"/>
      <c r="EL146" s="670"/>
      <c r="EM146" s="671"/>
      <c r="EN146" s="672"/>
      <c r="EO146" s="666"/>
      <c r="EP146" s="667"/>
      <c r="EQ146" s="668"/>
      <c r="ER146" s="669"/>
      <c r="ES146" s="670"/>
      <c r="ET146" s="671"/>
      <c r="EU146" s="448"/>
      <c r="EV146" s="438"/>
      <c r="EW146" s="439"/>
      <c r="EX146" s="440"/>
      <c r="EY146" s="441"/>
      <c r="EZ146" s="442"/>
      <c r="FA146" s="443"/>
      <c r="FB146" s="636"/>
      <c r="FC146" s="445"/>
      <c r="FD146" s="439"/>
      <c r="FE146" s="440"/>
      <c r="FF146" s="441"/>
      <c r="FG146" s="670"/>
      <c r="FH146" s="671"/>
      <c r="FI146" s="672"/>
      <c r="FJ146" s="406">
        <v>0</v>
      </c>
      <c r="FK146" s="401">
        <v>0</v>
      </c>
      <c r="FL146" s="402">
        <v>0</v>
      </c>
      <c r="FM146" s="673">
        <v>0</v>
      </c>
      <c r="FN146" s="674">
        <v>0</v>
      </c>
      <c r="FO146" s="428">
        <v>0</v>
      </c>
      <c r="FP146" s="400">
        <v>0</v>
      </c>
      <c r="FQ146" s="429">
        <v>0</v>
      </c>
      <c r="FR146" s="675">
        <v>0</v>
      </c>
      <c r="FS146" s="679">
        <v>0</v>
      </c>
      <c r="FT146" s="668">
        <v>0</v>
      </c>
      <c r="FU146" s="669">
        <v>0</v>
      </c>
      <c r="FV146" s="670">
        <v>0</v>
      </c>
      <c r="FW146" s="680">
        <v>0</v>
      </c>
      <c r="FX146" s="681">
        <v>0</v>
      </c>
      <c r="FY146" s="667">
        <v>0</v>
      </c>
      <c r="FZ146" s="658">
        <v>0</v>
      </c>
      <c r="GA146" s="659">
        <v>0</v>
      </c>
    </row>
    <row r="147" spans="1:183" ht="25.2" thickBot="1">
      <c r="A147" s="682" t="s">
        <v>943</v>
      </c>
      <c r="B147" s="597" t="s">
        <v>889</v>
      </c>
      <c r="C147" s="661"/>
      <c r="D147" s="662"/>
      <c r="E147" s="683"/>
      <c r="F147" s="683"/>
      <c r="G147" s="684">
        <v>0</v>
      </c>
      <c r="H147" s="685"/>
      <c r="I147" s="685"/>
      <c r="J147" s="686">
        <v>0</v>
      </c>
      <c r="K147" s="437" t="e">
        <v>#DIV/0!</v>
      </c>
      <c r="L147" s="666"/>
      <c r="M147" s="667"/>
      <c r="N147" s="668"/>
      <c r="O147" s="669"/>
      <c r="P147" s="670"/>
      <c r="Q147" s="671"/>
      <c r="R147" s="543"/>
      <c r="S147" s="666"/>
      <c r="T147" s="667"/>
      <c r="U147" s="668"/>
      <c r="V147" s="669"/>
      <c r="W147" s="670"/>
      <c r="X147" s="671"/>
      <c r="Y147" s="672"/>
      <c r="Z147" s="666"/>
      <c r="AA147" s="667"/>
      <c r="AB147" s="668"/>
      <c r="AC147" s="669"/>
      <c r="AD147" s="670"/>
      <c r="AE147" s="671"/>
      <c r="AF147" s="672"/>
      <c r="AG147" s="666"/>
      <c r="AH147" s="667"/>
      <c r="AI147" s="668"/>
      <c r="AJ147" s="669"/>
      <c r="AK147" s="670"/>
      <c r="AL147" s="671"/>
      <c r="AM147" s="672"/>
      <c r="AN147" s="666"/>
      <c r="AO147" s="667"/>
      <c r="AP147" s="668"/>
      <c r="AQ147" s="669"/>
      <c r="AR147" s="670"/>
      <c r="AS147" s="671"/>
      <c r="AT147" s="672"/>
      <c r="AU147" s="666"/>
      <c r="AV147" s="667"/>
      <c r="AW147" s="668"/>
      <c r="AX147" s="669"/>
      <c r="AY147" s="670"/>
      <c r="AZ147" s="671"/>
      <c r="BA147" s="543"/>
      <c r="BB147" s="666"/>
      <c r="BC147" s="667"/>
      <c r="BD147" s="668"/>
      <c r="BE147" s="669"/>
      <c r="BF147" s="670"/>
      <c r="BG147" s="671"/>
      <c r="BH147" s="672"/>
      <c r="BI147" s="666"/>
      <c r="BJ147" s="667"/>
      <c r="BK147" s="668"/>
      <c r="BL147" s="669"/>
      <c r="BM147" s="670"/>
      <c r="BN147" s="671"/>
      <c r="BO147" s="672"/>
      <c r="BP147" s="666"/>
      <c r="BQ147" s="667"/>
      <c r="BR147" s="668"/>
      <c r="BS147" s="669"/>
      <c r="BT147" s="670"/>
      <c r="BU147" s="671"/>
      <c r="BV147" s="448"/>
      <c r="BW147" s="666"/>
      <c r="BX147" s="667"/>
      <c r="BY147" s="668"/>
      <c r="BZ147" s="669"/>
      <c r="CA147" s="442"/>
      <c r="CB147" s="671"/>
      <c r="CC147" s="672"/>
      <c r="CD147" s="666"/>
      <c r="CE147" s="667"/>
      <c r="CF147" s="668"/>
      <c r="CG147" s="669"/>
      <c r="CH147" s="670"/>
      <c r="CI147" s="671"/>
      <c r="CJ147" s="672"/>
      <c r="CK147" s="666"/>
      <c r="CL147" s="667"/>
      <c r="CM147" s="668"/>
      <c r="CN147" s="669"/>
      <c r="CO147" s="670"/>
      <c r="CP147" s="671"/>
      <c r="CQ147" s="672"/>
      <c r="CR147" s="666"/>
      <c r="CS147" s="667"/>
      <c r="CT147" s="668"/>
      <c r="CU147" s="669"/>
      <c r="CV147" s="670"/>
      <c r="CW147" s="671"/>
      <c r="CX147" s="672"/>
      <c r="CY147" s="666"/>
      <c r="CZ147" s="667"/>
      <c r="DA147" s="668"/>
      <c r="DB147" s="669"/>
      <c r="DC147" s="670"/>
      <c r="DD147" s="671"/>
      <c r="DE147" s="672"/>
      <c r="DF147" s="666"/>
      <c r="DG147" s="667"/>
      <c r="DH147" s="668"/>
      <c r="DI147" s="669"/>
      <c r="DJ147" s="670"/>
      <c r="DK147" s="671"/>
      <c r="DL147" s="672"/>
      <c r="DM147" s="666"/>
      <c r="DN147" s="667"/>
      <c r="DO147" s="668"/>
      <c r="DP147" s="669"/>
      <c r="DQ147" s="670"/>
      <c r="DR147" s="671"/>
      <c r="DS147" s="672"/>
      <c r="DT147" s="666"/>
      <c r="DU147" s="667"/>
      <c r="DV147" s="668"/>
      <c r="DW147" s="669"/>
      <c r="DX147" s="670"/>
      <c r="DY147" s="671"/>
      <c r="DZ147" s="672"/>
      <c r="EA147" s="666"/>
      <c r="EB147" s="667"/>
      <c r="EC147" s="668"/>
      <c r="ED147" s="669"/>
      <c r="EE147" s="670"/>
      <c r="EF147" s="671"/>
      <c r="EG147" s="672"/>
      <c r="EH147" s="666"/>
      <c r="EI147" s="667"/>
      <c r="EJ147" s="668"/>
      <c r="EK147" s="669"/>
      <c r="EL147" s="670"/>
      <c r="EM147" s="671"/>
      <c r="EN147" s="672"/>
      <c r="EO147" s="666"/>
      <c r="EP147" s="667"/>
      <c r="EQ147" s="668"/>
      <c r="ER147" s="669"/>
      <c r="ES147" s="670"/>
      <c r="ET147" s="671"/>
      <c r="EU147" s="448"/>
      <c r="EV147" s="438"/>
      <c r="EW147" s="439"/>
      <c r="EX147" s="440"/>
      <c r="EY147" s="441"/>
      <c r="EZ147" s="442"/>
      <c r="FA147" s="443"/>
      <c r="FB147" s="636"/>
      <c r="FC147" s="445"/>
      <c r="FD147" s="439"/>
      <c r="FE147" s="440"/>
      <c r="FF147" s="441"/>
      <c r="FG147" s="670"/>
      <c r="FH147" s="671"/>
      <c r="FI147" s="672"/>
      <c r="FJ147" s="406">
        <v>0</v>
      </c>
      <c r="FK147" s="401">
        <v>0</v>
      </c>
      <c r="FL147" s="402">
        <v>0</v>
      </c>
      <c r="FM147" s="673">
        <v>0</v>
      </c>
      <c r="FN147" s="674">
        <v>0</v>
      </c>
      <c r="FO147" s="428">
        <v>0</v>
      </c>
      <c r="FP147" s="400">
        <v>0</v>
      </c>
      <c r="FQ147" s="429">
        <v>0</v>
      </c>
      <c r="FR147" s="675">
        <v>0</v>
      </c>
      <c r="FS147" s="679">
        <v>0</v>
      </c>
      <c r="FT147" s="668">
        <v>0</v>
      </c>
      <c r="FU147" s="669">
        <v>0</v>
      </c>
      <c r="FV147" s="670">
        <v>0</v>
      </c>
      <c r="FW147" s="680">
        <v>0</v>
      </c>
      <c r="FX147" s="681">
        <v>0</v>
      </c>
      <c r="FY147" s="667">
        <v>0</v>
      </c>
      <c r="FZ147" s="658">
        <v>0</v>
      </c>
      <c r="GA147" s="659">
        <v>0</v>
      </c>
    </row>
    <row r="148" spans="1:183" ht="25.2" thickBot="1">
      <c r="A148" s="682" t="s">
        <v>944</v>
      </c>
      <c r="B148" s="597" t="s">
        <v>889</v>
      </c>
      <c r="C148" s="661"/>
      <c r="D148" s="662"/>
      <c r="E148" s="683"/>
      <c r="F148" s="683"/>
      <c r="G148" s="684">
        <v>0</v>
      </c>
      <c r="H148" s="685"/>
      <c r="I148" s="685"/>
      <c r="J148" s="686">
        <v>0</v>
      </c>
      <c r="K148" s="437" t="e">
        <v>#DIV/0!</v>
      </c>
      <c r="L148" s="666"/>
      <c r="M148" s="667"/>
      <c r="N148" s="668"/>
      <c r="O148" s="669"/>
      <c r="P148" s="670"/>
      <c r="Q148" s="671"/>
      <c r="R148" s="543"/>
      <c r="S148" s="666"/>
      <c r="T148" s="667"/>
      <c r="U148" s="668"/>
      <c r="V148" s="669"/>
      <c r="W148" s="670"/>
      <c r="X148" s="671"/>
      <c r="Y148" s="672"/>
      <c r="Z148" s="666"/>
      <c r="AA148" s="667"/>
      <c r="AB148" s="668"/>
      <c r="AC148" s="669"/>
      <c r="AD148" s="670"/>
      <c r="AE148" s="671"/>
      <c r="AF148" s="672"/>
      <c r="AG148" s="666"/>
      <c r="AH148" s="667"/>
      <c r="AI148" s="668"/>
      <c r="AJ148" s="669"/>
      <c r="AK148" s="670"/>
      <c r="AL148" s="671"/>
      <c r="AM148" s="672"/>
      <c r="AN148" s="666"/>
      <c r="AO148" s="667"/>
      <c r="AP148" s="668"/>
      <c r="AQ148" s="669"/>
      <c r="AR148" s="670"/>
      <c r="AS148" s="671"/>
      <c r="AT148" s="672"/>
      <c r="AU148" s="666"/>
      <c r="AV148" s="667"/>
      <c r="AW148" s="668"/>
      <c r="AX148" s="669"/>
      <c r="AY148" s="670"/>
      <c r="AZ148" s="671"/>
      <c r="BA148" s="543"/>
      <c r="BB148" s="666"/>
      <c r="BC148" s="667"/>
      <c r="BD148" s="668"/>
      <c r="BE148" s="669"/>
      <c r="BF148" s="670"/>
      <c r="BG148" s="671"/>
      <c r="BH148" s="672"/>
      <c r="BI148" s="666"/>
      <c r="BJ148" s="667"/>
      <c r="BK148" s="668"/>
      <c r="BL148" s="669"/>
      <c r="BM148" s="670"/>
      <c r="BN148" s="671"/>
      <c r="BO148" s="672"/>
      <c r="BP148" s="666"/>
      <c r="BQ148" s="667"/>
      <c r="BR148" s="668"/>
      <c r="BS148" s="669"/>
      <c r="BT148" s="670"/>
      <c r="BU148" s="671"/>
      <c r="BV148" s="448"/>
      <c r="BW148" s="666"/>
      <c r="BX148" s="667"/>
      <c r="BY148" s="668"/>
      <c r="BZ148" s="669"/>
      <c r="CA148" s="442"/>
      <c r="CB148" s="671"/>
      <c r="CC148" s="672"/>
      <c r="CD148" s="666"/>
      <c r="CE148" s="667"/>
      <c r="CF148" s="668"/>
      <c r="CG148" s="669"/>
      <c r="CH148" s="670"/>
      <c r="CI148" s="671"/>
      <c r="CJ148" s="672"/>
      <c r="CK148" s="666"/>
      <c r="CL148" s="667"/>
      <c r="CM148" s="668"/>
      <c r="CN148" s="669"/>
      <c r="CO148" s="670"/>
      <c r="CP148" s="671"/>
      <c r="CQ148" s="672"/>
      <c r="CR148" s="666"/>
      <c r="CS148" s="667"/>
      <c r="CT148" s="668"/>
      <c r="CU148" s="669"/>
      <c r="CV148" s="670"/>
      <c r="CW148" s="671"/>
      <c r="CX148" s="672"/>
      <c r="CY148" s="666"/>
      <c r="CZ148" s="667"/>
      <c r="DA148" s="668"/>
      <c r="DB148" s="669"/>
      <c r="DC148" s="670"/>
      <c r="DD148" s="671"/>
      <c r="DE148" s="672"/>
      <c r="DF148" s="666"/>
      <c r="DG148" s="667"/>
      <c r="DH148" s="668"/>
      <c r="DI148" s="669"/>
      <c r="DJ148" s="670"/>
      <c r="DK148" s="671"/>
      <c r="DL148" s="672"/>
      <c r="DM148" s="666"/>
      <c r="DN148" s="667"/>
      <c r="DO148" s="668"/>
      <c r="DP148" s="669"/>
      <c r="DQ148" s="670"/>
      <c r="DR148" s="671"/>
      <c r="DS148" s="672"/>
      <c r="DT148" s="666"/>
      <c r="DU148" s="667"/>
      <c r="DV148" s="668"/>
      <c r="DW148" s="669"/>
      <c r="DX148" s="670"/>
      <c r="DY148" s="671"/>
      <c r="DZ148" s="672"/>
      <c r="EA148" s="666"/>
      <c r="EB148" s="667"/>
      <c r="EC148" s="668"/>
      <c r="ED148" s="669"/>
      <c r="EE148" s="670"/>
      <c r="EF148" s="671"/>
      <c r="EG148" s="672"/>
      <c r="EH148" s="666"/>
      <c r="EI148" s="667"/>
      <c r="EJ148" s="668"/>
      <c r="EK148" s="669"/>
      <c r="EL148" s="670"/>
      <c r="EM148" s="671"/>
      <c r="EN148" s="672"/>
      <c r="EO148" s="666"/>
      <c r="EP148" s="667"/>
      <c r="EQ148" s="668"/>
      <c r="ER148" s="669"/>
      <c r="ES148" s="670"/>
      <c r="ET148" s="671"/>
      <c r="EU148" s="448"/>
      <c r="EV148" s="438"/>
      <c r="EW148" s="439"/>
      <c r="EX148" s="440"/>
      <c r="EY148" s="441"/>
      <c r="EZ148" s="442"/>
      <c r="FA148" s="443"/>
      <c r="FB148" s="636"/>
      <c r="FC148" s="445"/>
      <c r="FD148" s="439"/>
      <c r="FE148" s="440"/>
      <c r="FF148" s="441"/>
      <c r="FG148" s="670"/>
      <c r="FH148" s="671"/>
      <c r="FI148" s="672"/>
      <c r="FJ148" s="406">
        <v>0</v>
      </c>
      <c r="FK148" s="401">
        <v>0</v>
      </c>
      <c r="FL148" s="402">
        <v>0</v>
      </c>
      <c r="FM148" s="673">
        <v>0</v>
      </c>
      <c r="FN148" s="674">
        <v>0</v>
      </c>
      <c r="FO148" s="428">
        <v>0</v>
      </c>
      <c r="FP148" s="400">
        <v>0</v>
      </c>
      <c r="FQ148" s="429">
        <v>0</v>
      </c>
      <c r="FR148" s="675">
        <v>0</v>
      </c>
      <c r="FS148" s="679">
        <v>0</v>
      </c>
      <c r="FT148" s="668">
        <v>0</v>
      </c>
      <c r="FU148" s="669">
        <v>0</v>
      </c>
      <c r="FV148" s="670">
        <v>0</v>
      </c>
      <c r="FW148" s="680">
        <v>0</v>
      </c>
      <c r="FX148" s="681">
        <v>0</v>
      </c>
      <c r="FY148" s="667">
        <v>0</v>
      </c>
      <c r="FZ148" s="658">
        <v>0</v>
      </c>
      <c r="GA148" s="659">
        <v>0</v>
      </c>
    </row>
    <row r="149" spans="1:183" ht="25.2" thickBot="1">
      <c r="A149" s="682" t="s">
        <v>945</v>
      </c>
      <c r="B149" s="597" t="s">
        <v>889</v>
      </c>
      <c r="C149" s="661"/>
      <c r="D149" s="662"/>
      <c r="E149" s="683"/>
      <c r="F149" s="683"/>
      <c r="G149" s="684">
        <v>0</v>
      </c>
      <c r="H149" s="685"/>
      <c r="I149" s="685"/>
      <c r="J149" s="686">
        <v>0</v>
      </c>
      <c r="K149" s="437" t="e">
        <v>#DIV/0!</v>
      </c>
      <c r="L149" s="666"/>
      <c r="M149" s="667"/>
      <c r="N149" s="668"/>
      <c r="O149" s="669"/>
      <c r="P149" s="670"/>
      <c r="Q149" s="671"/>
      <c r="R149" s="543"/>
      <c r="S149" s="666"/>
      <c r="T149" s="667"/>
      <c r="U149" s="668"/>
      <c r="V149" s="669"/>
      <c r="W149" s="670"/>
      <c r="X149" s="671"/>
      <c r="Y149" s="672"/>
      <c r="Z149" s="666"/>
      <c r="AA149" s="667"/>
      <c r="AB149" s="668"/>
      <c r="AC149" s="669"/>
      <c r="AD149" s="670"/>
      <c r="AE149" s="671"/>
      <c r="AF149" s="672"/>
      <c r="AG149" s="666"/>
      <c r="AH149" s="667"/>
      <c r="AI149" s="668"/>
      <c r="AJ149" s="669"/>
      <c r="AK149" s="670"/>
      <c r="AL149" s="671"/>
      <c r="AM149" s="672"/>
      <c r="AN149" s="666"/>
      <c r="AO149" s="667"/>
      <c r="AP149" s="668"/>
      <c r="AQ149" s="669"/>
      <c r="AR149" s="670"/>
      <c r="AS149" s="671"/>
      <c r="AT149" s="672"/>
      <c r="AU149" s="666"/>
      <c r="AV149" s="667"/>
      <c r="AW149" s="668"/>
      <c r="AX149" s="669"/>
      <c r="AY149" s="670"/>
      <c r="AZ149" s="671"/>
      <c r="BA149" s="543"/>
      <c r="BB149" s="666"/>
      <c r="BC149" s="667"/>
      <c r="BD149" s="668"/>
      <c r="BE149" s="669"/>
      <c r="BF149" s="670"/>
      <c r="BG149" s="671"/>
      <c r="BH149" s="672"/>
      <c r="BI149" s="666"/>
      <c r="BJ149" s="667"/>
      <c r="BK149" s="668"/>
      <c r="BL149" s="669"/>
      <c r="BM149" s="670"/>
      <c r="BN149" s="671"/>
      <c r="BO149" s="672"/>
      <c r="BP149" s="666"/>
      <c r="BQ149" s="667"/>
      <c r="BR149" s="668"/>
      <c r="BS149" s="669"/>
      <c r="BT149" s="670"/>
      <c r="BU149" s="671"/>
      <c r="BV149" s="448"/>
      <c r="BW149" s="666"/>
      <c r="BX149" s="667"/>
      <c r="BY149" s="668"/>
      <c r="BZ149" s="669"/>
      <c r="CA149" s="442"/>
      <c r="CB149" s="671"/>
      <c r="CC149" s="672"/>
      <c r="CD149" s="666"/>
      <c r="CE149" s="667"/>
      <c r="CF149" s="668"/>
      <c r="CG149" s="669"/>
      <c r="CH149" s="670"/>
      <c r="CI149" s="671"/>
      <c r="CJ149" s="672"/>
      <c r="CK149" s="666"/>
      <c r="CL149" s="667"/>
      <c r="CM149" s="668"/>
      <c r="CN149" s="669"/>
      <c r="CO149" s="670"/>
      <c r="CP149" s="671"/>
      <c r="CQ149" s="672"/>
      <c r="CR149" s="666"/>
      <c r="CS149" s="667"/>
      <c r="CT149" s="668"/>
      <c r="CU149" s="669"/>
      <c r="CV149" s="670"/>
      <c r="CW149" s="671"/>
      <c r="CX149" s="672"/>
      <c r="CY149" s="666"/>
      <c r="CZ149" s="667"/>
      <c r="DA149" s="668"/>
      <c r="DB149" s="669"/>
      <c r="DC149" s="670"/>
      <c r="DD149" s="671"/>
      <c r="DE149" s="672"/>
      <c r="DF149" s="666"/>
      <c r="DG149" s="667"/>
      <c r="DH149" s="668"/>
      <c r="DI149" s="669"/>
      <c r="DJ149" s="670"/>
      <c r="DK149" s="671"/>
      <c r="DL149" s="672"/>
      <c r="DM149" s="666"/>
      <c r="DN149" s="667"/>
      <c r="DO149" s="668"/>
      <c r="DP149" s="669"/>
      <c r="DQ149" s="670"/>
      <c r="DR149" s="671"/>
      <c r="DS149" s="672"/>
      <c r="DT149" s="666"/>
      <c r="DU149" s="667"/>
      <c r="DV149" s="668"/>
      <c r="DW149" s="669"/>
      <c r="DX149" s="670"/>
      <c r="DY149" s="671"/>
      <c r="DZ149" s="672"/>
      <c r="EA149" s="666"/>
      <c r="EB149" s="667"/>
      <c r="EC149" s="668"/>
      <c r="ED149" s="669"/>
      <c r="EE149" s="670"/>
      <c r="EF149" s="671"/>
      <c r="EG149" s="672"/>
      <c r="EH149" s="666"/>
      <c r="EI149" s="667"/>
      <c r="EJ149" s="668"/>
      <c r="EK149" s="669"/>
      <c r="EL149" s="670"/>
      <c r="EM149" s="671"/>
      <c r="EN149" s="672"/>
      <c r="EO149" s="666"/>
      <c r="EP149" s="667"/>
      <c r="EQ149" s="668"/>
      <c r="ER149" s="669"/>
      <c r="ES149" s="670"/>
      <c r="ET149" s="671"/>
      <c r="EU149" s="448"/>
      <c r="EV149" s="438"/>
      <c r="EW149" s="439"/>
      <c r="EX149" s="440"/>
      <c r="EY149" s="441"/>
      <c r="EZ149" s="442"/>
      <c r="FA149" s="443"/>
      <c r="FB149" s="636"/>
      <c r="FC149" s="445"/>
      <c r="FD149" s="439"/>
      <c r="FE149" s="440"/>
      <c r="FF149" s="441"/>
      <c r="FG149" s="670"/>
      <c r="FH149" s="671"/>
      <c r="FI149" s="672"/>
      <c r="FJ149" s="406">
        <v>0</v>
      </c>
      <c r="FK149" s="401">
        <v>0</v>
      </c>
      <c r="FL149" s="402">
        <v>0</v>
      </c>
      <c r="FM149" s="673">
        <v>0</v>
      </c>
      <c r="FN149" s="674">
        <v>0</v>
      </c>
      <c r="FO149" s="428">
        <v>0</v>
      </c>
      <c r="FP149" s="400">
        <v>0</v>
      </c>
      <c r="FQ149" s="429">
        <v>0</v>
      </c>
      <c r="FR149" s="675">
        <v>0</v>
      </c>
      <c r="FS149" s="679">
        <v>0</v>
      </c>
      <c r="FT149" s="668">
        <v>0</v>
      </c>
      <c r="FU149" s="669">
        <v>0</v>
      </c>
      <c r="FV149" s="670">
        <v>0</v>
      </c>
      <c r="FW149" s="680">
        <v>0</v>
      </c>
      <c r="FX149" s="681">
        <v>0</v>
      </c>
      <c r="FY149" s="667">
        <v>0</v>
      </c>
      <c r="FZ149" s="658">
        <v>0</v>
      </c>
      <c r="GA149" s="659">
        <v>0</v>
      </c>
    </row>
    <row r="150" spans="1:183" ht="25.2" thickBot="1">
      <c r="A150" s="682" t="s">
        <v>946</v>
      </c>
      <c r="B150" s="597" t="s">
        <v>889</v>
      </c>
      <c r="C150" s="661"/>
      <c r="D150" s="662"/>
      <c r="E150" s="683"/>
      <c r="F150" s="683"/>
      <c r="G150" s="684">
        <v>0</v>
      </c>
      <c r="H150" s="685"/>
      <c r="I150" s="685"/>
      <c r="J150" s="686">
        <v>0</v>
      </c>
      <c r="K150" s="437" t="e">
        <v>#DIV/0!</v>
      </c>
      <c r="L150" s="666"/>
      <c r="M150" s="667"/>
      <c r="N150" s="668"/>
      <c r="O150" s="669"/>
      <c r="P150" s="670"/>
      <c r="Q150" s="671"/>
      <c r="R150" s="543"/>
      <c r="S150" s="666"/>
      <c r="T150" s="667"/>
      <c r="U150" s="668"/>
      <c r="V150" s="669"/>
      <c r="W150" s="670"/>
      <c r="X150" s="671"/>
      <c r="Y150" s="672"/>
      <c r="Z150" s="666"/>
      <c r="AA150" s="667"/>
      <c r="AB150" s="668"/>
      <c r="AC150" s="669"/>
      <c r="AD150" s="670"/>
      <c r="AE150" s="671"/>
      <c r="AF150" s="672"/>
      <c r="AG150" s="666"/>
      <c r="AH150" s="667"/>
      <c r="AI150" s="668"/>
      <c r="AJ150" s="669"/>
      <c r="AK150" s="670"/>
      <c r="AL150" s="671"/>
      <c r="AM150" s="672"/>
      <c r="AN150" s="666"/>
      <c r="AO150" s="667"/>
      <c r="AP150" s="668"/>
      <c r="AQ150" s="669"/>
      <c r="AR150" s="670"/>
      <c r="AS150" s="671"/>
      <c r="AT150" s="672"/>
      <c r="AU150" s="666"/>
      <c r="AV150" s="667"/>
      <c r="AW150" s="668"/>
      <c r="AX150" s="669"/>
      <c r="AY150" s="670"/>
      <c r="AZ150" s="671"/>
      <c r="BA150" s="543"/>
      <c r="BB150" s="666"/>
      <c r="BC150" s="667"/>
      <c r="BD150" s="668"/>
      <c r="BE150" s="669"/>
      <c r="BF150" s="670"/>
      <c r="BG150" s="671"/>
      <c r="BH150" s="672"/>
      <c r="BI150" s="666"/>
      <c r="BJ150" s="667"/>
      <c r="BK150" s="668"/>
      <c r="BL150" s="669"/>
      <c r="BM150" s="670"/>
      <c r="BN150" s="671"/>
      <c r="BO150" s="672"/>
      <c r="BP150" s="666"/>
      <c r="BQ150" s="667"/>
      <c r="BR150" s="668"/>
      <c r="BS150" s="669"/>
      <c r="BT150" s="670"/>
      <c r="BU150" s="671"/>
      <c r="BV150" s="448"/>
      <c r="BW150" s="666"/>
      <c r="BX150" s="667"/>
      <c r="BY150" s="668"/>
      <c r="BZ150" s="669"/>
      <c r="CA150" s="442"/>
      <c r="CB150" s="671"/>
      <c r="CC150" s="672"/>
      <c r="CD150" s="666"/>
      <c r="CE150" s="667"/>
      <c r="CF150" s="668"/>
      <c r="CG150" s="669"/>
      <c r="CH150" s="670"/>
      <c r="CI150" s="671"/>
      <c r="CJ150" s="672"/>
      <c r="CK150" s="666"/>
      <c r="CL150" s="667"/>
      <c r="CM150" s="668"/>
      <c r="CN150" s="669"/>
      <c r="CO150" s="670"/>
      <c r="CP150" s="671"/>
      <c r="CQ150" s="672"/>
      <c r="CR150" s="666"/>
      <c r="CS150" s="667"/>
      <c r="CT150" s="668"/>
      <c r="CU150" s="669"/>
      <c r="CV150" s="670"/>
      <c r="CW150" s="671"/>
      <c r="CX150" s="672"/>
      <c r="CY150" s="666"/>
      <c r="CZ150" s="667"/>
      <c r="DA150" s="668"/>
      <c r="DB150" s="669"/>
      <c r="DC150" s="670"/>
      <c r="DD150" s="671"/>
      <c r="DE150" s="672"/>
      <c r="DF150" s="666"/>
      <c r="DG150" s="667"/>
      <c r="DH150" s="668"/>
      <c r="DI150" s="669"/>
      <c r="DJ150" s="670"/>
      <c r="DK150" s="671"/>
      <c r="DL150" s="672"/>
      <c r="DM150" s="666"/>
      <c r="DN150" s="667"/>
      <c r="DO150" s="668"/>
      <c r="DP150" s="669"/>
      <c r="DQ150" s="670"/>
      <c r="DR150" s="671"/>
      <c r="DS150" s="672"/>
      <c r="DT150" s="666"/>
      <c r="DU150" s="667"/>
      <c r="DV150" s="668"/>
      <c r="DW150" s="669"/>
      <c r="DX150" s="670"/>
      <c r="DY150" s="671"/>
      <c r="DZ150" s="672"/>
      <c r="EA150" s="666"/>
      <c r="EB150" s="667"/>
      <c r="EC150" s="668"/>
      <c r="ED150" s="669"/>
      <c r="EE150" s="670"/>
      <c r="EF150" s="671"/>
      <c r="EG150" s="672"/>
      <c r="EH150" s="666"/>
      <c r="EI150" s="667"/>
      <c r="EJ150" s="668"/>
      <c r="EK150" s="669"/>
      <c r="EL150" s="670"/>
      <c r="EM150" s="671"/>
      <c r="EN150" s="672"/>
      <c r="EO150" s="666"/>
      <c r="EP150" s="667"/>
      <c r="EQ150" s="668"/>
      <c r="ER150" s="669"/>
      <c r="ES150" s="670"/>
      <c r="ET150" s="671"/>
      <c r="EU150" s="448"/>
      <c r="EV150" s="438"/>
      <c r="EW150" s="439"/>
      <c r="EX150" s="440"/>
      <c r="EY150" s="441"/>
      <c r="EZ150" s="442"/>
      <c r="FA150" s="443"/>
      <c r="FB150" s="636"/>
      <c r="FC150" s="445"/>
      <c r="FD150" s="439"/>
      <c r="FE150" s="440"/>
      <c r="FF150" s="441"/>
      <c r="FG150" s="670"/>
      <c r="FH150" s="671"/>
      <c r="FI150" s="672"/>
      <c r="FJ150" s="406">
        <v>0</v>
      </c>
      <c r="FK150" s="401">
        <v>0</v>
      </c>
      <c r="FL150" s="402">
        <v>0</v>
      </c>
      <c r="FM150" s="673">
        <v>0</v>
      </c>
      <c r="FN150" s="674">
        <v>0</v>
      </c>
      <c r="FO150" s="428">
        <v>0</v>
      </c>
      <c r="FP150" s="400">
        <v>0</v>
      </c>
      <c r="FQ150" s="429">
        <v>0</v>
      </c>
      <c r="FR150" s="675">
        <v>0</v>
      </c>
      <c r="FS150" s="679">
        <v>0</v>
      </c>
      <c r="FT150" s="668">
        <v>0</v>
      </c>
      <c r="FU150" s="669">
        <v>0</v>
      </c>
      <c r="FV150" s="670">
        <v>0</v>
      </c>
      <c r="FW150" s="680">
        <v>0</v>
      </c>
      <c r="FX150" s="681">
        <v>0</v>
      </c>
      <c r="FY150" s="667">
        <v>0</v>
      </c>
      <c r="FZ150" s="658">
        <v>0</v>
      </c>
      <c r="GA150" s="659">
        <v>0</v>
      </c>
    </row>
    <row r="151" spans="1:183" ht="25.2" thickBot="1">
      <c r="A151" s="682" t="s">
        <v>947</v>
      </c>
      <c r="B151" s="597" t="s">
        <v>889</v>
      </c>
      <c r="C151" s="661"/>
      <c r="D151" s="662"/>
      <c r="E151" s="683"/>
      <c r="F151" s="683"/>
      <c r="G151" s="684">
        <v>0</v>
      </c>
      <c r="H151" s="685"/>
      <c r="I151" s="685"/>
      <c r="J151" s="686">
        <v>0</v>
      </c>
      <c r="K151" s="437" t="e">
        <v>#DIV/0!</v>
      </c>
      <c r="L151" s="666"/>
      <c r="M151" s="667"/>
      <c r="N151" s="668"/>
      <c r="O151" s="669"/>
      <c r="P151" s="670"/>
      <c r="Q151" s="671"/>
      <c r="R151" s="543"/>
      <c r="S151" s="666"/>
      <c r="T151" s="667"/>
      <c r="U151" s="668"/>
      <c r="V151" s="669"/>
      <c r="W151" s="670"/>
      <c r="X151" s="671"/>
      <c r="Y151" s="672"/>
      <c r="Z151" s="666"/>
      <c r="AA151" s="667"/>
      <c r="AB151" s="668"/>
      <c r="AC151" s="669"/>
      <c r="AD151" s="670"/>
      <c r="AE151" s="671"/>
      <c r="AF151" s="672"/>
      <c r="AG151" s="666"/>
      <c r="AH151" s="667"/>
      <c r="AI151" s="668"/>
      <c r="AJ151" s="669"/>
      <c r="AK151" s="670"/>
      <c r="AL151" s="671"/>
      <c r="AM151" s="672"/>
      <c r="AN151" s="666"/>
      <c r="AO151" s="667"/>
      <c r="AP151" s="668"/>
      <c r="AQ151" s="669"/>
      <c r="AR151" s="670"/>
      <c r="AS151" s="671"/>
      <c r="AT151" s="672"/>
      <c r="AU151" s="666"/>
      <c r="AV151" s="667"/>
      <c r="AW151" s="668"/>
      <c r="AX151" s="669"/>
      <c r="AY151" s="670"/>
      <c r="AZ151" s="671"/>
      <c r="BA151" s="543"/>
      <c r="BB151" s="666"/>
      <c r="BC151" s="667"/>
      <c r="BD151" s="668"/>
      <c r="BE151" s="669"/>
      <c r="BF151" s="670"/>
      <c r="BG151" s="671"/>
      <c r="BH151" s="672"/>
      <c r="BI151" s="666"/>
      <c r="BJ151" s="667"/>
      <c r="BK151" s="668"/>
      <c r="BL151" s="669"/>
      <c r="BM151" s="670"/>
      <c r="BN151" s="671"/>
      <c r="BO151" s="672"/>
      <c r="BP151" s="666"/>
      <c r="BQ151" s="667"/>
      <c r="BR151" s="668"/>
      <c r="BS151" s="669"/>
      <c r="BT151" s="670"/>
      <c r="BU151" s="671"/>
      <c r="BV151" s="448"/>
      <c r="BW151" s="666"/>
      <c r="BX151" s="667"/>
      <c r="BY151" s="668"/>
      <c r="BZ151" s="669"/>
      <c r="CA151" s="442"/>
      <c r="CB151" s="671"/>
      <c r="CC151" s="672"/>
      <c r="CD151" s="666"/>
      <c r="CE151" s="667"/>
      <c r="CF151" s="668"/>
      <c r="CG151" s="669"/>
      <c r="CH151" s="670"/>
      <c r="CI151" s="671"/>
      <c r="CJ151" s="672"/>
      <c r="CK151" s="666"/>
      <c r="CL151" s="667"/>
      <c r="CM151" s="668"/>
      <c r="CN151" s="669"/>
      <c r="CO151" s="670"/>
      <c r="CP151" s="671"/>
      <c r="CQ151" s="672"/>
      <c r="CR151" s="666"/>
      <c r="CS151" s="667"/>
      <c r="CT151" s="668"/>
      <c r="CU151" s="669"/>
      <c r="CV151" s="670"/>
      <c r="CW151" s="671"/>
      <c r="CX151" s="672"/>
      <c r="CY151" s="666"/>
      <c r="CZ151" s="667"/>
      <c r="DA151" s="668"/>
      <c r="DB151" s="669"/>
      <c r="DC151" s="670"/>
      <c r="DD151" s="671"/>
      <c r="DE151" s="672"/>
      <c r="DF151" s="666"/>
      <c r="DG151" s="667"/>
      <c r="DH151" s="668"/>
      <c r="DI151" s="669"/>
      <c r="DJ151" s="670"/>
      <c r="DK151" s="671"/>
      <c r="DL151" s="672"/>
      <c r="DM151" s="666"/>
      <c r="DN151" s="667"/>
      <c r="DO151" s="668"/>
      <c r="DP151" s="669"/>
      <c r="DQ151" s="670"/>
      <c r="DR151" s="671"/>
      <c r="DS151" s="672"/>
      <c r="DT151" s="666"/>
      <c r="DU151" s="667"/>
      <c r="DV151" s="668"/>
      <c r="DW151" s="669"/>
      <c r="DX151" s="670"/>
      <c r="DY151" s="671"/>
      <c r="DZ151" s="672"/>
      <c r="EA151" s="666"/>
      <c r="EB151" s="667"/>
      <c r="EC151" s="668"/>
      <c r="ED151" s="669"/>
      <c r="EE151" s="670"/>
      <c r="EF151" s="671"/>
      <c r="EG151" s="672"/>
      <c r="EH151" s="666"/>
      <c r="EI151" s="667"/>
      <c r="EJ151" s="668"/>
      <c r="EK151" s="669"/>
      <c r="EL151" s="670"/>
      <c r="EM151" s="671"/>
      <c r="EN151" s="672"/>
      <c r="EO151" s="666"/>
      <c r="EP151" s="667"/>
      <c r="EQ151" s="668"/>
      <c r="ER151" s="669"/>
      <c r="ES151" s="670"/>
      <c r="ET151" s="671"/>
      <c r="EU151" s="448"/>
      <c r="EV151" s="438"/>
      <c r="EW151" s="439"/>
      <c r="EX151" s="440"/>
      <c r="EY151" s="441"/>
      <c r="EZ151" s="442"/>
      <c r="FA151" s="443"/>
      <c r="FB151" s="636"/>
      <c r="FC151" s="445"/>
      <c r="FD151" s="439"/>
      <c r="FE151" s="440"/>
      <c r="FF151" s="441"/>
      <c r="FG151" s="670"/>
      <c r="FH151" s="671"/>
      <c r="FI151" s="672"/>
      <c r="FJ151" s="406">
        <v>0</v>
      </c>
      <c r="FK151" s="401">
        <v>0</v>
      </c>
      <c r="FL151" s="402">
        <v>0</v>
      </c>
      <c r="FM151" s="673">
        <v>0</v>
      </c>
      <c r="FN151" s="674">
        <v>0</v>
      </c>
      <c r="FO151" s="428">
        <v>0</v>
      </c>
      <c r="FP151" s="400">
        <v>0</v>
      </c>
      <c r="FQ151" s="429">
        <v>0</v>
      </c>
      <c r="FR151" s="675">
        <v>0</v>
      </c>
      <c r="FS151" s="679">
        <v>0</v>
      </c>
      <c r="FT151" s="668">
        <v>0</v>
      </c>
      <c r="FU151" s="669">
        <v>0</v>
      </c>
      <c r="FV151" s="670">
        <v>0</v>
      </c>
      <c r="FW151" s="680">
        <v>0</v>
      </c>
      <c r="FX151" s="681">
        <v>0</v>
      </c>
      <c r="FY151" s="667">
        <v>0</v>
      </c>
      <c r="FZ151" s="658">
        <v>0</v>
      </c>
      <c r="GA151" s="659">
        <v>0</v>
      </c>
    </row>
    <row r="152" spans="1:183" ht="25.2" thickBot="1">
      <c r="A152" s="682" t="s">
        <v>948</v>
      </c>
      <c r="B152" s="597" t="s">
        <v>889</v>
      </c>
      <c r="C152" s="661"/>
      <c r="D152" s="662"/>
      <c r="E152" s="683"/>
      <c r="F152" s="683"/>
      <c r="G152" s="684">
        <v>0</v>
      </c>
      <c r="H152" s="685"/>
      <c r="I152" s="685"/>
      <c r="J152" s="686">
        <v>0</v>
      </c>
      <c r="K152" s="437" t="e">
        <v>#DIV/0!</v>
      </c>
      <c r="L152" s="666"/>
      <c r="M152" s="667"/>
      <c r="N152" s="668"/>
      <c r="O152" s="669"/>
      <c r="P152" s="670"/>
      <c r="Q152" s="671"/>
      <c r="R152" s="543"/>
      <c r="S152" s="666"/>
      <c r="T152" s="667"/>
      <c r="U152" s="668"/>
      <c r="V152" s="669"/>
      <c r="W152" s="670"/>
      <c r="X152" s="671"/>
      <c r="Y152" s="672"/>
      <c r="Z152" s="666"/>
      <c r="AA152" s="667"/>
      <c r="AB152" s="668"/>
      <c r="AC152" s="669"/>
      <c r="AD152" s="670"/>
      <c r="AE152" s="671"/>
      <c r="AF152" s="672"/>
      <c r="AG152" s="666"/>
      <c r="AH152" s="667"/>
      <c r="AI152" s="668"/>
      <c r="AJ152" s="669"/>
      <c r="AK152" s="670"/>
      <c r="AL152" s="671"/>
      <c r="AM152" s="672"/>
      <c r="AN152" s="666"/>
      <c r="AO152" s="667"/>
      <c r="AP152" s="668"/>
      <c r="AQ152" s="669"/>
      <c r="AR152" s="670"/>
      <c r="AS152" s="671"/>
      <c r="AT152" s="672"/>
      <c r="AU152" s="666"/>
      <c r="AV152" s="667"/>
      <c r="AW152" s="668"/>
      <c r="AX152" s="669"/>
      <c r="AY152" s="670"/>
      <c r="AZ152" s="671"/>
      <c r="BA152" s="543"/>
      <c r="BB152" s="666"/>
      <c r="BC152" s="667"/>
      <c r="BD152" s="668"/>
      <c r="BE152" s="669"/>
      <c r="BF152" s="670"/>
      <c r="BG152" s="671"/>
      <c r="BH152" s="672"/>
      <c r="BI152" s="666"/>
      <c r="BJ152" s="667"/>
      <c r="BK152" s="668"/>
      <c r="BL152" s="669"/>
      <c r="BM152" s="670"/>
      <c r="BN152" s="671"/>
      <c r="BO152" s="672"/>
      <c r="BP152" s="666"/>
      <c r="BQ152" s="667"/>
      <c r="BR152" s="668"/>
      <c r="BS152" s="669"/>
      <c r="BT152" s="670"/>
      <c r="BU152" s="671"/>
      <c r="BV152" s="448"/>
      <c r="BW152" s="666"/>
      <c r="BX152" s="667"/>
      <c r="BY152" s="668"/>
      <c r="BZ152" s="669"/>
      <c r="CA152" s="442"/>
      <c r="CB152" s="671"/>
      <c r="CC152" s="672"/>
      <c r="CD152" s="666"/>
      <c r="CE152" s="667"/>
      <c r="CF152" s="668"/>
      <c r="CG152" s="669"/>
      <c r="CH152" s="670"/>
      <c r="CI152" s="671"/>
      <c r="CJ152" s="672"/>
      <c r="CK152" s="666"/>
      <c r="CL152" s="667"/>
      <c r="CM152" s="668"/>
      <c r="CN152" s="669"/>
      <c r="CO152" s="670"/>
      <c r="CP152" s="671"/>
      <c r="CQ152" s="672"/>
      <c r="CR152" s="666"/>
      <c r="CS152" s="667"/>
      <c r="CT152" s="668"/>
      <c r="CU152" s="669"/>
      <c r="CV152" s="670"/>
      <c r="CW152" s="671"/>
      <c r="CX152" s="672"/>
      <c r="CY152" s="666"/>
      <c r="CZ152" s="667"/>
      <c r="DA152" s="668"/>
      <c r="DB152" s="669"/>
      <c r="DC152" s="670"/>
      <c r="DD152" s="671"/>
      <c r="DE152" s="672"/>
      <c r="DF152" s="666"/>
      <c r="DG152" s="667"/>
      <c r="DH152" s="668"/>
      <c r="DI152" s="669"/>
      <c r="DJ152" s="670"/>
      <c r="DK152" s="671"/>
      <c r="DL152" s="672"/>
      <c r="DM152" s="666"/>
      <c r="DN152" s="667"/>
      <c r="DO152" s="668"/>
      <c r="DP152" s="669"/>
      <c r="DQ152" s="670"/>
      <c r="DR152" s="671"/>
      <c r="DS152" s="672"/>
      <c r="DT152" s="666"/>
      <c r="DU152" s="667"/>
      <c r="DV152" s="668"/>
      <c r="DW152" s="669"/>
      <c r="DX152" s="670"/>
      <c r="DY152" s="671"/>
      <c r="DZ152" s="672"/>
      <c r="EA152" s="666"/>
      <c r="EB152" s="667"/>
      <c r="EC152" s="668"/>
      <c r="ED152" s="669"/>
      <c r="EE152" s="670"/>
      <c r="EF152" s="671"/>
      <c r="EG152" s="672"/>
      <c r="EH152" s="666"/>
      <c r="EI152" s="667"/>
      <c r="EJ152" s="668"/>
      <c r="EK152" s="669"/>
      <c r="EL152" s="670"/>
      <c r="EM152" s="671"/>
      <c r="EN152" s="672"/>
      <c r="EO152" s="666"/>
      <c r="EP152" s="667"/>
      <c r="EQ152" s="668"/>
      <c r="ER152" s="669"/>
      <c r="ES152" s="670"/>
      <c r="ET152" s="671"/>
      <c r="EU152" s="448"/>
      <c r="EV152" s="438"/>
      <c r="EW152" s="439"/>
      <c r="EX152" s="440"/>
      <c r="EY152" s="441"/>
      <c r="EZ152" s="442"/>
      <c r="FA152" s="443"/>
      <c r="FB152" s="636"/>
      <c r="FC152" s="445"/>
      <c r="FD152" s="439"/>
      <c r="FE152" s="440"/>
      <c r="FF152" s="441"/>
      <c r="FG152" s="670"/>
      <c r="FH152" s="671"/>
      <c r="FI152" s="672"/>
      <c r="FJ152" s="406">
        <v>0</v>
      </c>
      <c r="FK152" s="401">
        <v>0</v>
      </c>
      <c r="FL152" s="402">
        <v>0</v>
      </c>
      <c r="FM152" s="673">
        <v>0</v>
      </c>
      <c r="FN152" s="674">
        <v>0</v>
      </c>
      <c r="FO152" s="428">
        <v>0</v>
      </c>
      <c r="FP152" s="400">
        <v>0</v>
      </c>
      <c r="FQ152" s="429">
        <v>0</v>
      </c>
      <c r="FR152" s="675">
        <v>0</v>
      </c>
      <c r="FS152" s="679">
        <v>0</v>
      </c>
      <c r="FT152" s="668">
        <v>0</v>
      </c>
      <c r="FU152" s="669">
        <v>0</v>
      </c>
      <c r="FV152" s="670">
        <v>0</v>
      </c>
      <c r="FW152" s="680">
        <v>0</v>
      </c>
      <c r="FX152" s="681">
        <v>0</v>
      </c>
      <c r="FY152" s="667">
        <v>0</v>
      </c>
      <c r="FZ152" s="658">
        <v>0</v>
      </c>
      <c r="GA152" s="659">
        <v>0</v>
      </c>
    </row>
    <row r="153" spans="1:183" ht="25.2" thickBot="1">
      <c r="A153" s="682" t="s">
        <v>949</v>
      </c>
      <c r="B153" s="597" t="s">
        <v>889</v>
      </c>
      <c r="C153" s="661"/>
      <c r="D153" s="662"/>
      <c r="E153" s="683"/>
      <c r="F153" s="683"/>
      <c r="G153" s="684">
        <v>0</v>
      </c>
      <c r="H153" s="685"/>
      <c r="I153" s="685"/>
      <c r="J153" s="686">
        <v>0</v>
      </c>
      <c r="K153" s="437" t="e">
        <v>#DIV/0!</v>
      </c>
      <c r="L153" s="666"/>
      <c r="M153" s="667"/>
      <c r="N153" s="668"/>
      <c r="O153" s="669"/>
      <c r="P153" s="670"/>
      <c r="Q153" s="671"/>
      <c r="R153" s="543"/>
      <c r="S153" s="666"/>
      <c r="T153" s="667"/>
      <c r="U153" s="668"/>
      <c r="V153" s="669"/>
      <c r="W153" s="670"/>
      <c r="X153" s="671"/>
      <c r="Y153" s="672"/>
      <c r="Z153" s="666"/>
      <c r="AA153" s="667"/>
      <c r="AB153" s="668"/>
      <c r="AC153" s="669"/>
      <c r="AD153" s="670"/>
      <c r="AE153" s="671"/>
      <c r="AF153" s="672"/>
      <c r="AG153" s="666"/>
      <c r="AH153" s="667"/>
      <c r="AI153" s="668"/>
      <c r="AJ153" s="669"/>
      <c r="AK153" s="670"/>
      <c r="AL153" s="671"/>
      <c r="AM153" s="672"/>
      <c r="AN153" s="666"/>
      <c r="AO153" s="667"/>
      <c r="AP153" s="668"/>
      <c r="AQ153" s="669"/>
      <c r="AR153" s="670"/>
      <c r="AS153" s="671"/>
      <c r="AT153" s="672"/>
      <c r="AU153" s="666"/>
      <c r="AV153" s="667"/>
      <c r="AW153" s="668"/>
      <c r="AX153" s="669"/>
      <c r="AY153" s="670"/>
      <c r="AZ153" s="671"/>
      <c r="BA153" s="543"/>
      <c r="BB153" s="666"/>
      <c r="BC153" s="667"/>
      <c r="BD153" s="668"/>
      <c r="BE153" s="669"/>
      <c r="BF153" s="670"/>
      <c r="BG153" s="671"/>
      <c r="BH153" s="672"/>
      <c r="BI153" s="666"/>
      <c r="BJ153" s="667"/>
      <c r="BK153" s="668"/>
      <c r="BL153" s="669"/>
      <c r="BM153" s="670"/>
      <c r="BN153" s="671"/>
      <c r="BO153" s="672"/>
      <c r="BP153" s="666"/>
      <c r="BQ153" s="667"/>
      <c r="BR153" s="668"/>
      <c r="BS153" s="669"/>
      <c r="BT153" s="670"/>
      <c r="BU153" s="671"/>
      <c r="BV153" s="448"/>
      <c r="BW153" s="666"/>
      <c r="BX153" s="667"/>
      <c r="BY153" s="668"/>
      <c r="BZ153" s="669"/>
      <c r="CA153" s="442"/>
      <c r="CB153" s="671"/>
      <c r="CC153" s="672"/>
      <c r="CD153" s="666"/>
      <c r="CE153" s="667"/>
      <c r="CF153" s="668"/>
      <c r="CG153" s="669"/>
      <c r="CH153" s="670"/>
      <c r="CI153" s="671"/>
      <c r="CJ153" s="672"/>
      <c r="CK153" s="666"/>
      <c r="CL153" s="667"/>
      <c r="CM153" s="668"/>
      <c r="CN153" s="669"/>
      <c r="CO153" s="670"/>
      <c r="CP153" s="671"/>
      <c r="CQ153" s="672"/>
      <c r="CR153" s="666"/>
      <c r="CS153" s="667"/>
      <c r="CT153" s="668"/>
      <c r="CU153" s="669"/>
      <c r="CV153" s="670"/>
      <c r="CW153" s="671"/>
      <c r="CX153" s="672"/>
      <c r="CY153" s="666"/>
      <c r="CZ153" s="667"/>
      <c r="DA153" s="668"/>
      <c r="DB153" s="669"/>
      <c r="DC153" s="670"/>
      <c r="DD153" s="671"/>
      <c r="DE153" s="672"/>
      <c r="DF153" s="666"/>
      <c r="DG153" s="667"/>
      <c r="DH153" s="668"/>
      <c r="DI153" s="669"/>
      <c r="DJ153" s="670"/>
      <c r="DK153" s="671"/>
      <c r="DL153" s="672"/>
      <c r="DM153" s="666"/>
      <c r="DN153" s="667"/>
      <c r="DO153" s="668"/>
      <c r="DP153" s="669"/>
      <c r="DQ153" s="670"/>
      <c r="DR153" s="671"/>
      <c r="DS153" s="672"/>
      <c r="DT153" s="666"/>
      <c r="DU153" s="667"/>
      <c r="DV153" s="668"/>
      <c r="DW153" s="669"/>
      <c r="DX153" s="670"/>
      <c r="DY153" s="671"/>
      <c r="DZ153" s="672"/>
      <c r="EA153" s="666"/>
      <c r="EB153" s="667"/>
      <c r="EC153" s="668"/>
      <c r="ED153" s="669"/>
      <c r="EE153" s="670"/>
      <c r="EF153" s="671"/>
      <c r="EG153" s="672"/>
      <c r="EH153" s="666"/>
      <c r="EI153" s="667"/>
      <c r="EJ153" s="668"/>
      <c r="EK153" s="669"/>
      <c r="EL153" s="670"/>
      <c r="EM153" s="671"/>
      <c r="EN153" s="672"/>
      <c r="EO153" s="666"/>
      <c r="EP153" s="667"/>
      <c r="EQ153" s="668"/>
      <c r="ER153" s="669"/>
      <c r="ES153" s="670"/>
      <c r="ET153" s="671"/>
      <c r="EU153" s="448"/>
      <c r="EV153" s="438"/>
      <c r="EW153" s="439"/>
      <c r="EX153" s="440"/>
      <c r="EY153" s="441"/>
      <c r="EZ153" s="442"/>
      <c r="FA153" s="443"/>
      <c r="FB153" s="636"/>
      <c r="FC153" s="445"/>
      <c r="FD153" s="439"/>
      <c r="FE153" s="440"/>
      <c r="FF153" s="441"/>
      <c r="FG153" s="670"/>
      <c r="FH153" s="671"/>
      <c r="FI153" s="672"/>
      <c r="FJ153" s="406">
        <v>0</v>
      </c>
      <c r="FK153" s="401">
        <v>0</v>
      </c>
      <c r="FL153" s="402">
        <v>0</v>
      </c>
      <c r="FM153" s="673">
        <v>0</v>
      </c>
      <c r="FN153" s="674">
        <v>0</v>
      </c>
      <c r="FO153" s="428">
        <v>0</v>
      </c>
      <c r="FP153" s="400">
        <v>0</v>
      </c>
      <c r="FQ153" s="429">
        <v>0</v>
      </c>
      <c r="FR153" s="675">
        <v>0</v>
      </c>
      <c r="FS153" s="679">
        <v>0</v>
      </c>
      <c r="FT153" s="668">
        <v>0</v>
      </c>
      <c r="FU153" s="669">
        <v>0</v>
      </c>
      <c r="FV153" s="670">
        <v>0</v>
      </c>
      <c r="FW153" s="680">
        <v>0</v>
      </c>
      <c r="FX153" s="681">
        <v>0</v>
      </c>
      <c r="FY153" s="667">
        <v>0</v>
      </c>
      <c r="FZ153" s="658">
        <v>0</v>
      </c>
      <c r="GA153" s="659">
        <v>0</v>
      </c>
    </row>
    <row r="154" spans="1:183" ht="25.2" thickBot="1">
      <c r="A154" s="682" t="s">
        <v>950</v>
      </c>
      <c r="B154" s="597" t="s">
        <v>889</v>
      </c>
      <c r="C154" s="661"/>
      <c r="D154" s="662"/>
      <c r="E154" s="683"/>
      <c r="F154" s="683"/>
      <c r="G154" s="684">
        <v>0</v>
      </c>
      <c r="H154" s="685"/>
      <c r="I154" s="685"/>
      <c r="J154" s="686">
        <v>0</v>
      </c>
      <c r="K154" s="437" t="e">
        <v>#DIV/0!</v>
      </c>
      <c r="L154" s="666"/>
      <c r="M154" s="667"/>
      <c r="N154" s="668"/>
      <c r="O154" s="669"/>
      <c r="P154" s="670"/>
      <c r="Q154" s="671"/>
      <c r="R154" s="543"/>
      <c r="S154" s="666"/>
      <c r="T154" s="667"/>
      <c r="U154" s="668"/>
      <c r="V154" s="669"/>
      <c r="W154" s="670"/>
      <c r="X154" s="671"/>
      <c r="Y154" s="672"/>
      <c r="Z154" s="666"/>
      <c r="AA154" s="667"/>
      <c r="AB154" s="668"/>
      <c r="AC154" s="669"/>
      <c r="AD154" s="670"/>
      <c r="AE154" s="671"/>
      <c r="AF154" s="672"/>
      <c r="AG154" s="666"/>
      <c r="AH154" s="667"/>
      <c r="AI154" s="668"/>
      <c r="AJ154" s="669"/>
      <c r="AK154" s="670"/>
      <c r="AL154" s="671"/>
      <c r="AM154" s="672"/>
      <c r="AN154" s="666"/>
      <c r="AO154" s="667"/>
      <c r="AP154" s="668"/>
      <c r="AQ154" s="669"/>
      <c r="AR154" s="670"/>
      <c r="AS154" s="671"/>
      <c r="AT154" s="672"/>
      <c r="AU154" s="666"/>
      <c r="AV154" s="667"/>
      <c r="AW154" s="668"/>
      <c r="AX154" s="669"/>
      <c r="AY154" s="670"/>
      <c r="AZ154" s="671"/>
      <c r="BA154" s="543"/>
      <c r="BB154" s="666"/>
      <c r="BC154" s="667"/>
      <c r="BD154" s="668"/>
      <c r="BE154" s="669"/>
      <c r="BF154" s="670"/>
      <c r="BG154" s="671"/>
      <c r="BH154" s="672"/>
      <c r="BI154" s="666"/>
      <c r="BJ154" s="667"/>
      <c r="BK154" s="668"/>
      <c r="BL154" s="669"/>
      <c r="BM154" s="670"/>
      <c r="BN154" s="671"/>
      <c r="BO154" s="672"/>
      <c r="BP154" s="666"/>
      <c r="BQ154" s="667"/>
      <c r="BR154" s="668"/>
      <c r="BS154" s="669"/>
      <c r="BT154" s="670"/>
      <c r="BU154" s="671"/>
      <c r="BV154" s="448"/>
      <c r="BW154" s="666"/>
      <c r="BX154" s="667"/>
      <c r="BY154" s="668"/>
      <c r="BZ154" s="669"/>
      <c r="CA154" s="442"/>
      <c r="CB154" s="671"/>
      <c r="CC154" s="672"/>
      <c r="CD154" s="666"/>
      <c r="CE154" s="667"/>
      <c r="CF154" s="668"/>
      <c r="CG154" s="669"/>
      <c r="CH154" s="670"/>
      <c r="CI154" s="671"/>
      <c r="CJ154" s="672"/>
      <c r="CK154" s="666"/>
      <c r="CL154" s="667"/>
      <c r="CM154" s="668"/>
      <c r="CN154" s="669"/>
      <c r="CO154" s="670"/>
      <c r="CP154" s="671"/>
      <c r="CQ154" s="672"/>
      <c r="CR154" s="666"/>
      <c r="CS154" s="667"/>
      <c r="CT154" s="668"/>
      <c r="CU154" s="669"/>
      <c r="CV154" s="670"/>
      <c r="CW154" s="671"/>
      <c r="CX154" s="672"/>
      <c r="CY154" s="666"/>
      <c r="CZ154" s="667"/>
      <c r="DA154" s="668"/>
      <c r="DB154" s="669"/>
      <c r="DC154" s="670"/>
      <c r="DD154" s="671"/>
      <c r="DE154" s="672"/>
      <c r="DF154" s="666"/>
      <c r="DG154" s="667"/>
      <c r="DH154" s="668"/>
      <c r="DI154" s="669"/>
      <c r="DJ154" s="670"/>
      <c r="DK154" s="671"/>
      <c r="DL154" s="672"/>
      <c r="DM154" s="666"/>
      <c r="DN154" s="667"/>
      <c r="DO154" s="668"/>
      <c r="DP154" s="669"/>
      <c r="DQ154" s="670"/>
      <c r="DR154" s="671"/>
      <c r="DS154" s="672"/>
      <c r="DT154" s="666"/>
      <c r="DU154" s="667"/>
      <c r="DV154" s="668"/>
      <c r="DW154" s="669"/>
      <c r="DX154" s="670"/>
      <c r="DY154" s="671"/>
      <c r="DZ154" s="672"/>
      <c r="EA154" s="666"/>
      <c r="EB154" s="667"/>
      <c r="EC154" s="668"/>
      <c r="ED154" s="669"/>
      <c r="EE154" s="670"/>
      <c r="EF154" s="671"/>
      <c r="EG154" s="672"/>
      <c r="EH154" s="666"/>
      <c r="EI154" s="667"/>
      <c r="EJ154" s="668"/>
      <c r="EK154" s="669"/>
      <c r="EL154" s="670"/>
      <c r="EM154" s="671"/>
      <c r="EN154" s="672"/>
      <c r="EO154" s="666"/>
      <c r="EP154" s="667"/>
      <c r="EQ154" s="668"/>
      <c r="ER154" s="669"/>
      <c r="ES154" s="670"/>
      <c r="ET154" s="671"/>
      <c r="EU154" s="448"/>
      <c r="EV154" s="438"/>
      <c r="EW154" s="439"/>
      <c r="EX154" s="440"/>
      <c r="EY154" s="441"/>
      <c r="EZ154" s="442"/>
      <c r="FA154" s="443"/>
      <c r="FB154" s="636"/>
      <c r="FC154" s="445"/>
      <c r="FD154" s="439"/>
      <c r="FE154" s="440"/>
      <c r="FF154" s="441"/>
      <c r="FG154" s="670"/>
      <c r="FH154" s="671"/>
      <c r="FI154" s="672"/>
      <c r="FJ154" s="406">
        <v>0</v>
      </c>
      <c r="FK154" s="401">
        <v>0</v>
      </c>
      <c r="FL154" s="402">
        <v>0</v>
      </c>
      <c r="FM154" s="673">
        <v>0</v>
      </c>
      <c r="FN154" s="674">
        <v>0</v>
      </c>
      <c r="FO154" s="428">
        <v>0</v>
      </c>
      <c r="FP154" s="400">
        <v>0</v>
      </c>
      <c r="FQ154" s="429">
        <v>0</v>
      </c>
      <c r="FR154" s="675">
        <v>0</v>
      </c>
      <c r="FS154" s="679">
        <v>0</v>
      </c>
      <c r="FT154" s="668">
        <v>0</v>
      </c>
      <c r="FU154" s="669">
        <v>0</v>
      </c>
      <c r="FV154" s="670">
        <v>0</v>
      </c>
      <c r="FW154" s="680">
        <v>0</v>
      </c>
      <c r="FX154" s="681">
        <v>0</v>
      </c>
      <c r="FY154" s="667">
        <v>0</v>
      </c>
      <c r="FZ154" s="658">
        <v>0</v>
      </c>
      <c r="GA154" s="659">
        <v>0</v>
      </c>
    </row>
    <row r="155" spans="1:183" ht="25.2" thickBot="1">
      <c r="A155" s="682" t="s">
        <v>951</v>
      </c>
      <c r="B155" s="597" t="s">
        <v>889</v>
      </c>
      <c r="C155" s="661"/>
      <c r="D155" s="662"/>
      <c r="E155" s="683"/>
      <c r="F155" s="683"/>
      <c r="G155" s="684">
        <v>0</v>
      </c>
      <c r="H155" s="685"/>
      <c r="I155" s="685"/>
      <c r="J155" s="686">
        <v>0</v>
      </c>
      <c r="K155" s="437" t="e">
        <v>#DIV/0!</v>
      </c>
      <c r="L155" s="666"/>
      <c r="M155" s="667"/>
      <c r="N155" s="668"/>
      <c r="O155" s="669"/>
      <c r="P155" s="670"/>
      <c r="Q155" s="671"/>
      <c r="R155" s="543"/>
      <c r="S155" s="666"/>
      <c r="T155" s="667"/>
      <c r="U155" s="668"/>
      <c r="V155" s="669"/>
      <c r="W155" s="670"/>
      <c r="X155" s="671"/>
      <c r="Y155" s="672"/>
      <c r="Z155" s="666"/>
      <c r="AA155" s="667"/>
      <c r="AB155" s="668"/>
      <c r="AC155" s="669"/>
      <c r="AD155" s="670"/>
      <c r="AE155" s="671"/>
      <c r="AF155" s="672"/>
      <c r="AG155" s="666"/>
      <c r="AH155" s="667"/>
      <c r="AI155" s="668"/>
      <c r="AJ155" s="669"/>
      <c r="AK155" s="670"/>
      <c r="AL155" s="671"/>
      <c r="AM155" s="672"/>
      <c r="AN155" s="666"/>
      <c r="AO155" s="667"/>
      <c r="AP155" s="668"/>
      <c r="AQ155" s="669"/>
      <c r="AR155" s="670"/>
      <c r="AS155" s="671"/>
      <c r="AT155" s="672"/>
      <c r="AU155" s="666"/>
      <c r="AV155" s="667"/>
      <c r="AW155" s="668"/>
      <c r="AX155" s="669"/>
      <c r="AY155" s="670"/>
      <c r="AZ155" s="671"/>
      <c r="BA155" s="543"/>
      <c r="BB155" s="666"/>
      <c r="BC155" s="667"/>
      <c r="BD155" s="668"/>
      <c r="BE155" s="669"/>
      <c r="BF155" s="670"/>
      <c r="BG155" s="671"/>
      <c r="BH155" s="672"/>
      <c r="BI155" s="666"/>
      <c r="BJ155" s="667"/>
      <c r="BK155" s="668"/>
      <c r="BL155" s="669"/>
      <c r="BM155" s="670"/>
      <c r="BN155" s="671"/>
      <c r="BO155" s="672"/>
      <c r="BP155" s="666"/>
      <c r="BQ155" s="667"/>
      <c r="BR155" s="668"/>
      <c r="BS155" s="669"/>
      <c r="BT155" s="670"/>
      <c r="BU155" s="671"/>
      <c r="BV155" s="448"/>
      <c r="BW155" s="666"/>
      <c r="BX155" s="667"/>
      <c r="BY155" s="668"/>
      <c r="BZ155" s="669"/>
      <c r="CA155" s="442"/>
      <c r="CB155" s="671"/>
      <c r="CC155" s="672"/>
      <c r="CD155" s="666"/>
      <c r="CE155" s="667"/>
      <c r="CF155" s="668"/>
      <c r="CG155" s="669"/>
      <c r="CH155" s="670"/>
      <c r="CI155" s="671"/>
      <c r="CJ155" s="672"/>
      <c r="CK155" s="666"/>
      <c r="CL155" s="667"/>
      <c r="CM155" s="668"/>
      <c r="CN155" s="669"/>
      <c r="CO155" s="670"/>
      <c r="CP155" s="671"/>
      <c r="CQ155" s="672"/>
      <c r="CR155" s="666"/>
      <c r="CS155" s="667"/>
      <c r="CT155" s="668"/>
      <c r="CU155" s="669"/>
      <c r="CV155" s="670"/>
      <c r="CW155" s="671"/>
      <c r="CX155" s="672"/>
      <c r="CY155" s="666"/>
      <c r="CZ155" s="667"/>
      <c r="DA155" s="668"/>
      <c r="DB155" s="669"/>
      <c r="DC155" s="670"/>
      <c r="DD155" s="671"/>
      <c r="DE155" s="672"/>
      <c r="DF155" s="666"/>
      <c r="DG155" s="667"/>
      <c r="DH155" s="668"/>
      <c r="DI155" s="669"/>
      <c r="DJ155" s="670"/>
      <c r="DK155" s="671"/>
      <c r="DL155" s="672"/>
      <c r="DM155" s="666"/>
      <c r="DN155" s="667"/>
      <c r="DO155" s="668"/>
      <c r="DP155" s="669"/>
      <c r="DQ155" s="670"/>
      <c r="DR155" s="671"/>
      <c r="DS155" s="672"/>
      <c r="DT155" s="666"/>
      <c r="DU155" s="667"/>
      <c r="DV155" s="668"/>
      <c r="DW155" s="669"/>
      <c r="DX155" s="670"/>
      <c r="DY155" s="671"/>
      <c r="DZ155" s="672"/>
      <c r="EA155" s="666"/>
      <c r="EB155" s="667"/>
      <c r="EC155" s="668"/>
      <c r="ED155" s="669"/>
      <c r="EE155" s="670"/>
      <c r="EF155" s="671"/>
      <c r="EG155" s="672"/>
      <c r="EH155" s="666"/>
      <c r="EI155" s="667"/>
      <c r="EJ155" s="668"/>
      <c r="EK155" s="669"/>
      <c r="EL155" s="670"/>
      <c r="EM155" s="671"/>
      <c r="EN155" s="672"/>
      <c r="EO155" s="666"/>
      <c r="EP155" s="667"/>
      <c r="EQ155" s="668"/>
      <c r="ER155" s="669"/>
      <c r="ES155" s="670"/>
      <c r="ET155" s="671"/>
      <c r="EU155" s="448"/>
      <c r="EV155" s="438"/>
      <c r="EW155" s="439"/>
      <c r="EX155" s="440"/>
      <c r="EY155" s="441"/>
      <c r="EZ155" s="442"/>
      <c r="FA155" s="443"/>
      <c r="FB155" s="636"/>
      <c r="FC155" s="445"/>
      <c r="FD155" s="439"/>
      <c r="FE155" s="440"/>
      <c r="FF155" s="441"/>
      <c r="FG155" s="670"/>
      <c r="FH155" s="671"/>
      <c r="FI155" s="672"/>
      <c r="FJ155" s="406">
        <v>0</v>
      </c>
      <c r="FK155" s="401">
        <v>0</v>
      </c>
      <c r="FL155" s="402">
        <v>0</v>
      </c>
      <c r="FM155" s="673">
        <v>0</v>
      </c>
      <c r="FN155" s="674">
        <v>0</v>
      </c>
      <c r="FO155" s="428">
        <v>0</v>
      </c>
      <c r="FP155" s="400">
        <v>0</v>
      </c>
      <c r="FQ155" s="429">
        <v>0</v>
      </c>
      <c r="FR155" s="675">
        <v>0</v>
      </c>
      <c r="FS155" s="679">
        <v>0</v>
      </c>
      <c r="FT155" s="668">
        <v>0</v>
      </c>
      <c r="FU155" s="669">
        <v>0</v>
      </c>
      <c r="FV155" s="670">
        <v>0</v>
      </c>
      <c r="FW155" s="680">
        <v>0</v>
      </c>
      <c r="FX155" s="681">
        <v>0</v>
      </c>
      <c r="FY155" s="667">
        <v>0</v>
      </c>
      <c r="FZ155" s="658">
        <v>0</v>
      </c>
      <c r="GA155" s="659">
        <v>0</v>
      </c>
    </row>
    <row r="156" spans="1:183" ht="25.2" thickBot="1">
      <c r="A156" s="682" t="s">
        <v>952</v>
      </c>
      <c r="B156" s="597" t="s">
        <v>889</v>
      </c>
      <c r="C156" s="661"/>
      <c r="D156" s="662"/>
      <c r="E156" s="683"/>
      <c r="F156" s="683"/>
      <c r="G156" s="684">
        <v>0</v>
      </c>
      <c r="H156" s="685"/>
      <c r="I156" s="685"/>
      <c r="J156" s="686">
        <v>0</v>
      </c>
      <c r="K156" s="437" t="e">
        <v>#DIV/0!</v>
      </c>
      <c r="L156" s="666"/>
      <c r="M156" s="667"/>
      <c r="N156" s="668"/>
      <c r="O156" s="669"/>
      <c r="P156" s="670"/>
      <c r="Q156" s="671"/>
      <c r="R156" s="543"/>
      <c r="S156" s="666"/>
      <c r="T156" s="667"/>
      <c r="U156" s="668"/>
      <c r="V156" s="669"/>
      <c r="W156" s="670"/>
      <c r="X156" s="671"/>
      <c r="Y156" s="672"/>
      <c r="Z156" s="666"/>
      <c r="AA156" s="667"/>
      <c r="AB156" s="668"/>
      <c r="AC156" s="669"/>
      <c r="AD156" s="670"/>
      <c r="AE156" s="671"/>
      <c r="AF156" s="672"/>
      <c r="AG156" s="666"/>
      <c r="AH156" s="667"/>
      <c r="AI156" s="668"/>
      <c r="AJ156" s="669"/>
      <c r="AK156" s="670"/>
      <c r="AL156" s="671"/>
      <c r="AM156" s="672"/>
      <c r="AN156" s="666"/>
      <c r="AO156" s="667"/>
      <c r="AP156" s="668"/>
      <c r="AQ156" s="669"/>
      <c r="AR156" s="670"/>
      <c r="AS156" s="671"/>
      <c r="AT156" s="672"/>
      <c r="AU156" s="666"/>
      <c r="AV156" s="667"/>
      <c r="AW156" s="668"/>
      <c r="AX156" s="669"/>
      <c r="AY156" s="670"/>
      <c r="AZ156" s="671"/>
      <c r="BA156" s="543"/>
      <c r="BB156" s="666"/>
      <c r="BC156" s="667"/>
      <c r="BD156" s="668"/>
      <c r="BE156" s="669"/>
      <c r="BF156" s="670"/>
      <c r="BG156" s="671"/>
      <c r="BH156" s="672"/>
      <c r="BI156" s="666"/>
      <c r="BJ156" s="667"/>
      <c r="BK156" s="668"/>
      <c r="BL156" s="669"/>
      <c r="BM156" s="670"/>
      <c r="BN156" s="671"/>
      <c r="BO156" s="672"/>
      <c r="BP156" s="666"/>
      <c r="BQ156" s="667"/>
      <c r="BR156" s="668"/>
      <c r="BS156" s="669"/>
      <c r="BT156" s="670"/>
      <c r="BU156" s="671"/>
      <c r="BV156" s="448"/>
      <c r="BW156" s="666"/>
      <c r="BX156" s="667"/>
      <c r="BY156" s="668"/>
      <c r="BZ156" s="669"/>
      <c r="CA156" s="442"/>
      <c r="CB156" s="671"/>
      <c r="CC156" s="672"/>
      <c r="CD156" s="666"/>
      <c r="CE156" s="667"/>
      <c r="CF156" s="668"/>
      <c r="CG156" s="669"/>
      <c r="CH156" s="670"/>
      <c r="CI156" s="671"/>
      <c r="CJ156" s="672"/>
      <c r="CK156" s="666"/>
      <c r="CL156" s="667"/>
      <c r="CM156" s="668"/>
      <c r="CN156" s="669"/>
      <c r="CO156" s="670"/>
      <c r="CP156" s="671"/>
      <c r="CQ156" s="672"/>
      <c r="CR156" s="666"/>
      <c r="CS156" s="667"/>
      <c r="CT156" s="668"/>
      <c r="CU156" s="669"/>
      <c r="CV156" s="670"/>
      <c r="CW156" s="671"/>
      <c r="CX156" s="672"/>
      <c r="CY156" s="666"/>
      <c r="CZ156" s="667"/>
      <c r="DA156" s="668"/>
      <c r="DB156" s="669"/>
      <c r="DC156" s="670"/>
      <c r="DD156" s="671"/>
      <c r="DE156" s="672"/>
      <c r="DF156" s="666"/>
      <c r="DG156" s="667"/>
      <c r="DH156" s="668"/>
      <c r="DI156" s="669"/>
      <c r="DJ156" s="670"/>
      <c r="DK156" s="671"/>
      <c r="DL156" s="672"/>
      <c r="DM156" s="666"/>
      <c r="DN156" s="667"/>
      <c r="DO156" s="668"/>
      <c r="DP156" s="669"/>
      <c r="DQ156" s="670"/>
      <c r="DR156" s="671"/>
      <c r="DS156" s="672"/>
      <c r="DT156" s="666"/>
      <c r="DU156" s="667"/>
      <c r="DV156" s="668"/>
      <c r="DW156" s="669"/>
      <c r="DX156" s="670"/>
      <c r="DY156" s="671"/>
      <c r="DZ156" s="672"/>
      <c r="EA156" s="666"/>
      <c r="EB156" s="667"/>
      <c r="EC156" s="668"/>
      <c r="ED156" s="669"/>
      <c r="EE156" s="670"/>
      <c r="EF156" s="671"/>
      <c r="EG156" s="672"/>
      <c r="EH156" s="666"/>
      <c r="EI156" s="667"/>
      <c r="EJ156" s="668"/>
      <c r="EK156" s="669"/>
      <c r="EL156" s="670"/>
      <c r="EM156" s="671"/>
      <c r="EN156" s="672"/>
      <c r="EO156" s="666"/>
      <c r="EP156" s="667"/>
      <c r="EQ156" s="668"/>
      <c r="ER156" s="669"/>
      <c r="ES156" s="670"/>
      <c r="ET156" s="671"/>
      <c r="EU156" s="448"/>
      <c r="EV156" s="438"/>
      <c r="EW156" s="439"/>
      <c r="EX156" s="440"/>
      <c r="EY156" s="441"/>
      <c r="EZ156" s="442"/>
      <c r="FA156" s="443"/>
      <c r="FB156" s="636"/>
      <c r="FC156" s="445"/>
      <c r="FD156" s="439"/>
      <c r="FE156" s="440"/>
      <c r="FF156" s="441"/>
      <c r="FG156" s="670"/>
      <c r="FH156" s="671"/>
      <c r="FI156" s="672"/>
      <c r="FJ156" s="406">
        <v>0</v>
      </c>
      <c r="FK156" s="401">
        <v>0</v>
      </c>
      <c r="FL156" s="402">
        <v>0</v>
      </c>
      <c r="FM156" s="673">
        <v>0</v>
      </c>
      <c r="FN156" s="674">
        <v>0</v>
      </c>
      <c r="FO156" s="428">
        <v>0</v>
      </c>
      <c r="FP156" s="400">
        <v>0</v>
      </c>
      <c r="FQ156" s="429">
        <v>0</v>
      </c>
      <c r="FR156" s="675">
        <v>0</v>
      </c>
      <c r="FS156" s="679">
        <v>0</v>
      </c>
      <c r="FT156" s="668">
        <v>0</v>
      </c>
      <c r="FU156" s="669">
        <v>0</v>
      </c>
      <c r="FV156" s="670">
        <v>0</v>
      </c>
      <c r="FW156" s="680">
        <v>0</v>
      </c>
      <c r="FX156" s="681">
        <v>0</v>
      </c>
      <c r="FY156" s="667">
        <v>0</v>
      </c>
      <c r="FZ156" s="658">
        <v>0</v>
      </c>
      <c r="GA156" s="659">
        <v>0</v>
      </c>
    </row>
    <row r="157" spans="1:183" ht="25.2" thickBot="1">
      <c r="A157" s="682" t="s">
        <v>953</v>
      </c>
      <c r="B157" s="597" t="s">
        <v>889</v>
      </c>
      <c r="C157" s="661"/>
      <c r="D157" s="662"/>
      <c r="E157" s="683"/>
      <c r="F157" s="683"/>
      <c r="G157" s="684">
        <v>0</v>
      </c>
      <c r="H157" s="685"/>
      <c r="I157" s="685"/>
      <c r="J157" s="686">
        <v>0</v>
      </c>
      <c r="K157" s="437" t="e">
        <v>#DIV/0!</v>
      </c>
      <c r="L157" s="666"/>
      <c r="M157" s="667"/>
      <c r="N157" s="668"/>
      <c r="O157" s="669"/>
      <c r="P157" s="670"/>
      <c r="Q157" s="671"/>
      <c r="R157" s="543"/>
      <c r="S157" s="666"/>
      <c r="T157" s="667"/>
      <c r="U157" s="668"/>
      <c r="V157" s="669"/>
      <c r="W157" s="670"/>
      <c r="X157" s="671"/>
      <c r="Y157" s="672"/>
      <c r="Z157" s="666"/>
      <c r="AA157" s="667"/>
      <c r="AB157" s="668"/>
      <c r="AC157" s="669"/>
      <c r="AD157" s="670"/>
      <c r="AE157" s="671"/>
      <c r="AF157" s="672"/>
      <c r="AG157" s="666"/>
      <c r="AH157" s="667"/>
      <c r="AI157" s="668"/>
      <c r="AJ157" s="669"/>
      <c r="AK157" s="670"/>
      <c r="AL157" s="671"/>
      <c r="AM157" s="672"/>
      <c r="AN157" s="666"/>
      <c r="AO157" s="667"/>
      <c r="AP157" s="668"/>
      <c r="AQ157" s="669"/>
      <c r="AR157" s="670"/>
      <c r="AS157" s="671"/>
      <c r="AT157" s="672"/>
      <c r="AU157" s="666"/>
      <c r="AV157" s="667"/>
      <c r="AW157" s="668"/>
      <c r="AX157" s="669"/>
      <c r="AY157" s="670"/>
      <c r="AZ157" s="671"/>
      <c r="BA157" s="543"/>
      <c r="BB157" s="666"/>
      <c r="BC157" s="667"/>
      <c r="BD157" s="668"/>
      <c r="BE157" s="669"/>
      <c r="BF157" s="670"/>
      <c r="BG157" s="671"/>
      <c r="BH157" s="672"/>
      <c r="BI157" s="666"/>
      <c r="BJ157" s="667"/>
      <c r="BK157" s="668"/>
      <c r="BL157" s="669"/>
      <c r="BM157" s="670"/>
      <c r="BN157" s="671"/>
      <c r="BO157" s="672"/>
      <c r="BP157" s="666"/>
      <c r="BQ157" s="667"/>
      <c r="BR157" s="668"/>
      <c r="BS157" s="669"/>
      <c r="BT157" s="670"/>
      <c r="BU157" s="671"/>
      <c r="BV157" s="448"/>
      <c r="BW157" s="666"/>
      <c r="BX157" s="667"/>
      <c r="BY157" s="668"/>
      <c r="BZ157" s="669"/>
      <c r="CA157" s="442"/>
      <c r="CB157" s="671"/>
      <c r="CC157" s="672"/>
      <c r="CD157" s="666"/>
      <c r="CE157" s="667"/>
      <c r="CF157" s="668"/>
      <c r="CG157" s="669"/>
      <c r="CH157" s="670"/>
      <c r="CI157" s="671"/>
      <c r="CJ157" s="672"/>
      <c r="CK157" s="666"/>
      <c r="CL157" s="667"/>
      <c r="CM157" s="668"/>
      <c r="CN157" s="669"/>
      <c r="CO157" s="670"/>
      <c r="CP157" s="671"/>
      <c r="CQ157" s="672"/>
      <c r="CR157" s="666"/>
      <c r="CS157" s="667"/>
      <c r="CT157" s="668"/>
      <c r="CU157" s="669"/>
      <c r="CV157" s="670"/>
      <c r="CW157" s="671"/>
      <c r="CX157" s="672"/>
      <c r="CY157" s="666"/>
      <c r="CZ157" s="667"/>
      <c r="DA157" s="668"/>
      <c r="DB157" s="669"/>
      <c r="DC157" s="670"/>
      <c r="DD157" s="671"/>
      <c r="DE157" s="672"/>
      <c r="DF157" s="666"/>
      <c r="DG157" s="667"/>
      <c r="DH157" s="668"/>
      <c r="DI157" s="669"/>
      <c r="DJ157" s="670"/>
      <c r="DK157" s="671"/>
      <c r="DL157" s="672"/>
      <c r="DM157" s="666"/>
      <c r="DN157" s="667"/>
      <c r="DO157" s="668"/>
      <c r="DP157" s="669"/>
      <c r="DQ157" s="670"/>
      <c r="DR157" s="671"/>
      <c r="DS157" s="672"/>
      <c r="DT157" s="666"/>
      <c r="DU157" s="667"/>
      <c r="DV157" s="668"/>
      <c r="DW157" s="669"/>
      <c r="DX157" s="670"/>
      <c r="DY157" s="671"/>
      <c r="DZ157" s="672"/>
      <c r="EA157" s="666"/>
      <c r="EB157" s="667"/>
      <c r="EC157" s="668"/>
      <c r="ED157" s="669"/>
      <c r="EE157" s="670"/>
      <c r="EF157" s="671"/>
      <c r="EG157" s="672"/>
      <c r="EH157" s="666"/>
      <c r="EI157" s="667"/>
      <c r="EJ157" s="668"/>
      <c r="EK157" s="669"/>
      <c r="EL157" s="670"/>
      <c r="EM157" s="671"/>
      <c r="EN157" s="672"/>
      <c r="EO157" s="666"/>
      <c r="EP157" s="667"/>
      <c r="EQ157" s="668"/>
      <c r="ER157" s="669"/>
      <c r="ES157" s="670"/>
      <c r="ET157" s="671"/>
      <c r="EU157" s="448"/>
      <c r="EV157" s="438"/>
      <c r="EW157" s="439"/>
      <c r="EX157" s="440"/>
      <c r="EY157" s="441"/>
      <c r="EZ157" s="442"/>
      <c r="FA157" s="443"/>
      <c r="FB157" s="636"/>
      <c r="FC157" s="445"/>
      <c r="FD157" s="439"/>
      <c r="FE157" s="440"/>
      <c r="FF157" s="441"/>
      <c r="FG157" s="670"/>
      <c r="FH157" s="671"/>
      <c r="FI157" s="672"/>
      <c r="FJ157" s="406">
        <v>0</v>
      </c>
      <c r="FK157" s="401">
        <v>0</v>
      </c>
      <c r="FL157" s="402">
        <v>0</v>
      </c>
      <c r="FM157" s="673">
        <v>0</v>
      </c>
      <c r="FN157" s="674">
        <v>0</v>
      </c>
      <c r="FO157" s="428">
        <v>0</v>
      </c>
      <c r="FP157" s="400">
        <v>0</v>
      </c>
      <c r="FQ157" s="429">
        <v>0</v>
      </c>
      <c r="FR157" s="675">
        <v>0</v>
      </c>
      <c r="FS157" s="679">
        <v>0</v>
      </c>
      <c r="FT157" s="668">
        <v>0</v>
      </c>
      <c r="FU157" s="669">
        <v>0</v>
      </c>
      <c r="FV157" s="670">
        <v>0</v>
      </c>
      <c r="FW157" s="680">
        <v>0</v>
      </c>
      <c r="FX157" s="681">
        <v>0</v>
      </c>
      <c r="FY157" s="667">
        <v>0</v>
      </c>
      <c r="FZ157" s="658">
        <v>0</v>
      </c>
      <c r="GA157" s="659">
        <v>0</v>
      </c>
    </row>
    <row r="158" spans="1:183" ht="25.2" thickBot="1">
      <c r="A158" s="682" t="s">
        <v>954</v>
      </c>
      <c r="B158" s="597" t="s">
        <v>889</v>
      </c>
      <c r="C158" s="661"/>
      <c r="D158" s="662"/>
      <c r="E158" s="683"/>
      <c r="F158" s="683"/>
      <c r="G158" s="684">
        <v>0</v>
      </c>
      <c r="H158" s="685"/>
      <c r="I158" s="685"/>
      <c r="J158" s="686">
        <v>0</v>
      </c>
      <c r="K158" s="437" t="e">
        <v>#DIV/0!</v>
      </c>
      <c r="L158" s="666"/>
      <c r="M158" s="667"/>
      <c r="N158" s="668"/>
      <c r="O158" s="669"/>
      <c r="P158" s="670"/>
      <c r="Q158" s="671"/>
      <c r="R158" s="543"/>
      <c r="S158" s="666"/>
      <c r="T158" s="667"/>
      <c r="U158" s="668"/>
      <c r="V158" s="669"/>
      <c r="W158" s="670"/>
      <c r="X158" s="671"/>
      <c r="Y158" s="672"/>
      <c r="Z158" s="666"/>
      <c r="AA158" s="667"/>
      <c r="AB158" s="668"/>
      <c r="AC158" s="669"/>
      <c r="AD158" s="670"/>
      <c r="AE158" s="671"/>
      <c r="AF158" s="672"/>
      <c r="AG158" s="666"/>
      <c r="AH158" s="667"/>
      <c r="AI158" s="668"/>
      <c r="AJ158" s="669"/>
      <c r="AK158" s="670"/>
      <c r="AL158" s="671"/>
      <c r="AM158" s="672"/>
      <c r="AN158" s="666"/>
      <c r="AO158" s="667"/>
      <c r="AP158" s="668"/>
      <c r="AQ158" s="669"/>
      <c r="AR158" s="670"/>
      <c r="AS158" s="671"/>
      <c r="AT158" s="672"/>
      <c r="AU158" s="666"/>
      <c r="AV158" s="667"/>
      <c r="AW158" s="668"/>
      <c r="AX158" s="669"/>
      <c r="AY158" s="670"/>
      <c r="AZ158" s="671"/>
      <c r="BA158" s="543"/>
      <c r="BB158" s="666"/>
      <c r="BC158" s="667"/>
      <c r="BD158" s="668"/>
      <c r="BE158" s="669"/>
      <c r="BF158" s="670"/>
      <c r="BG158" s="671"/>
      <c r="BH158" s="672"/>
      <c r="BI158" s="666"/>
      <c r="BJ158" s="667"/>
      <c r="BK158" s="668"/>
      <c r="BL158" s="669"/>
      <c r="BM158" s="670"/>
      <c r="BN158" s="671"/>
      <c r="BO158" s="672"/>
      <c r="BP158" s="666"/>
      <c r="BQ158" s="667"/>
      <c r="BR158" s="668"/>
      <c r="BS158" s="669"/>
      <c r="BT158" s="670"/>
      <c r="BU158" s="671"/>
      <c r="BV158" s="448"/>
      <c r="BW158" s="666"/>
      <c r="BX158" s="667"/>
      <c r="BY158" s="668"/>
      <c r="BZ158" s="669"/>
      <c r="CA158" s="442"/>
      <c r="CB158" s="671"/>
      <c r="CC158" s="672"/>
      <c r="CD158" s="666"/>
      <c r="CE158" s="667"/>
      <c r="CF158" s="668"/>
      <c r="CG158" s="669"/>
      <c r="CH158" s="670"/>
      <c r="CI158" s="671"/>
      <c r="CJ158" s="672"/>
      <c r="CK158" s="666"/>
      <c r="CL158" s="667"/>
      <c r="CM158" s="668"/>
      <c r="CN158" s="669"/>
      <c r="CO158" s="670"/>
      <c r="CP158" s="671"/>
      <c r="CQ158" s="672"/>
      <c r="CR158" s="666"/>
      <c r="CS158" s="667"/>
      <c r="CT158" s="668"/>
      <c r="CU158" s="669"/>
      <c r="CV158" s="670"/>
      <c r="CW158" s="671"/>
      <c r="CX158" s="672"/>
      <c r="CY158" s="666"/>
      <c r="CZ158" s="667"/>
      <c r="DA158" s="668"/>
      <c r="DB158" s="669"/>
      <c r="DC158" s="670"/>
      <c r="DD158" s="671"/>
      <c r="DE158" s="672"/>
      <c r="DF158" s="666"/>
      <c r="DG158" s="667"/>
      <c r="DH158" s="668"/>
      <c r="DI158" s="669"/>
      <c r="DJ158" s="670"/>
      <c r="DK158" s="671"/>
      <c r="DL158" s="672"/>
      <c r="DM158" s="666"/>
      <c r="DN158" s="667"/>
      <c r="DO158" s="668"/>
      <c r="DP158" s="669"/>
      <c r="DQ158" s="670"/>
      <c r="DR158" s="671"/>
      <c r="DS158" s="672"/>
      <c r="DT158" s="666"/>
      <c r="DU158" s="667"/>
      <c r="DV158" s="668"/>
      <c r="DW158" s="669"/>
      <c r="DX158" s="670"/>
      <c r="DY158" s="671"/>
      <c r="DZ158" s="672"/>
      <c r="EA158" s="666"/>
      <c r="EB158" s="667"/>
      <c r="EC158" s="668"/>
      <c r="ED158" s="669"/>
      <c r="EE158" s="670"/>
      <c r="EF158" s="671"/>
      <c r="EG158" s="672"/>
      <c r="EH158" s="666"/>
      <c r="EI158" s="667"/>
      <c r="EJ158" s="668"/>
      <c r="EK158" s="669"/>
      <c r="EL158" s="670"/>
      <c r="EM158" s="671"/>
      <c r="EN158" s="672"/>
      <c r="EO158" s="666"/>
      <c r="EP158" s="667"/>
      <c r="EQ158" s="668"/>
      <c r="ER158" s="669"/>
      <c r="ES158" s="670"/>
      <c r="ET158" s="671"/>
      <c r="EU158" s="448"/>
      <c r="EV158" s="438"/>
      <c r="EW158" s="439"/>
      <c r="EX158" s="440"/>
      <c r="EY158" s="441"/>
      <c r="EZ158" s="442"/>
      <c r="FA158" s="443"/>
      <c r="FB158" s="636"/>
      <c r="FC158" s="445"/>
      <c r="FD158" s="439"/>
      <c r="FE158" s="440"/>
      <c r="FF158" s="441"/>
      <c r="FG158" s="670"/>
      <c r="FH158" s="671"/>
      <c r="FI158" s="672"/>
      <c r="FJ158" s="406">
        <v>0</v>
      </c>
      <c r="FK158" s="401">
        <v>0</v>
      </c>
      <c r="FL158" s="402">
        <v>0</v>
      </c>
      <c r="FM158" s="673">
        <v>0</v>
      </c>
      <c r="FN158" s="674">
        <v>0</v>
      </c>
      <c r="FO158" s="428">
        <v>0</v>
      </c>
      <c r="FP158" s="400">
        <v>0</v>
      </c>
      <c r="FQ158" s="429">
        <v>0</v>
      </c>
      <c r="FR158" s="675">
        <v>0</v>
      </c>
      <c r="FS158" s="679">
        <v>0</v>
      </c>
      <c r="FT158" s="668">
        <v>0</v>
      </c>
      <c r="FU158" s="669">
        <v>0</v>
      </c>
      <c r="FV158" s="670">
        <v>0</v>
      </c>
      <c r="FW158" s="680">
        <v>0</v>
      </c>
      <c r="FX158" s="681">
        <v>0</v>
      </c>
      <c r="FY158" s="667">
        <v>0</v>
      </c>
      <c r="FZ158" s="658">
        <v>0</v>
      </c>
      <c r="GA158" s="659">
        <v>0</v>
      </c>
    </row>
    <row r="159" spans="1:183" ht="25.2" thickBot="1">
      <c r="A159" s="682" t="s">
        <v>955</v>
      </c>
      <c r="B159" s="597" t="s">
        <v>889</v>
      </c>
      <c r="C159" s="661"/>
      <c r="D159" s="662"/>
      <c r="E159" s="683"/>
      <c r="F159" s="683"/>
      <c r="G159" s="684">
        <v>0</v>
      </c>
      <c r="H159" s="685"/>
      <c r="I159" s="685"/>
      <c r="J159" s="686">
        <v>0</v>
      </c>
      <c r="K159" s="437" t="e">
        <v>#DIV/0!</v>
      </c>
      <c r="L159" s="666"/>
      <c r="M159" s="667"/>
      <c r="N159" s="668"/>
      <c r="O159" s="669"/>
      <c r="P159" s="670"/>
      <c r="Q159" s="671"/>
      <c r="R159" s="543"/>
      <c r="S159" s="666"/>
      <c r="T159" s="667"/>
      <c r="U159" s="668"/>
      <c r="V159" s="669"/>
      <c r="W159" s="670"/>
      <c r="X159" s="671"/>
      <c r="Y159" s="672"/>
      <c r="Z159" s="666"/>
      <c r="AA159" s="667"/>
      <c r="AB159" s="668"/>
      <c r="AC159" s="669"/>
      <c r="AD159" s="670"/>
      <c r="AE159" s="671"/>
      <c r="AF159" s="672"/>
      <c r="AG159" s="666"/>
      <c r="AH159" s="667"/>
      <c r="AI159" s="668"/>
      <c r="AJ159" s="669"/>
      <c r="AK159" s="670"/>
      <c r="AL159" s="671"/>
      <c r="AM159" s="672"/>
      <c r="AN159" s="666"/>
      <c r="AO159" s="667"/>
      <c r="AP159" s="668"/>
      <c r="AQ159" s="669"/>
      <c r="AR159" s="670"/>
      <c r="AS159" s="671"/>
      <c r="AT159" s="672"/>
      <c r="AU159" s="666"/>
      <c r="AV159" s="667"/>
      <c r="AW159" s="668"/>
      <c r="AX159" s="669"/>
      <c r="AY159" s="670"/>
      <c r="AZ159" s="671"/>
      <c r="BA159" s="543"/>
      <c r="BB159" s="666"/>
      <c r="BC159" s="667"/>
      <c r="BD159" s="668"/>
      <c r="BE159" s="669"/>
      <c r="BF159" s="670"/>
      <c r="BG159" s="671"/>
      <c r="BH159" s="672"/>
      <c r="BI159" s="666"/>
      <c r="BJ159" s="667"/>
      <c r="BK159" s="668"/>
      <c r="BL159" s="669"/>
      <c r="BM159" s="670"/>
      <c r="BN159" s="671"/>
      <c r="BO159" s="672"/>
      <c r="BP159" s="666"/>
      <c r="BQ159" s="667"/>
      <c r="BR159" s="668"/>
      <c r="BS159" s="669"/>
      <c r="BT159" s="670"/>
      <c r="BU159" s="671"/>
      <c r="BV159" s="448"/>
      <c r="BW159" s="666"/>
      <c r="BX159" s="667"/>
      <c r="BY159" s="668"/>
      <c r="BZ159" s="669"/>
      <c r="CA159" s="442"/>
      <c r="CB159" s="671"/>
      <c r="CC159" s="672"/>
      <c r="CD159" s="666"/>
      <c r="CE159" s="667"/>
      <c r="CF159" s="668"/>
      <c r="CG159" s="669"/>
      <c r="CH159" s="670"/>
      <c r="CI159" s="671"/>
      <c r="CJ159" s="672"/>
      <c r="CK159" s="666"/>
      <c r="CL159" s="667"/>
      <c r="CM159" s="668"/>
      <c r="CN159" s="669"/>
      <c r="CO159" s="670"/>
      <c r="CP159" s="671"/>
      <c r="CQ159" s="672"/>
      <c r="CR159" s="666"/>
      <c r="CS159" s="667"/>
      <c r="CT159" s="668"/>
      <c r="CU159" s="669"/>
      <c r="CV159" s="670"/>
      <c r="CW159" s="671"/>
      <c r="CX159" s="672"/>
      <c r="CY159" s="666"/>
      <c r="CZ159" s="667"/>
      <c r="DA159" s="668"/>
      <c r="DB159" s="669"/>
      <c r="DC159" s="670"/>
      <c r="DD159" s="671"/>
      <c r="DE159" s="672"/>
      <c r="DF159" s="666"/>
      <c r="DG159" s="667"/>
      <c r="DH159" s="668"/>
      <c r="DI159" s="669"/>
      <c r="DJ159" s="670"/>
      <c r="DK159" s="671"/>
      <c r="DL159" s="672"/>
      <c r="DM159" s="666"/>
      <c r="DN159" s="667"/>
      <c r="DO159" s="668"/>
      <c r="DP159" s="669"/>
      <c r="DQ159" s="670"/>
      <c r="DR159" s="671"/>
      <c r="DS159" s="672"/>
      <c r="DT159" s="666"/>
      <c r="DU159" s="667"/>
      <c r="DV159" s="668"/>
      <c r="DW159" s="669"/>
      <c r="DX159" s="670"/>
      <c r="DY159" s="671"/>
      <c r="DZ159" s="672"/>
      <c r="EA159" s="666"/>
      <c r="EB159" s="667"/>
      <c r="EC159" s="668"/>
      <c r="ED159" s="669"/>
      <c r="EE159" s="670"/>
      <c r="EF159" s="671"/>
      <c r="EG159" s="672"/>
      <c r="EH159" s="666"/>
      <c r="EI159" s="667"/>
      <c r="EJ159" s="668"/>
      <c r="EK159" s="669"/>
      <c r="EL159" s="670"/>
      <c r="EM159" s="671"/>
      <c r="EN159" s="672"/>
      <c r="EO159" s="666"/>
      <c r="EP159" s="667"/>
      <c r="EQ159" s="668"/>
      <c r="ER159" s="669"/>
      <c r="ES159" s="670"/>
      <c r="ET159" s="671"/>
      <c r="EU159" s="448"/>
      <c r="EV159" s="438"/>
      <c r="EW159" s="439"/>
      <c r="EX159" s="440"/>
      <c r="EY159" s="441"/>
      <c r="EZ159" s="442"/>
      <c r="FA159" s="443"/>
      <c r="FB159" s="636"/>
      <c r="FC159" s="445"/>
      <c r="FD159" s="439"/>
      <c r="FE159" s="440"/>
      <c r="FF159" s="441"/>
      <c r="FG159" s="670"/>
      <c r="FH159" s="671"/>
      <c r="FI159" s="672"/>
      <c r="FJ159" s="406">
        <v>0</v>
      </c>
      <c r="FK159" s="401">
        <v>0</v>
      </c>
      <c r="FL159" s="402">
        <v>0</v>
      </c>
      <c r="FM159" s="673">
        <v>0</v>
      </c>
      <c r="FN159" s="674">
        <v>0</v>
      </c>
      <c r="FO159" s="428">
        <v>0</v>
      </c>
      <c r="FP159" s="400">
        <v>0</v>
      </c>
      <c r="FQ159" s="429">
        <v>0</v>
      </c>
      <c r="FR159" s="675">
        <v>0</v>
      </c>
      <c r="FS159" s="679">
        <v>0</v>
      </c>
      <c r="FT159" s="668">
        <v>0</v>
      </c>
      <c r="FU159" s="669">
        <v>0</v>
      </c>
      <c r="FV159" s="670">
        <v>0</v>
      </c>
      <c r="FW159" s="680">
        <v>0</v>
      </c>
      <c r="FX159" s="681">
        <v>0</v>
      </c>
      <c r="FY159" s="667">
        <v>0</v>
      </c>
      <c r="FZ159" s="658">
        <v>0</v>
      </c>
      <c r="GA159" s="659">
        <v>0</v>
      </c>
    </row>
    <row r="160" spans="1:183" ht="25.2" thickBot="1">
      <c r="A160" s="682" t="s">
        <v>956</v>
      </c>
      <c r="B160" s="597" t="s">
        <v>889</v>
      </c>
      <c r="C160" s="661"/>
      <c r="D160" s="662"/>
      <c r="E160" s="683"/>
      <c r="F160" s="683"/>
      <c r="G160" s="684">
        <v>0</v>
      </c>
      <c r="H160" s="685"/>
      <c r="I160" s="685"/>
      <c r="J160" s="686">
        <v>0</v>
      </c>
      <c r="K160" s="437" t="e">
        <v>#DIV/0!</v>
      </c>
      <c r="L160" s="666"/>
      <c r="M160" s="667"/>
      <c r="N160" s="668"/>
      <c r="O160" s="669"/>
      <c r="P160" s="670"/>
      <c r="Q160" s="671"/>
      <c r="R160" s="543"/>
      <c r="S160" s="666"/>
      <c r="T160" s="667"/>
      <c r="U160" s="668"/>
      <c r="V160" s="669"/>
      <c r="W160" s="670"/>
      <c r="X160" s="671"/>
      <c r="Y160" s="672"/>
      <c r="Z160" s="666"/>
      <c r="AA160" s="667"/>
      <c r="AB160" s="668"/>
      <c r="AC160" s="669"/>
      <c r="AD160" s="670"/>
      <c r="AE160" s="671"/>
      <c r="AF160" s="672"/>
      <c r="AG160" s="666"/>
      <c r="AH160" s="667"/>
      <c r="AI160" s="668"/>
      <c r="AJ160" s="669"/>
      <c r="AK160" s="670"/>
      <c r="AL160" s="671"/>
      <c r="AM160" s="672"/>
      <c r="AN160" s="666"/>
      <c r="AO160" s="667"/>
      <c r="AP160" s="668"/>
      <c r="AQ160" s="669"/>
      <c r="AR160" s="670"/>
      <c r="AS160" s="671"/>
      <c r="AT160" s="672"/>
      <c r="AU160" s="666"/>
      <c r="AV160" s="667"/>
      <c r="AW160" s="668"/>
      <c r="AX160" s="669"/>
      <c r="AY160" s="670"/>
      <c r="AZ160" s="671"/>
      <c r="BA160" s="543"/>
      <c r="BB160" s="666"/>
      <c r="BC160" s="667"/>
      <c r="BD160" s="668"/>
      <c r="BE160" s="669"/>
      <c r="BF160" s="670"/>
      <c r="BG160" s="671"/>
      <c r="BH160" s="672"/>
      <c r="BI160" s="666"/>
      <c r="BJ160" s="667"/>
      <c r="BK160" s="668"/>
      <c r="BL160" s="669"/>
      <c r="BM160" s="670"/>
      <c r="BN160" s="671"/>
      <c r="BO160" s="672"/>
      <c r="BP160" s="666"/>
      <c r="BQ160" s="667"/>
      <c r="BR160" s="668"/>
      <c r="BS160" s="669"/>
      <c r="BT160" s="670"/>
      <c r="BU160" s="671"/>
      <c r="BV160" s="448"/>
      <c r="BW160" s="666"/>
      <c r="BX160" s="667"/>
      <c r="BY160" s="668"/>
      <c r="BZ160" s="669"/>
      <c r="CA160" s="442"/>
      <c r="CB160" s="671"/>
      <c r="CC160" s="672"/>
      <c r="CD160" s="666"/>
      <c r="CE160" s="667"/>
      <c r="CF160" s="668"/>
      <c r="CG160" s="669"/>
      <c r="CH160" s="670"/>
      <c r="CI160" s="671"/>
      <c r="CJ160" s="672"/>
      <c r="CK160" s="666"/>
      <c r="CL160" s="667"/>
      <c r="CM160" s="668"/>
      <c r="CN160" s="669"/>
      <c r="CO160" s="670"/>
      <c r="CP160" s="671"/>
      <c r="CQ160" s="672"/>
      <c r="CR160" s="666"/>
      <c r="CS160" s="667"/>
      <c r="CT160" s="668"/>
      <c r="CU160" s="669"/>
      <c r="CV160" s="670"/>
      <c r="CW160" s="671"/>
      <c r="CX160" s="672"/>
      <c r="CY160" s="666"/>
      <c r="CZ160" s="667"/>
      <c r="DA160" s="668"/>
      <c r="DB160" s="669"/>
      <c r="DC160" s="670"/>
      <c r="DD160" s="671"/>
      <c r="DE160" s="672"/>
      <c r="DF160" s="666"/>
      <c r="DG160" s="667"/>
      <c r="DH160" s="668"/>
      <c r="DI160" s="669"/>
      <c r="DJ160" s="670"/>
      <c r="DK160" s="671"/>
      <c r="DL160" s="672"/>
      <c r="DM160" s="666"/>
      <c r="DN160" s="667"/>
      <c r="DO160" s="668"/>
      <c r="DP160" s="669"/>
      <c r="DQ160" s="670"/>
      <c r="DR160" s="671"/>
      <c r="DS160" s="672"/>
      <c r="DT160" s="666"/>
      <c r="DU160" s="667"/>
      <c r="DV160" s="668"/>
      <c r="DW160" s="669"/>
      <c r="DX160" s="670"/>
      <c r="DY160" s="671"/>
      <c r="DZ160" s="672"/>
      <c r="EA160" s="666"/>
      <c r="EB160" s="667"/>
      <c r="EC160" s="668"/>
      <c r="ED160" s="669"/>
      <c r="EE160" s="670"/>
      <c r="EF160" s="671"/>
      <c r="EG160" s="672"/>
      <c r="EH160" s="666"/>
      <c r="EI160" s="667"/>
      <c r="EJ160" s="668"/>
      <c r="EK160" s="669"/>
      <c r="EL160" s="670"/>
      <c r="EM160" s="671"/>
      <c r="EN160" s="672"/>
      <c r="EO160" s="666"/>
      <c r="EP160" s="667"/>
      <c r="EQ160" s="668"/>
      <c r="ER160" s="669"/>
      <c r="ES160" s="670"/>
      <c r="ET160" s="671"/>
      <c r="EU160" s="448"/>
      <c r="EV160" s="438"/>
      <c r="EW160" s="439"/>
      <c r="EX160" s="440"/>
      <c r="EY160" s="441"/>
      <c r="EZ160" s="442"/>
      <c r="FA160" s="443"/>
      <c r="FB160" s="636"/>
      <c r="FC160" s="445"/>
      <c r="FD160" s="439"/>
      <c r="FE160" s="440"/>
      <c r="FF160" s="441"/>
      <c r="FG160" s="670"/>
      <c r="FH160" s="671"/>
      <c r="FI160" s="672"/>
      <c r="FJ160" s="406">
        <v>0</v>
      </c>
      <c r="FK160" s="401">
        <v>0</v>
      </c>
      <c r="FL160" s="402">
        <v>0</v>
      </c>
      <c r="FM160" s="673">
        <v>0</v>
      </c>
      <c r="FN160" s="674">
        <v>0</v>
      </c>
      <c r="FO160" s="428">
        <v>0</v>
      </c>
      <c r="FP160" s="400">
        <v>0</v>
      </c>
      <c r="FQ160" s="429">
        <v>0</v>
      </c>
      <c r="FR160" s="675">
        <v>0</v>
      </c>
      <c r="FS160" s="679">
        <v>0</v>
      </c>
      <c r="FT160" s="668">
        <v>0</v>
      </c>
      <c r="FU160" s="669">
        <v>0</v>
      </c>
      <c r="FV160" s="670">
        <v>0</v>
      </c>
      <c r="FW160" s="680">
        <v>0</v>
      </c>
      <c r="FX160" s="681">
        <v>0</v>
      </c>
      <c r="FY160" s="667">
        <v>0</v>
      </c>
      <c r="FZ160" s="658">
        <v>0</v>
      </c>
      <c r="GA160" s="659">
        <v>0</v>
      </c>
    </row>
    <row r="161" spans="1:183" ht="25.2" thickBot="1">
      <c r="A161" s="682" t="s">
        <v>957</v>
      </c>
      <c r="B161" s="597" t="s">
        <v>889</v>
      </c>
      <c r="C161" s="661"/>
      <c r="D161" s="662"/>
      <c r="E161" s="683"/>
      <c r="F161" s="683"/>
      <c r="G161" s="684">
        <v>0</v>
      </c>
      <c r="H161" s="685"/>
      <c r="I161" s="685"/>
      <c r="J161" s="686">
        <v>0</v>
      </c>
      <c r="K161" s="437" t="e">
        <v>#DIV/0!</v>
      </c>
      <c r="L161" s="666"/>
      <c r="M161" s="667"/>
      <c r="N161" s="668"/>
      <c r="O161" s="669"/>
      <c r="P161" s="670"/>
      <c r="Q161" s="671"/>
      <c r="R161" s="543"/>
      <c r="S161" s="666"/>
      <c r="T161" s="667"/>
      <c r="U161" s="668"/>
      <c r="V161" s="669"/>
      <c r="W161" s="670"/>
      <c r="X161" s="671"/>
      <c r="Y161" s="672"/>
      <c r="Z161" s="666"/>
      <c r="AA161" s="667"/>
      <c r="AB161" s="668"/>
      <c r="AC161" s="669"/>
      <c r="AD161" s="670"/>
      <c r="AE161" s="671"/>
      <c r="AF161" s="672"/>
      <c r="AG161" s="666"/>
      <c r="AH161" s="667"/>
      <c r="AI161" s="668"/>
      <c r="AJ161" s="669"/>
      <c r="AK161" s="670"/>
      <c r="AL161" s="671"/>
      <c r="AM161" s="672"/>
      <c r="AN161" s="666"/>
      <c r="AO161" s="667"/>
      <c r="AP161" s="668"/>
      <c r="AQ161" s="669"/>
      <c r="AR161" s="670"/>
      <c r="AS161" s="671"/>
      <c r="AT161" s="672"/>
      <c r="AU161" s="666"/>
      <c r="AV161" s="667"/>
      <c r="AW161" s="668"/>
      <c r="AX161" s="669"/>
      <c r="AY161" s="670"/>
      <c r="AZ161" s="671"/>
      <c r="BA161" s="543"/>
      <c r="BB161" s="666"/>
      <c r="BC161" s="667"/>
      <c r="BD161" s="668"/>
      <c r="BE161" s="669"/>
      <c r="BF161" s="670"/>
      <c r="BG161" s="671"/>
      <c r="BH161" s="672"/>
      <c r="BI161" s="666"/>
      <c r="BJ161" s="667"/>
      <c r="BK161" s="668"/>
      <c r="BL161" s="669"/>
      <c r="BM161" s="670"/>
      <c r="BN161" s="671"/>
      <c r="BO161" s="672"/>
      <c r="BP161" s="666"/>
      <c r="BQ161" s="667"/>
      <c r="BR161" s="668"/>
      <c r="BS161" s="669"/>
      <c r="BT161" s="670"/>
      <c r="BU161" s="671"/>
      <c r="BV161" s="448"/>
      <c r="BW161" s="666"/>
      <c r="BX161" s="667"/>
      <c r="BY161" s="668"/>
      <c r="BZ161" s="669"/>
      <c r="CA161" s="442"/>
      <c r="CB161" s="671"/>
      <c r="CC161" s="672"/>
      <c r="CD161" s="666"/>
      <c r="CE161" s="667"/>
      <c r="CF161" s="668"/>
      <c r="CG161" s="669"/>
      <c r="CH161" s="670"/>
      <c r="CI161" s="671"/>
      <c r="CJ161" s="672"/>
      <c r="CK161" s="666"/>
      <c r="CL161" s="667"/>
      <c r="CM161" s="668"/>
      <c r="CN161" s="669"/>
      <c r="CO161" s="670"/>
      <c r="CP161" s="671"/>
      <c r="CQ161" s="672"/>
      <c r="CR161" s="666"/>
      <c r="CS161" s="667"/>
      <c r="CT161" s="668"/>
      <c r="CU161" s="669"/>
      <c r="CV161" s="670"/>
      <c r="CW161" s="671"/>
      <c r="CX161" s="672"/>
      <c r="CY161" s="666"/>
      <c r="CZ161" s="667"/>
      <c r="DA161" s="668"/>
      <c r="DB161" s="669"/>
      <c r="DC161" s="670"/>
      <c r="DD161" s="671"/>
      <c r="DE161" s="672"/>
      <c r="DF161" s="666"/>
      <c r="DG161" s="667"/>
      <c r="DH161" s="668"/>
      <c r="DI161" s="669"/>
      <c r="DJ161" s="670"/>
      <c r="DK161" s="671"/>
      <c r="DL161" s="672"/>
      <c r="DM161" s="666"/>
      <c r="DN161" s="667"/>
      <c r="DO161" s="668"/>
      <c r="DP161" s="669"/>
      <c r="DQ161" s="670"/>
      <c r="DR161" s="671"/>
      <c r="DS161" s="672"/>
      <c r="DT161" s="666"/>
      <c r="DU161" s="667"/>
      <c r="DV161" s="668"/>
      <c r="DW161" s="669"/>
      <c r="DX161" s="670"/>
      <c r="DY161" s="671"/>
      <c r="DZ161" s="672"/>
      <c r="EA161" s="666"/>
      <c r="EB161" s="667"/>
      <c r="EC161" s="668"/>
      <c r="ED161" s="669"/>
      <c r="EE161" s="670"/>
      <c r="EF161" s="671"/>
      <c r="EG161" s="672"/>
      <c r="EH161" s="666"/>
      <c r="EI161" s="667"/>
      <c r="EJ161" s="668"/>
      <c r="EK161" s="669"/>
      <c r="EL161" s="670"/>
      <c r="EM161" s="671"/>
      <c r="EN161" s="672"/>
      <c r="EO161" s="666"/>
      <c r="EP161" s="667"/>
      <c r="EQ161" s="668"/>
      <c r="ER161" s="669"/>
      <c r="ES161" s="670"/>
      <c r="ET161" s="671"/>
      <c r="EU161" s="448"/>
      <c r="EV161" s="438"/>
      <c r="EW161" s="439"/>
      <c r="EX161" s="440"/>
      <c r="EY161" s="441"/>
      <c r="EZ161" s="442"/>
      <c r="FA161" s="443"/>
      <c r="FB161" s="636"/>
      <c r="FC161" s="445"/>
      <c r="FD161" s="439"/>
      <c r="FE161" s="440"/>
      <c r="FF161" s="441"/>
      <c r="FG161" s="670"/>
      <c r="FH161" s="671"/>
      <c r="FI161" s="672"/>
      <c r="FJ161" s="406">
        <v>0</v>
      </c>
      <c r="FK161" s="401">
        <v>0</v>
      </c>
      <c r="FL161" s="402">
        <v>0</v>
      </c>
      <c r="FM161" s="673">
        <v>0</v>
      </c>
      <c r="FN161" s="674">
        <v>0</v>
      </c>
      <c r="FO161" s="428">
        <v>0</v>
      </c>
      <c r="FP161" s="400">
        <v>0</v>
      </c>
      <c r="FQ161" s="429">
        <v>0</v>
      </c>
      <c r="FR161" s="675">
        <v>0</v>
      </c>
      <c r="FS161" s="679">
        <v>0</v>
      </c>
      <c r="FT161" s="668">
        <v>0</v>
      </c>
      <c r="FU161" s="669">
        <v>0</v>
      </c>
      <c r="FV161" s="670">
        <v>0</v>
      </c>
      <c r="FW161" s="680">
        <v>0</v>
      </c>
      <c r="FX161" s="681">
        <v>0</v>
      </c>
      <c r="FY161" s="667">
        <v>0</v>
      </c>
      <c r="FZ161" s="658">
        <v>0</v>
      </c>
      <c r="GA161" s="659">
        <v>0</v>
      </c>
    </row>
    <row r="162" spans="1:183" ht="25.2" thickBot="1">
      <c r="A162" s="682" t="s">
        <v>958</v>
      </c>
      <c r="B162" s="597" t="s">
        <v>889</v>
      </c>
      <c r="C162" s="661"/>
      <c r="D162" s="662"/>
      <c r="E162" s="683"/>
      <c r="F162" s="683"/>
      <c r="G162" s="684">
        <v>0</v>
      </c>
      <c r="H162" s="685"/>
      <c r="I162" s="685"/>
      <c r="J162" s="686">
        <v>0</v>
      </c>
      <c r="K162" s="437" t="e">
        <v>#DIV/0!</v>
      </c>
      <c r="L162" s="666"/>
      <c r="M162" s="667"/>
      <c r="N162" s="668"/>
      <c r="O162" s="669"/>
      <c r="P162" s="670"/>
      <c r="Q162" s="671"/>
      <c r="R162" s="543"/>
      <c r="S162" s="666"/>
      <c r="T162" s="667"/>
      <c r="U162" s="668"/>
      <c r="V162" s="669"/>
      <c r="W162" s="670"/>
      <c r="X162" s="671"/>
      <c r="Y162" s="672"/>
      <c r="Z162" s="666"/>
      <c r="AA162" s="667"/>
      <c r="AB162" s="668"/>
      <c r="AC162" s="669"/>
      <c r="AD162" s="670"/>
      <c r="AE162" s="671"/>
      <c r="AF162" s="672"/>
      <c r="AG162" s="666"/>
      <c r="AH162" s="667"/>
      <c r="AI162" s="668"/>
      <c r="AJ162" s="669"/>
      <c r="AK162" s="670"/>
      <c r="AL162" s="671"/>
      <c r="AM162" s="672"/>
      <c r="AN162" s="666"/>
      <c r="AO162" s="667"/>
      <c r="AP162" s="668"/>
      <c r="AQ162" s="669"/>
      <c r="AR162" s="670"/>
      <c r="AS162" s="671"/>
      <c r="AT162" s="672"/>
      <c r="AU162" s="666"/>
      <c r="AV162" s="667"/>
      <c r="AW162" s="668"/>
      <c r="AX162" s="669"/>
      <c r="AY162" s="670"/>
      <c r="AZ162" s="671"/>
      <c r="BA162" s="543"/>
      <c r="BB162" s="666"/>
      <c r="BC162" s="667"/>
      <c r="BD162" s="668"/>
      <c r="BE162" s="669"/>
      <c r="BF162" s="670"/>
      <c r="BG162" s="671"/>
      <c r="BH162" s="672"/>
      <c r="BI162" s="666"/>
      <c r="BJ162" s="667"/>
      <c r="BK162" s="668"/>
      <c r="BL162" s="669"/>
      <c r="BM162" s="670"/>
      <c r="BN162" s="671"/>
      <c r="BO162" s="672"/>
      <c r="BP162" s="666"/>
      <c r="BQ162" s="667"/>
      <c r="BR162" s="668"/>
      <c r="BS162" s="669"/>
      <c r="BT162" s="670"/>
      <c r="BU162" s="671"/>
      <c r="BV162" s="448"/>
      <c r="BW162" s="666"/>
      <c r="BX162" s="667"/>
      <c r="BY162" s="668"/>
      <c r="BZ162" s="669"/>
      <c r="CA162" s="442"/>
      <c r="CB162" s="671"/>
      <c r="CC162" s="672"/>
      <c r="CD162" s="666"/>
      <c r="CE162" s="667"/>
      <c r="CF162" s="668"/>
      <c r="CG162" s="669"/>
      <c r="CH162" s="670"/>
      <c r="CI162" s="671"/>
      <c r="CJ162" s="672"/>
      <c r="CK162" s="666"/>
      <c r="CL162" s="667"/>
      <c r="CM162" s="668"/>
      <c r="CN162" s="669"/>
      <c r="CO162" s="670"/>
      <c r="CP162" s="671"/>
      <c r="CQ162" s="672"/>
      <c r="CR162" s="666"/>
      <c r="CS162" s="667"/>
      <c r="CT162" s="668"/>
      <c r="CU162" s="669"/>
      <c r="CV162" s="670"/>
      <c r="CW162" s="671"/>
      <c r="CX162" s="672"/>
      <c r="CY162" s="666"/>
      <c r="CZ162" s="667"/>
      <c r="DA162" s="668"/>
      <c r="DB162" s="669"/>
      <c r="DC162" s="670"/>
      <c r="DD162" s="671"/>
      <c r="DE162" s="672"/>
      <c r="DF162" s="666"/>
      <c r="DG162" s="667"/>
      <c r="DH162" s="668"/>
      <c r="DI162" s="669"/>
      <c r="DJ162" s="670"/>
      <c r="DK162" s="671"/>
      <c r="DL162" s="672"/>
      <c r="DM162" s="666"/>
      <c r="DN162" s="667"/>
      <c r="DO162" s="668"/>
      <c r="DP162" s="669"/>
      <c r="DQ162" s="670"/>
      <c r="DR162" s="671"/>
      <c r="DS162" s="672"/>
      <c r="DT162" s="666"/>
      <c r="DU162" s="667"/>
      <c r="DV162" s="668"/>
      <c r="DW162" s="669"/>
      <c r="DX162" s="670"/>
      <c r="DY162" s="671"/>
      <c r="DZ162" s="672"/>
      <c r="EA162" s="666"/>
      <c r="EB162" s="667"/>
      <c r="EC162" s="668"/>
      <c r="ED162" s="669"/>
      <c r="EE162" s="670"/>
      <c r="EF162" s="671"/>
      <c r="EG162" s="672"/>
      <c r="EH162" s="666"/>
      <c r="EI162" s="667"/>
      <c r="EJ162" s="668"/>
      <c r="EK162" s="669"/>
      <c r="EL162" s="670"/>
      <c r="EM162" s="671"/>
      <c r="EN162" s="672"/>
      <c r="EO162" s="666"/>
      <c r="EP162" s="667"/>
      <c r="EQ162" s="668"/>
      <c r="ER162" s="669"/>
      <c r="ES162" s="670"/>
      <c r="ET162" s="671"/>
      <c r="EU162" s="448"/>
      <c r="EV162" s="438"/>
      <c r="EW162" s="439"/>
      <c r="EX162" s="440"/>
      <c r="EY162" s="441"/>
      <c r="EZ162" s="442"/>
      <c r="FA162" s="443"/>
      <c r="FB162" s="636"/>
      <c r="FC162" s="445"/>
      <c r="FD162" s="439"/>
      <c r="FE162" s="440"/>
      <c r="FF162" s="441"/>
      <c r="FG162" s="670"/>
      <c r="FH162" s="671"/>
      <c r="FI162" s="672"/>
      <c r="FJ162" s="406">
        <v>0</v>
      </c>
      <c r="FK162" s="401">
        <v>0</v>
      </c>
      <c r="FL162" s="402">
        <v>0</v>
      </c>
      <c r="FM162" s="673">
        <v>0</v>
      </c>
      <c r="FN162" s="674">
        <v>0</v>
      </c>
      <c r="FO162" s="428">
        <v>0</v>
      </c>
      <c r="FP162" s="400">
        <v>0</v>
      </c>
      <c r="FQ162" s="429">
        <v>0</v>
      </c>
      <c r="FR162" s="675">
        <v>0</v>
      </c>
      <c r="FS162" s="679">
        <v>0</v>
      </c>
      <c r="FT162" s="668">
        <v>0</v>
      </c>
      <c r="FU162" s="669">
        <v>0</v>
      </c>
      <c r="FV162" s="670">
        <v>0</v>
      </c>
      <c r="FW162" s="680">
        <v>0</v>
      </c>
      <c r="FX162" s="681">
        <v>0</v>
      </c>
      <c r="FY162" s="667">
        <v>0</v>
      </c>
      <c r="FZ162" s="658">
        <v>0</v>
      </c>
      <c r="GA162" s="659">
        <v>0</v>
      </c>
    </row>
    <row r="163" spans="1:183" ht="25.2" thickBot="1">
      <c r="A163" s="682" t="s">
        <v>959</v>
      </c>
      <c r="B163" s="597" t="s">
        <v>889</v>
      </c>
      <c r="C163" s="661"/>
      <c r="D163" s="662"/>
      <c r="E163" s="683"/>
      <c r="F163" s="683"/>
      <c r="G163" s="684">
        <v>0</v>
      </c>
      <c r="H163" s="685"/>
      <c r="I163" s="685"/>
      <c r="J163" s="686">
        <v>0</v>
      </c>
      <c r="K163" s="437" t="e">
        <v>#DIV/0!</v>
      </c>
      <c r="L163" s="666"/>
      <c r="M163" s="667"/>
      <c r="N163" s="668"/>
      <c r="O163" s="669"/>
      <c r="P163" s="670"/>
      <c r="Q163" s="671"/>
      <c r="R163" s="543"/>
      <c r="S163" s="666"/>
      <c r="T163" s="667"/>
      <c r="U163" s="668"/>
      <c r="V163" s="669"/>
      <c r="W163" s="670"/>
      <c r="X163" s="671"/>
      <c r="Y163" s="672"/>
      <c r="Z163" s="666"/>
      <c r="AA163" s="667"/>
      <c r="AB163" s="668"/>
      <c r="AC163" s="669"/>
      <c r="AD163" s="670"/>
      <c r="AE163" s="671"/>
      <c r="AF163" s="672"/>
      <c r="AG163" s="666"/>
      <c r="AH163" s="667"/>
      <c r="AI163" s="668"/>
      <c r="AJ163" s="669"/>
      <c r="AK163" s="670"/>
      <c r="AL163" s="671"/>
      <c r="AM163" s="672"/>
      <c r="AN163" s="666"/>
      <c r="AO163" s="667"/>
      <c r="AP163" s="668"/>
      <c r="AQ163" s="669"/>
      <c r="AR163" s="670"/>
      <c r="AS163" s="671"/>
      <c r="AT163" s="672"/>
      <c r="AU163" s="666"/>
      <c r="AV163" s="667"/>
      <c r="AW163" s="668"/>
      <c r="AX163" s="669"/>
      <c r="AY163" s="670"/>
      <c r="AZ163" s="671"/>
      <c r="BA163" s="543"/>
      <c r="BB163" s="666"/>
      <c r="BC163" s="667"/>
      <c r="BD163" s="668"/>
      <c r="BE163" s="669"/>
      <c r="BF163" s="670"/>
      <c r="BG163" s="671"/>
      <c r="BH163" s="672"/>
      <c r="BI163" s="666"/>
      <c r="BJ163" s="667"/>
      <c r="BK163" s="668"/>
      <c r="BL163" s="669"/>
      <c r="BM163" s="670"/>
      <c r="BN163" s="671"/>
      <c r="BO163" s="672"/>
      <c r="BP163" s="666"/>
      <c r="BQ163" s="667"/>
      <c r="BR163" s="668"/>
      <c r="BS163" s="669"/>
      <c r="BT163" s="670"/>
      <c r="BU163" s="671"/>
      <c r="BV163" s="448"/>
      <c r="BW163" s="666"/>
      <c r="BX163" s="667"/>
      <c r="BY163" s="668"/>
      <c r="BZ163" s="669"/>
      <c r="CA163" s="442"/>
      <c r="CB163" s="671"/>
      <c r="CC163" s="672"/>
      <c r="CD163" s="666"/>
      <c r="CE163" s="667"/>
      <c r="CF163" s="668"/>
      <c r="CG163" s="669"/>
      <c r="CH163" s="670"/>
      <c r="CI163" s="671"/>
      <c r="CJ163" s="672"/>
      <c r="CK163" s="666"/>
      <c r="CL163" s="667"/>
      <c r="CM163" s="668"/>
      <c r="CN163" s="669"/>
      <c r="CO163" s="670"/>
      <c r="CP163" s="671"/>
      <c r="CQ163" s="672"/>
      <c r="CR163" s="666"/>
      <c r="CS163" s="667"/>
      <c r="CT163" s="668"/>
      <c r="CU163" s="669"/>
      <c r="CV163" s="670"/>
      <c r="CW163" s="671"/>
      <c r="CX163" s="672"/>
      <c r="CY163" s="666"/>
      <c r="CZ163" s="667"/>
      <c r="DA163" s="668"/>
      <c r="DB163" s="669"/>
      <c r="DC163" s="670"/>
      <c r="DD163" s="671"/>
      <c r="DE163" s="672"/>
      <c r="DF163" s="666"/>
      <c r="DG163" s="667"/>
      <c r="DH163" s="668"/>
      <c r="DI163" s="669"/>
      <c r="DJ163" s="670"/>
      <c r="DK163" s="671"/>
      <c r="DL163" s="672"/>
      <c r="DM163" s="666"/>
      <c r="DN163" s="667"/>
      <c r="DO163" s="668"/>
      <c r="DP163" s="669"/>
      <c r="DQ163" s="670"/>
      <c r="DR163" s="671"/>
      <c r="DS163" s="672"/>
      <c r="DT163" s="666"/>
      <c r="DU163" s="667"/>
      <c r="DV163" s="668"/>
      <c r="DW163" s="669"/>
      <c r="DX163" s="670"/>
      <c r="DY163" s="671"/>
      <c r="DZ163" s="672"/>
      <c r="EA163" s="666"/>
      <c r="EB163" s="667"/>
      <c r="EC163" s="668"/>
      <c r="ED163" s="669"/>
      <c r="EE163" s="670"/>
      <c r="EF163" s="671"/>
      <c r="EG163" s="672"/>
      <c r="EH163" s="666"/>
      <c r="EI163" s="667"/>
      <c r="EJ163" s="668"/>
      <c r="EK163" s="669"/>
      <c r="EL163" s="670"/>
      <c r="EM163" s="671"/>
      <c r="EN163" s="672"/>
      <c r="EO163" s="666"/>
      <c r="EP163" s="667"/>
      <c r="EQ163" s="668"/>
      <c r="ER163" s="669"/>
      <c r="ES163" s="670"/>
      <c r="ET163" s="671"/>
      <c r="EU163" s="448"/>
      <c r="EV163" s="438"/>
      <c r="EW163" s="439"/>
      <c r="EX163" s="440"/>
      <c r="EY163" s="441"/>
      <c r="EZ163" s="442"/>
      <c r="FA163" s="443"/>
      <c r="FB163" s="636"/>
      <c r="FC163" s="445"/>
      <c r="FD163" s="439"/>
      <c r="FE163" s="440"/>
      <c r="FF163" s="441"/>
      <c r="FG163" s="670"/>
      <c r="FH163" s="671"/>
      <c r="FI163" s="672"/>
      <c r="FJ163" s="406">
        <v>0</v>
      </c>
      <c r="FK163" s="401">
        <v>0</v>
      </c>
      <c r="FL163" s="402">
        <v>0</v>
      </c>
      <c r="FM163" s="673">
        <v>0</v>
      </c>
      <c r="FN163" s="674">
        <v>0</v>
      </c>
      <c r="FO163" s="428">
        <v>0</v>
      </c>
      <c r="FP163" s="400">
        <v>0</v>
      </c>
      <c r="FQ163" s="429">
        <v>0</v>
      </c>
      <c r="FR163" s="675">
        <v>0</v>
      </c>
      <c r="FS163" s="679">
        <v>0</v>
      </c>
      <c r="FT163" s="668">
        <v>0</v>
      </c>
      <c r="FU163" s="669">
        <v>0</v>
      </c>
      <c r="FV163" s="670">
        <v>0</v>
      </c>
      <c r="FW163" s="680">
        <v>0</v>
      </c>
      <c r="FX163" s="681">
        <v>0</v>
      </c>
      <c r="FY163" s="667">
        <v>0</v>
      </c>
      <c r="FZ163" s="658">
        <v>0</v>
      </c>
      <c r="GA163" s="659">
        <v>0</v>
      </c>
    </row>
    <row r="164" spans="1:183" ht="25.2" thickBot="1">
      <c r="A164" s="682" t="s">
        <v>960</v>
      </c>
      <c r="B164" s="597" t="s">
        <v>889</v>
      </c>
      <c r="C164" s="661"/>
      <c r="D164" s="662"/>
      <c r="E164" s="683"/>
      <c r="F164" s="683"/>
      <c r="G164" s="684">
        <v>0</v>
      </c>
      <c r="H164" s="687"/>
      <c r="I164" s="687"/>
      <c r="J164" s="686">
        <v>0</v>
      </c>
      <c r="K164" s="437" t="e">
        <v>#DIV/0!</v>
      </c>
      <c r="L164" s="666"/>
      <c r="M164" s="667"/>
      <c r="N164" s="668"/>
      <c r="O164" s="669"/>
      <c r="P164" s="670"/>
      <c r="Q164" s="671"/>
      <c r="R164" s="543"/>
      <c r="S164" s="666"/>
      <c r="T164" s="667"/>
      <c r="U164" s="668"/>
      <c r="V164" s="669"/>
      <c r="W164" s="670"/>
      <c r="X164" s="671"/>
      <c r="Y164" s="672"/>
      <c r="Z164" s="666"/>
      <c r="AA164" s="667"/>
      <c r="AB164" s="668"/>
      <c r="AC164" s="669"/>
      <c r="AD164" s="670"/>
      <c r="AE164" s="671"/>
      <c r="AF164" s="672"/>
      <c r="AG164" s="666"/>
      <c r="AH164" s="667"/>
      <c r="AI164" s="668"/>
      <c r="AJ164" s="669"/>
      <c r="AK164" s="670"/>
      <c r="AL164" s="671"/>
      <c r="AM164" s="672"/>
      <c r="AN164" s="666"/>
      <c r="AO164" s="667"/>
      <c r="AP164" s="668"/>
      <c r="AQ164" s="669"/>
      <c r="AR164" s="670"/>
      <c r="AS164" s="671"/>
      <c r="AT164" s="672"/>
      <c r="AU164" s="666"/>
      <c r="AV164" s="667"/>
      <c r="AW164" s="668"/>
      <c r="AX164" s="669"/>
      <c r="AY164" s="670"/>
      <c r="AZ164" s="671"/>
      <c r="BA164" s="543"/>
      <c r="BB164" s="666"/>
      <c r="BC164" s="667"/>
      <c r="BD164" s="668"/>
      <c r="BE164" s="669"/>
      <c r="BF164" s="670"/>
      <c r="BG164" s="671"/>
      <c r="BH164" s="672"/>
      <c r="BI164" s="666"/>
      <c r="BJ164" s="667"/>
      <c r="BK164" s="668"/>
      <c r="BL164" s="669"/>
      <c r="BM164" s="670"/>
      <c r="BN164" s="671"/>
      <c r="BO164" s="672"/>
      <c r="BP164" s="666"/>
      <c r="BQ164" s="667"/>
      <c r="BR164" s="668"/>
      <c r="BS164" s="669"/>
      <c r="BT164" s="670"/>
      <c r="BU164" s="671"/>
      <c r="BV164" s="448"/>
      <c r="BW164" s="666"/>
      <c r="BX164" s="667"/>
      <c r="BY164" s="668"/>
      <c r="BZ164" s="669"/>
      <c r="CA164" s="442"/>
      <c r="CB164" s="671"/>
      <c r="CC164" s="672"/>
      <c r="CD164" s="666"/>
      <c r="CE164" s="667"/>
      <c r="CF164" s="668"/>
      <c r="CG164" s="669"/>
      <c r="CH164" s="670"/>
      <c r="CI164" s="671"/>
      <c r="CJ164" s="672"/>
      <c r="CK164" s="666"/>
      <c r="CL164" s="667"/>
      <c r="CM164" s="668"/>
      <c r="CN164" s="669"/>
      <c r="CO164" s="670"/>
      <c r="CP164" s="671"/>
      <c r="CQ164" s="672"/>
      <c r="CR164" s="666"/>
      <c r="CS164" s="667"/>
      <c r="CT164" s="668"/>
      <c r="CU164" s="669"/>
      <c r="CV164" s="670"/>
      <c r="CW164" s="671"/>
      <c r="CX164" s="672"/>
      <c r="CY164" s="666"/>
      <c r="CZ164" s="667"/>
      <c r="DA164" s="668"/>
      <c r="DB164" s="669"/>
      <c r="DC164" s="670"/>
      <c r="DD164" s="671"/>
      <c r="DE164" s="672"/>
      <c r="DF164" s="666"/>
      <c r="DG164" s="667"/>
      <c r="DH164" s="668"/>
      <c r="DI164" s="669"/>
      <c r="DJ164" s="670"/>
      <c r="DK164" s="671"/>
      <c r="DL164" s="672"/>
      <c r="DM164" s="666"/>
      <c r="DN164" s="667"/>
      <c r="DO164" s="668"/>
      <c r="DP164" s="669"/>
      <c r="DQ164" s="670"/>
      <c r="DR164" s="671"/>
      <c r="DS164" s="672"/>
      <c r="DT164" s="666"/>
      <c r="DU164" s="667"/>
      <c r="DV164" s="668"/>
      <c r="DW164" s="669"/>
      <c r="DX164" s="670"/>
      <c r="DY164" s="671"/>
      <c r="DZ164" s="672"/>
      <c r="EA164" s="666"/>
      <c r="EB164" s="667"/>
      <c r="EC164" s="668"/>
      <c r="ED164" s="669"/>
      <c r="EE164" s="670"/>
      <c r="EF164" s="671"/>
      <c r="EG164" s="672"/>
      <c r="EH164" s="666"/>
      <c r="EI164" s="667"/>
      <c r="EJ164" s="668"/>
      <c r="EK164" s="669"/>
      <c r="EL164" s="670"/>
      <c r="EM164" s="671"/>
      <c r="EN164" s="672"/>
      <c r="EO164" s="666"/>
      <c r="EP164" s="667"/>
      <c r="EQ164" s="668"/>
      <c r="ER164" s="669"/>
      <c r="ES164" s="670"/>
      <c r="ET164" s="671"/>
      <c r="EU164" s="448"/>
      <c r="EV164" s="438"/>
      <c r="EW164" s="439"/>
      <c r="EX164" s="440"/>
      <c r="EY164" s="441"/>
      <c r="EZ164" s="442"/>
      <c r="FA164" s="443"/>
      <c r="FB164" s="636"/>
      <c r="FC164" s="445"/>
      <c r="FD164" s="439"/>
      <c r="FE164" s="440"/>
      <c r="FF164" s="441"/>
      <c r="FG164" s="670"/>
      <c r="FH164" s="671"/>
      <c r="FI164" s="672"/>
      <c r="FJ164" s="406">
        <v>0</v>
      </c>
      <c r="FK164" s="401">
        <v>0</v>
      </c>
      <c r="FL164" s="402">
        <v>0</v>
      </c>
      <c r="FM164" s="673">
        <v>0</v>
      </c>
      <c r="FN164" s="674">
        <v>0</v>
      </c>
      <c r="FO164" s="428">
        <v>0</v>
      </c>
      <c r="FP164" s="400">
        <v>0</v>
      </c>
      <c r="FQ164" s="429">
        <v>0</v>
      </c>
      <c r="FR164" s="675">
        <v>0</v>
      </c>
      <c r="FS164" s="679">
        <v>0</v>
      </c>
      <c r="FT164" s="668">
        <v>0</v>
      </c>
      <c r="FU164" s="669">
        <v>0</v>
      </c>
      <c r="FV164" s="670">
        <v>0</v>
      </c>
      <c r="FW164" s="680">
        <v>0</v>
      </c>
      <c r="FX164" s="681">
        <v>0</v>
      </c>
      <c r="FY164" s="667">
        <v>0</v>
      </c>
      <c r="FZ164" s="658">
        <v>0</v>
      </c>
      <c r="GA164" s="659">
        <v>0</v>
      </c>
    </row>
    <row r="165" spans="1:183" ht="25.2" thickBot="1">
      <c r="A165" s="682" t="s">
        <v>961</v>
      </c>
      <c r="B165" s="597" t="s">
        <v>889</v>
      </c>
      <c r="C165" s="661"/>
      <c r="D165" s="662"/>
      <c r="E165" s="683"/>
      <c r="F165" s="683"/>
      <c r="G165" s="684">
        <v>0</v>
      </c>
      <c r="H165" s="687"/>
      <c r="I165" s="687"/>
      <c r="J165" s="686">
        <v>0</v>
      </c>
      <c r="K165" s="437" t="e">
        <v>#DIV/0!</v>
      </c>
      <c r="L165" s="666"/>
      <c r="M165" s="667"/>
      <c r="N165" s="668"/>
      <c r="O165" s="669"/>
      <c r="P165" s="670"/>
      <c r="Q165" s="671"/>
      <c r="R165" s="543"/>
      <c r="S165" s="666"/>
      <c r="T165" s="667"/>
      <c r="U165" s="668"/>
      <c r="V165" s="669"/>
      <c r="W165" s="670"/>
      <c r="X165" s="671"/>
      <c r="Y165" s="672"/>
      <c r="Z165" s="666"/>
      <c r="AA165" s="667"/>
      <c r="AB165" s="668"/>
      <c r="AC165" s="669"/>
      <c r="AD165" s="670"/>
      <c r="AE165" s="671"/>
      <c r="AF165" s="672"/>
      <c r="AG165" s="666"/>
      <c r="AH165" s="667"/>
      <c r="AI165" s="668"/>
      <c r="AJ165" s="669"/>
      <c r="AK165" s="670"/>
      <c r="AL165" s="671"/>
      <c r="AM165" s="672"/>
      <c r="AN165" s="666"/>
      <c r="AO165" s="667"/>
      <c r="AP165" s="668"/>
      <c r="AQ165" s="669"/>
      <c r="AR165" s="670"/>
      <c r="AS165" s="671"/>
      <c r="AT165" s="672"/>
      <c r="AU165" s="666"/>
      <c r="AV165" s="667"/>
      <c r="AW165" s="668"/>
      <c r="AX165" s="669"/>
      <c r="AY165" s="670"/>
      <c r="AZ165" s="671"/>
      <c r="BA165" s="543"/>
      <c r="BB165" s="666"/>
      <c r="BC165" s="667"/>
      <c r="BD165" s="668"/>
      <c r="BE165" s="669"/>
      <c r="BF165" s="670"/>
      <c r="BG165" s="671"/>
      <c r="BH165" s="672"/>
      <c r="BI165" s="666"/>
      <c r="BJ165" s="667"/>
      <c r="BK165" s="668"/>
      <c r="BL165" s="669"/>
      <c r="BM165" s="670"/>
      <c r="BN165" s="671"/>
      <c r="BO165" s="672"/>
      <c r="BP165" s="666"/>
      <c r="BQ165" s="667"/>
      <c r="BR165" s="668"/>
      <c r="BS165" s="669"/>
      <c r="BT165" s="670"/>
      <c r="BU165" s="671"/>
      <c r="BV165" s="448"/>
      <c r="BW165" s="666"/>
      <c r="BX165" s="667"/>
      <c r="BY165" s="668"/>
      <c r="BZ165" s="669"/>
      <c r="CA165" s="442"/>
      <c r="CB165" s="671"/>
      <c r="CC165" s="672"/>
      <c r="CD165" s="666"/>
      <c r="CE165" s="667"/>
      <c r="CF165" s="668"/>
      <c r="CG165" s="669"/>
      <c r="CH165" s="670"/>
      <c r="CI165" s="671"/>
      <c r="CJ165" s="672"/>
      <c r="CK165" s="666"/>
      <c r="CL165" s="667"/>
      <c r="CM165" s="668"/>
      <c r="CN165" s="669"/>
      <c r="CO165" s="670"/>
      <c r="CP165" s="671"/>
      <c r="CQ165" s="672"/>
      <c r="CR165" s="666"/>
      <c r="CS165" s="667"/>
      <c r="CT165" s="668"/>
      <c r="CU165" s="669"/>
      <c r="CV165" s="670"/>
      <c r="CW165" s="671"/>
      <c r="CX165" s="672"/>
      <c r="CY165" s="666"/>
      <c r="CZ165" s="667"/>
      <c r="DA165" s="668"/>
      <c r="DB165" s="669"/>
      <c r="DC165" s="670"/>
      <c r="DD165" s="671"/>
      <c r="DE165" s="672"/>
      <c r="DF165" s="666"/>
      <c r="DG165" s="667"/>
      <c r="DH165" s="668"/>
      <c r="DI165" s="669"/>
      <c r="DJ165" s="670"/>
      <c r="DK165" s="671"/>
      <c r="DL165" s="672"/>
      <c r="DM165" s="666"/>
      <c r="DN165" s="667"/>
      <c r="DO165" s="668"/>
      <c r="DP165" s="669"/>
      <c r="DQ165" s="670"/>
      <c r="DR165" s="671"/>
      <c r="DS165" s="672"/>
      <c r="DT165" s="666"/>
      <c r="DU165" s="667"/>
      <c r="DV165" s="668"/>
      <c r="DW165" s="669"/>
      <c r="DX165" s="670"/>
      <c r="DY165" s="671"/>
      <c r="DZ165" s="672"/>
      <c r="EA165" s="666"/>
      <c r="EB165" s="667"/>
      <c r="EC165" s="668"/>
      <c r="ED165" s="669"/>
      <c r="EE165" s="670"/>
      <c r="EF165" s="671"/>
      <c r="EG165" s="672"/>
      <c r="EH165" s="666"/>
      <c r="EI165" s="667"/>
      <c r="EJ165" s="668"/>
      <c r="EK165" s="669"/>
      <c r="EL165" s="670"/>
      <c r="EM165" s="671"/>
      <c r="EN165" s="672"/>
      <c r="EO165" s="666"/>
      <c r="EP165" s="667"/>
      <c r="EQ165" s="668"/>
      <c r="ER165" s="669"/>
      <c r="ES165" s="670"/>
      <c r="ET165" s="671"/>
      <c r="EU165" s="448"/>
      <c r="EV165" s="438"/>
      <c r="EW165" s="439"/>
      <c r="EX165" s="440"/>
      <c r="EY165" s="441"/>
      <c r="EZ165" s="442"/>
      <c r="FA165" s="443"/>
      <c r="FB165" s="636"/>
      <c r="FC165" s="445"/>
      <c r="FD165" s="439"/>
      <c r="FE165" s="440"/>
      <c r="FF165" s="441"/>
      <c r="FG165" s="670"/>
      <c r="FH165" s="671"/>
      <c r="FI165" s="672"/>
      <c r="FJ165" s="406">
        <v>0</v>
      </c>
      <c r="FK165" s="401">
        <v>0</v>
      </c>
      <c r="FL165" s="402">
        <v>0</v>
      </c>
      <c r="FM165" s="673">
        <v>0</v>
      </c>
      <c r="FN165" s="674">
        <v>0</v>
      </c>
      <c r="FO165" s="428">
        <v>0</v>
      </c>
      <c r="FP165" s="400">
        <v>0</v>
      </c>
      <c r="FQ165" s="429">
        <v>0</v>
      </c>
      <c r="FR165" s="675">
        <v>0</v>
      </c>
      <c r="FS165" s="679">
        <v>0</v>
      </c>
      <c r="FT165" s="668">
        <v>0</v>
      </c>
      <c r="FU165" s="669">
        <v>0</v>
      </c>
      <c r="FV165" s="670">
        <v>0</v>
      </c>
      <c r="FW165" s="680">
        <v>0</v>
      </c>
      <c r="FX165" s="681">
        <v>0</v>
      </c>
      <c r="FY165" s="667">
        <v>0</v>
      </c>
      <c r="FZ165" s="658">
        <v>0</v>
      </c>
      <c r="GA165" s="659">
        <v>0</v>
      </c>
    </row>
    <row r="166" spans="1:183" ht="25.2" thickBot="1">
      <c r="A166" s="682" t="s">
        <v>962</v>
      </c>
      <c r="B166" s="597" t="s">
        <v>889</v>
      </c>
      <c r="C166" s="661"/>
      <c r="D166" s="662"/>
      <c r="E166" s="683"/>
      <c r="F166" s="683"/>
      <c r="G166" s="684">
        <v>0</v>
      </c>
      <c r="H166" s="687"/>
      <c r="I166" s="687"/>
      <c r="J166" s="686">
        <v>0</v>
      </c>
      <c r="K166" s="437" t="e">
        <v>#DIV/0!</v>
      </c>
      <c r="L166" s="666"/>
      <c r="M166" s="667"/>
      <c r="N166" s="668"/>
      <c r="O166" s="669"/>
      <c r="P166" s="670"/>
      <c r="Q166" s="671"/>
      <c r="R166" s="543"/>
      <c r="S166" s="666"/>
      <c r="T166" s="667"/>
      <c r="U166" s="668"/>
      <c r="V166" s="669"/>
      <c r="W166" s="670"/>
      <c r="X166" s="671"/>
      <c r="Y166" s="672"/>
      <c r="Z166" s="666"/>
      <c r="AA166" s="667"/>
      <c r="AB166" s="668"/>
      <c r="AC166" s="669"/>
      <c r="AD166" s="670"/>
      <c r="AE166" s="671"/>
      <c r="AF166" s="672"/>
      <c r="AG166" s="666"/>
      <c r="AH166" s="667"/>
      <c r="AI166" s="668"/>
      <c r="AJ166" s="669"/>
      <c r="AK166" s="670"/>
      <c r="AL166" s="671"/>
      <c r="AM166" s="672"/>
      <c r="AN166" s="666"/>
      <c r="AO166" s="667"/>
      <c r="AP166" s="668"/>
      <c r="AQ166" s="669"/>
      <c r="AR166" s="670"/>
      <c r="AS166" s="671"/>
      <c r="AT166" s="672"/>
      <c r="AU166" s="666"/>
      <c r="AV166" s="667"/>
      <c r="AW166" s="668"/>
      <c r="AX166" s="669"/>
      <c r="AY166" s="670"/>
      <c r="AZ166" s="671"/>
      <c r="BA166" s="543"/>
      <c r="BB166" s="666"/>
      <c r="BC166" s="667"/>
      <c r="BD166" s="668"/>
      <c r="BE166" s="669"/>
      <c r="BF166" s="670"/>
      <c r="BG166" s="671"/>
      <c r="BH166" s="672"/>
      <c r="BI166" s="666"/>
      <c r="BJ166" s="667"/>
      <c r="BK166" s="668"/>
      <c r="BL166" s="669"/>
      <c r="BM166" s="670"/>
      <c r="BN166" s="671"/>
      <c r="BO166" s="672"/>
      <c r="BP166" s="666"/>
      <c r="BQ166" s="667"/>
      <c r="BR166" s="668"/>
      <c r="BS166" s="669"/>
      <c r="BT166" s="670"/>
      <c r="BU166" s="671"/>
      <c r="BV166" s="448"/>
      <c r="BW166" s="666"/>
      <c r="BX166" s="667"/>
      <c r="BY166" s="668"/>
      <c r="BZ166" s="669"/>
      <c r="CA166" s="442"/>
      <c r="CB166" s="671"/>
      <c r="CC166" s="672"/>
      <c r="CD166" s="666"/>
      <c r="CE166" s="667"/>
      <c r="CF166" s="668"/>
      <c r="CG166" s="669"/>
      <c r="CH166" s="670"/>
      <c r="CI166" s="671"/>
      <c r="CJ166" s="672"/>
      <c r="CK166" s="666"/>
      <c r="CL166" s="667"/>
      <c r="CM166" s="668"/>
      <c r="CN166" s="669"/>
      <c r="CO166" s="670"/>
      <c r="CP166" s="671"/>
      <c r="CQ166" s="672"/>
      <c r="CR166" s="666"/>
      <c r="CS166" s="667"/>
      <c r="CT166" s="668"/>
      <c r="CU166" s="669"/>
      <c r="CV166" s="670"/>
      <c r="CW166" s="671"/>
      <c r="CX166" s="672"/>
      <c r="CY166" s="666"/>
      <c r="CZ166" s="667"/>
      <c r="DA166" s="668"/>
      <c r="DB166" s="669"/>
      <c r="DC166" s="670"/>
      <c r="DD166" s="671"/>
      <c r="DE166" s="672"/>
      <c r="DF166" s="666"/>
      <c r="DG166" s="667"/>
      <c r="DH166" s="668"/>
      <c r="DI166" s="669"/>
      <c r="DJ166" s="670"/>
      <c r="DK166" s="671"/>
      <c r="DL166" s="672"/>
      <c r="DM166" s="666"/>
      <c r="DN166" s="667"/>
      <c r="DO166" s="668"/>
      <c r="DP166" s="669"/>
      <c r="DQ166" s="670"/>
      <c r="DR166" s="671"/>
      <c r="DS166" s="672"/>
      <c r="DT166" s="666"/>
      <c r="DU166" s="667"/>
      <c r="DV166" s="668"/>
      <c r="DW166" s="669"/>
      <c r="DX166" s="670"/>
      <c r="DY166" s="671"/>
      <c r="DZ166" s="672"/>
      <c r="EA166" s="666"/>
      <c r="EB166" s="667"/>
      <c r="EC166" s="668"/>
      <c r="ED166" s="669"/>
      <c r="EE166" s="670"/>
      <c r="EF166" s="671"/>
      <c r="EG166" s="672"/>
      <c r="EH166" s="666"/>
      <c r="EI166" s="667"/>
      <c r="EJ166" s="668"/>
      <c r="EK166" s="669"/>
      <c r="EL166" s="670"/>
      <c r="EM166" s="671"/>
      <c r="EN166" s="672"/>
      <c r="EO166" s="666"/>
      <c r="EP166" s="667"/>
      <c r="EQ166" s="668"/>
      <c r="ER166" s="669"/>
      <c r="ES166" s="670"/>
      <c r="ET166" s="671"/>
      <c r="EU166" s="448"/>
      <c r="EV166" s="438"/>
      <c r="EW166" s="439"/>
      <c r="EX166" s="440"/>
      <c r="EY166" s="441"/>
      <c r="EZ166" s="442"/>
      <c r="FA166" s="443"/>
      <c r="FB166" s="636"/>
      <c r="FC166" s="445"/>
      <c r="FD166" s="439"/>
      <c r="FE166" s="440"/>
      <c r="FF166" s="441"/>
      <c r="FG166" s="670"/>
      <c r="FH166" s="671"/>
      <c r="FI166" s="672"/>
      <c r="FJ166" s="406">
        <v>0</v>
      </c>
      <c r="FK166" s="401">
        <v>0</v>
      </c>
      <c r="FL166" s="402">
        <v>0</v>
      </c>
      <c r="FM166" s="673">
        <v>0</v>
      </c>
      <c r="FN166" s="674">
        <v>0</v>
      </c>
      <c r="FO166" s="428">
        <v>0</v>
      </c>
      <c r="FP166" s="400">
        <v>0</v>
      </c>
      <c r="FQ166" s="429">
        <v>0</v>
      </c>
      <c r="FR166" s="675">
        <v>0</v>
      </c>
      <c r="FS166" s="679">
        <v>0</v>
      </c>
      <c r="FT166" s="668">
        <v>0</v>
      </c>
      <c r="FU166" s="669">
        <v>0</v>
      </c>
      <c r="FV166" s="670">
        <v>0</v>
      </c>
      <c r="FW166" s="680">
        <v>0</v>
      </c>
      <c r="FX166" s="681">
        <v>0</v>
      </c>
      <c r="FY166" s="667">
        <v>0</v>
      </c>
      <c r="FZ166" s="658">
        <v>0</v>
      </c>
      <c r="GA166" s="659">
        <v>0</v>
      </c>
    </row>
    <row r="167" spans="1:183" ht="25.2" thickBot="1">
      <c r="A167" s="682" t="s">
        <v>963</v>
      </c>
      <c r="B167" s="597" t="s">
        <v>889</v>
      </c>
      <c r="C167" s="661"/>
      <c r="D167" s="662"/>
      <c r="E167" s="683"/>
      <c r="F167" s="683"/>
      <c r="G167" s="684">
        <v>0</v>
      </c>
      <c r="H167" s="687"/>
      <c r="I167" s="687"/>
      <c r="J167" s="686">
        <v>0</v>
      </c>
      <c r="K167" s="437" t="e">
        <v>#DIV/0!</v>
      </c>
      <c r="L167" s="666"/>
      <c r="M167" s="667"/>
      <c r="N167" s="668"/>
      <c r="O167" s="669"/>
      <c r="P167" s="670"/>
      <c r="Q167" s="671"/>
      <c r="R167" s="543"/>
      <c r="S167" s="666"/>
      <c r="T167" s="667"/>
      <c r="U167" s="668"/>
      <c r="V167" s="669"/>
      <c r="W167" s="670"/>
      <c r="X167" s="671"/>
      <c r="Y167" s="672"/>
      <c r="Z167" s="666"/>
      <c r="AA167" s="667"/>
      <c r="AB167" s="668"/>
      <c r="AC167" s="669"/>
      <c r="AD167" s="670"/>
      <c r="AE167" s="671"/>
      <c r="AF167" s="672"/>
      <c r="AG167" s="666"/>
      <c r="AH167" s="667"/>
      <c r="AI167" s="668"/>
      <c r="AJ167" s="669"/>
      <c r="AK167" s="670"/>
      <c r="AL167" s="671"/>
      <c r="AM167" s="672"/>
      <c r="AN167" s="666"/>
      <c r="AO167" s="667"/>
      <c r="AP167" s="668"/>
      <c r="AQ167" s="669"/>
      <c r="AR167" s="670"/>
      <c r="AS167" s="671"/>
      <c r="AT167" s="672"/>
      <c r="AU167" s="666"/>
      <c r="AV167" s="667"/>
      <c r="AW167" s="668"/>
      <c r="AX167" s="669"/>
      <c r="AY167" s="670"/>
      <c r="AZ167" s="671"/>
      <c r="BA167" s="543"/>
      <c r="BB167" s="666"/>
      <c r="BC167" s="667"/>
      <c r="BD167" s="668"/>
      <c r="BE167" s="669"/>
      <c r="BF167" s="670"/>
      <c r="BG167" s="671"/>
      <c r="BH167" s="672"/>
      <c r="BI167" s="666"/>
      <c r="BJ167" s="667"/>
      <c r="BK167" s="668"/>
      <c r="BL167" s="669"/>
      <c r="BM167" s="670"/>
      <c r="BN167" s="671"/>
      <c r="BO167" s="672"/>
      <c r="BP167" s="666"/>
      <c r="BQ167" s="667"/>
      <c r="BR167" s="668"/>
      <c r="BS167" s="669"/>
      <c r="BT167" s="670"/>
      <c r="BU167" s="671"/>
      <c r="BV167" s="448"/>
      <c r="BW167" s="666"/>
      <c r="BX167" s="667"/>
      <c r="BY167" s="668"/>
      <c r="BZ167" s="669"/>
      <c r="CA167" s="442"/>
      <c r="CB167" s="671"/>
      <c r="CC167" s="672"/>
      <c r="CD167" s="666"/>
      <c r="CE167" s="667"/>
      <c r="CF167" s="668"/>
      <c r="CG167" s="669"/>
      <c r="CH167" s="670"/>
      <c r="CI167" s="671"/>
      <c r="CJ167" s="672"/>
      <c r="CK167" s="666"/>
      <c r="CL167" s="667"/>
      <c r="CM167" s="668"/>
      <c r="CN167" s="669"/>
      <c r="CO167" s="670"/>
      <c r="CP167" s="671"/>
      <c r="CQ167" s="672"/>
      <c r="CR167" s="666"/>
      <c r="CS167" s="667"/>
      <c r="CT167" s="668"/>
      <c r="CU167" s="669"/>
      <c r="CV167" s="670"/>
      <c r="CW167" s="671"/>
      <c r="CX167" s="672"/>
      <c r="CY167" s="666"/>
      <c r="CZ167" s="667"/>
      <c r="DA167" s="668"/>
      <c r="DB167" s="669"/>
      <c r="DC167" s="670"/>
      <c r="DD167" s="671"/>
      <c r="DE167" s="672"/>
      <c r="DF167" s="666"/>
      <c r="DG167" s="667"/>
      <c r="DH167" s="668"/>
      <c r="DI167" s="669"/>
      <c r="DJ167" s="670"/>
      <c r="DK167" s="671"/>
      <c r="DL167" s="672"/>
      <c r="DM167" s="666"/>
      <c r="DN167" s="667"/>
      <c r="DO167" s="668"/>
      <c r="DP167" s="669"/>
      <c r="DQ167" s="670"/>
      <c r="DR167" s="671"/>
      <c r="DS167" s="672"/>
      <c r="DT167" s="666"/>
      <c r="DU167" s="667"/>
      <c r="DV167" s="668"/>
      <c r="DW167" s="669"/>
      <c r="DX167" s="670"/>
      <c r="DY167" s="671"/>
      <c r="DZ167" s="672"/>
      <c r="EA167" s="666"/>
      <c r="EB167" s="667"/>
      <c r="EC167" s="668"/>
      <c r="ED167" s="669"/>
      <c r="EE167" s="670"/>
      <c r="EF167" s="671"/>
      <c r="EG167" s="672"/>
      <c r="EH167" s="666"/>
      <c r="EI167" s="667"/>
      <c r="EJ167" s="668"/>
      <c r="EK167" s="669"/>
      <c r="EL167" s="670"/>
      <c r="EM167" s="671"/>
      <c r="EN167" s="672"/>
      <c r="EO167" s="666"/>
      <c r="EP167" s="667"/>
      <c r="EQ167" s="668"/>
      <c r="ER167" s="669"/>
      <c r="ES167" s="670"/>
      <c r="ET167" s="671"/>
      <c r="EU167" s="448"/>
      <c r="EV167" s="438"/>
      <c r="EW167" s="439"/>
      <c r="EX167" s="440"/>
      <c r="EY167" s="441"/>
      <c r="EZ167" s="442"/>
      <c r="FA167" s="443"/>
      <c r="FB167" s="636"/>
      <c r="FC167" s="445"/>
      <c r="FD167" s="439"/>
      <c r="FE167" s="440"/>
      <c r="FF167" s="441"/>
      <c r="FG167" s="670"/>
      <c r="FH167" s="671"/>
      <c r="FI167" s="672"/>
      <c r="FJ167" s="406">
        <v>0</v>
      </c>
      <c r="FK167" s="401">
        <v>0</v>
      </c>
      <c r="FL167" s="402">
        <v>0</v>
      </c>
      <c r="FM167" s="673">
        <v>0</v>
      </c>
      <c r="FN167" s="674">
        <v>0</v>
      </c>
      <c r="FO167" s="428">
        <v>0</v>
      </c>
      <c r="FP167" s="400">
        <v>0</v>
      </c>
      <c r="FQ167" s="429">
        <v>0</v>
      </c>
      <c r="FR167" s="675">
        <v>0</v>
      </c>
      <c r="FS167" s="679">
        <v>0</v>
      </c>
      <c r="FT167" s="668">
        <v>0</v>
      </c>
      <c r="FU167" s="669">
        <v>0</v>
      </c>
      <c r="FV167" s="670">
        <v>0</v>
      </c>
      <c r="FW167" s="680">
        <v>0</v>
      </c>
      <c r="FX167" s="681">
        <v>0</v>
      </c>
      <c r="FY167" s="667">
        <v>0</v>
      </c>
      <c r="FZ167" s="658">
        <v>0</v>
      </c>
      <c r="GA167" s="659">
        <v>0</v>
      </c>
    </row>
    <row r="168" spans="1:183" ht="25.2" thickBot="1">
      <c r="A168" s="682" t="s">
        <v>964</v>
      </c>
      <c r="B168" s="597" t="s">
        <v>889</v>
      </c>
      <c r="C168" s="661"/>
      <c r="D168" s="662"/>
      <c r="E168" s="683"/>
      <c r="F168" s="683"/>
      <c r="G168" s="684">
        <v>0</v>
      </c>
      <c r="H168" s="687"/>
      <c r="I168" s="687"/>
      <c r="J168" s="686">
        <v>0</v>
      </c>
      <c r="K168" s="437" t="e">
        <v>#DIV/0!</v>
      </c>
      <c r="L168" s="666"/>
      <c r="M168" s="667"/>
      <c r="N168" s="668"/>
      <c r="O168" s="669"/>
      <c r="P168" s="670"/>
      <c r="Q168" s="671"/>
      <c r="R168" s="543"/>
      <c r="S168" s="666"/>
      <c r="T168" s="667"/>
      <c r="U168" s="668"/>
      <c r="V168" s="669"/>
      <c r="W168" s="670"/>
      <c r="X168" s="671"/>
      <c r="Y168" s="672"/>
      <c r="Z168" s="666"/>
      <c r="AA168" s="667"/>
      <c r="AB168" s="668"/>
      <c r="AC168" s="669"/>
      <c r="AD168" s="670"/>
      <c r="AE168" s="671"/>
      <c r="AF168" s="672"/>
      <c r="AG168" s="666"/>
      <c r="AH168" s="667"/>
      <c r="AI168" s="668"/>
      <c r="AJ168" s="669"/>
      <c r="AK168" s="670"/>
      <c r="AL168" s="671"/>
      <c r="AM168" s="672"/>
      <c r="AN168" s="666"/>
      <c r="AO168" s="667"/>
      <c r="AP168" s="668"/>
      <c r="AQ168" s="669"/>
      <c r="AR168" s="670"/>
      <c r="AS168" s="671"/>
      <c r="AT168" s="672"/>
      <c r="AU168" s="666"/>
      <c r="AV168" s="667"/>
      <c r="AW168" s="668"/>
      <c r="AX168" s="669"/>
      <c r="AY168" s="670"/>
      <c r="AZ168" s="671"/>
      <c r="BA168" s="543"/>
      <c r="BB168" s="666"/>
      <c r="BC168" s="667"/>
      <c r="BD168" s="668"/>
      <c r="BE168" s="669"/>
      <c r="BF168" s="670"/>
      <c r="BG168" s="671"/>
      <c r="BH168" s="672"/>
      <c r="BI168" s="666"/>
      <c r="BJ168" s="667"/>
      <c r="BK168" s="668"/>
      <c r="BL168" s="669"/>
      <c r="BM168" s="670"/>
      <c r="BN168" s="671"/>
      <c r="BO168" s="672"/>
      <c r="BP168" s="666"/>
      <c r="BQ168" s="667"/>
      <c r="BR168" s="668"/>
      <c r="BS168" s="669"/>
      <c r="BT168" s="670"/>
      <c r="BU168" s="671"/>
      <c r="BV168" s="448"/>
      <c r="BW168" s="666"/>
      <c r="BX168" s="667"/>
      <c r="BY168" s="668"/>
      <c r="BZ168" s="669"/>
      <c r="CA168" s="442"/>
      <c r="CB168" s="671"/>
      <c r="CC168" s="672"/>
      <c r="CD168" s="666"/>
      <c r="CE168" s="667"/>
      <c r="CF168" s="668"/>
      <c r="CG168" s="669"/>
      <c r="CH168" s="670"/>
      <c r="CI168" s="671"/>
      <c r="CJ168" s="672"/>
      <c r="CK168" s="666"/>
      <c r="CL168" s="667"/>
      <c r="CM168" s="668"/>
      <c r="CN168" s="669"/>
      <c r="CO168" s="670"/>
      <c r="CP168" s="671"/>
      <c r="CQ168" s="672"/>
      <c r="CR168" s="666"/>
      <c r="CS168" s="667"/>
      <c r="CT168" s="668"/>
      <c r="CU168" s="669"/>
      <c r="CV168" s="670"/>
      <c r="CW168" s="671"/>
      <c r="CX168" s="672"/>
      <c r="CY168" s="666"/>
      <c r="CZ168" s="667"/>
      <c r="DA168" s="668"/>
      <c r="DB168" s="669"/>
      <c r="DC168" s="670"/>
      <c r="DD168" s="671"/>
      <c r="DE168" s="672"/>
      <c r="DF168" s="666"/>
      <c r="DG168" s="667"/>
      <c r="DH168" s="668"/>
      <c r="DI168" s="669"/>
      <c r="DJ168" s="670"/>
      <c r="DK168" s="671"/>
      <c r="DL168" s="672"/>
      <c r="DM168" s="666"/>
      <c r="DN168" s="667"/>
      <c r="DO168" s="668"/>
      <c r="DP168" s="669"/>
      <c r="DQ168" s="670"/>
      <c r="DR168" s="671"/>
      <c r="DS168" s="672"/>
      <c r="DT168" s="666"/>
      <c r="DU168" s="667"/>
      <c r="DV168" s="668"/>
      <c r="DW168" s="669"/>
      <c r="DX168" s="670"/>
      <c r="DY168" s="671"/>
      <c r="DZ168" s="672"/>
      <c r="EA168" s="666"/>
      <c r="EB168" s="667"/>
      <c r="EC168" s="668"/>
      <c r="ED168" s="669"/>
      <c r="EE168" s="670"/>
      <c r="EF168" s="671"/>
      <c r="EG168" s="672"/>
      <c r="EH168" s="666"/>
      <c r="EI168" s="667"/>
      <c r="EJ168" s="668"/>
      <c r="EK168" s="669"/>
      <c r="EL168" s="670"/>
      <c r="EM168" s="671"/>
      <c r="EN168" s="672"/>
      <c r="EO168" s="666"/>
      <c r="EP168" s="667"/>
      <c r="EQ168" s="668"/>
      <c r="ER168" s="669"/>
      <c r="ES168" s="670"/>
      <c r="ET168" s="671"/>
      <c r="EU168" s="448"/>
      <c r="EV168" s="438"/>
      <c r="EW168" s="439"/>
      <c r="EX168" s="440"/>
      <c r="EY168" s="441"/>
      <c r="EZ168" s="442"/>
      <c r="FA168" s="443"/>
      <c r="FB168" s="636"/>
      <c r="FC168" s="445"/>
      <c r="FD168" s="439"/>
      <c r="FE168" s="440"/>
      <c r="FF168" s="441"/>
      <c r="FG168" s="670"/>
      <c r="FH168" s="671"/>
      <c r="FI168" s="672"/>
      <c r="FJ168" s="406">
        <v>0</v>
      </c>
      <c r="FK168" s="401">
        <v>0</v>
      </c>
      <c r="FL168" s="402">
        <v>0</v>
      </c>
      <c r="FM168" s="673">
        <v>0</v>
      </c>
      <c r="FN168" s="674">
        <v>0</v>
      </c>
      <c r="FO168" s="428">
        <v>0</v>
      </c>
      <c r="FP168" s="400">
        <v>0</v>
      </c>
      <c r="FQ168" s="429">
        <v>0</v>
      </c>
      <c r="FR168" s="675">
        <v>0</v>
      </c>
      <c r="FS168" s="679">
        <v>0</v>
      </c>
      <c r="FT168" s="668">
        <v>0</v>
      </c>
      <c r="FU168" s="669">
        <v>0</v>
      </c>
      <c r="FV168" s="670">
        <v>0</v>
      </c>
      <c r="FW168" s="680">
        <v>0</v>
      </c>
      <c r="FX168" s="681">
        <v>0</v>
      </c>
      <c r="FY168" s="667">
        <v>0</v>
      </c>
      <c r="FZ168" s="658">
        <v>0</v>
      </c>
      <c r="GA168" s="659">
        <v>0</v>
      </c>
    </row>
    <row r="169" spans="1:183" ht="25.2" thickBot="1">
      <c r="A169" s="682" t="s">
        <v>965</v>
      </c>
      <c r="B169" s="597" t="s">
        <v>889</v>
      </c>
      <c r="C169" s="661"/>
      <c r="D169" s="662"/>
      <c r="E169" s="683"/>
      <c r="F169" s="683"/>
      <c r="G169" s="684">
        <v>0</v>
      </c>
      <c r="H169" s="687"/>
      <c r="I169" s="687"/>
      <c r="J169" s="686">
        <v>0</v>
      </c>
      <c r="K169" s="437" t="e">
        <v>#DIV/0!</v>
      </c>
      <c r="L169" s="666"/>
      <c r="M169" s="667"/>
      <c r="N169" s="668"/>
      <c r="O169" s="669"/>
      <c r="P169" s="670"/>
      <c r="Q169" s="671"/>
      <c r="R169" s="543"/>
      <c r="S169" s="666"/>
      <c r="T169" s="667"/>
      <c r="U169" s="668"/>
      <c r="V169" s="669"/>
      <c r="W169" s="670"/>
      <c r="X169" s="671"/>
      <c r="Y169" s="672"/>
      <c r="Z169" s="666"/>
      <c r="AA169" s="667"/>
      <c r="AB169" s="668"/>
      <c r="AC169" s="669"/>
      <c r="AD169" s="670"/>
      <c r="AE169" s="671"/>
      <c r="AF169" s="672"/>
      <c r="AG169" s="666"/>
      <c r="AH169" s="667"/>
      <c r="AI169" s="668"/>
      <c r="AJ169" s="669"/>
      <c r="AK169" s="670"/>
      <c r="AL169" s="671"/>
      <c r="AM169" s="672"/>
      <c r="AN169" s="666"/>
      <c r="AO169" s="667"/>
      <c r="AP169" s="668"/>
      <c r="AQ169" s="669"/>
      <c r="AR169" s="670"/>
      <c r="AS169" s="671"/>
      <c r="AT169" s="672"/>
      <c r="AU169" s="666"/>
      <c r="AV169" s="667"/>
      <c r="AW169" s="668"/>
      <c r="AX169" s="669"/>
      <c r="AY169" s="670"/>
      <c r="AZ169" s="671"/>
      <c r="BA169" s="543"/>
      <c r="BB169" s="666"/>
      <c r="BC169" s="667"/>
      <c r="BD169" s="668"/>
      <c r="BE169" s="669"/>
      <c r="BF169" s="670"/>
      <c r="BG169" s="671"/>
      <c r="BH169" s="672"/>
      <c r="BI169" s="666"/>
      <c r="BJ169" s="667"/>
      <c r="BK169" s="668"/>
      <c r="BL169" s="669"/>
      <c r="BM169" s="670"/>
      <c r="BN169" s="671"/>
      <c r="BO169" s="672"/>
      <c r="BP169" s="666"/>
      <c r="BQ169" s="667"/>
      <c r="BR169" s="668"/>
      <c r="BS169" s="669"/>
      <c r="BT169" s="670"/>
      <c r="BU169" s="671"/>
      <c r="BV169" s="448"/>
      <c r="BW169" s="666"/>
      <c r="BX169" s="667"/>
      <c r="BY169" s="668"/>
      <c r="BZ169" s="669"/>
      <c r="CA169" s="442"/>
      <c r="CB169" s="671"/>
      <c r="CC169" s="672"/>
      <c r="CD169" s="666"/>
      <c r="CE169" s="667"/>
      <c r="CF169" s="668"/>
      <c r="CG169" s="669"/>
      <c r="CH169" s="670"/>
      <c r="CI169" s="671"/>
      <c r="CJ169" s="672"/>
      <c r="CK169" s="666"/>
      <c r="CL169" s="667"/>
      <c r="CM169" s="668"/>
      <c r="CN169" s="669"/>
      <c r="CO169" s="670"/>
      <c r="CP169" s="671"/>
      <c r="CQ169" s="672"/>
      <c r="CR169" s="666"/>
      <c r="CS169" s="667"/>
      <c r="CT169" s="668"/>
      <c r="CU169" s="669"/>
      <c r="CV169" s="670"/>
      <c r="CW169" s="671"/>
      <c r="CX169" s="672"/>
      <c r="CY169" s="666"/>
      <c r="CZ169" s="667"/>
      <c r="DA169" s="668"/>
      <c r="DB169" s="669"/>
      <c r="DC169" s="670"/>
      <c r="DD169" s="671"/>
      <c r="DE169" s="672"/>
      <c r="DF169" s="666"/>
      <c r="DG169" s="667"/>
      <c r="DH169" s="668"/>
      <c r="DI169" s="669"/>
      <c r="DJ169" s="670"/>
      <c r="DK169" s="671"/>
      <c r="DL169" s="672"/>
      <c r="DM169" s="666"/>
      <c r="DN169" s="667"/>
      <c r="DO169" s="668"/>
      <c r="DP169" s="669"/>
      <c r="DQ169" s="670"/>
      <c r="DR169" s="671"/>
      <c r="DS169" s="672"/>
      <c r="DT169" s="666"/>
      <c r="DU169" s="667"/>
      <c r="DV169" s="668"/>
      <c r="DW169" s="669"/>
      <c r="DX169" s="670"/>
      <c r="DY169" s="671"/>
      <c r="DZ169" s="672"/>
      <c r="EA169" s="666"/>
      <c r="EB169" s="667"/>
      <c r="EC169" s="668"/>
      <c r="ED169" s="669"/>
      <c r="EE169" s="670"/>
      <c r="EF169" s="671"/>
      <c r="EG169" s="672"/>
      <c r="EH169" s="666"/>
      <c r="EI169" s="667"/>
      <c r="EJ169" s="668"/>
      <c r="EK169" s="669"/>
      <c r="EL169" s="670"/>
      <c r="EM169" s="671"/>
      <c r="EN169" s="672"/>
      <c r="EO169" s="666"/>
      <c r="EP169" s="667"/>
      <c r="EQ169" s="668"/>
      <c r="ER169" s="669"/>
      <c r="ES169" s="670"/>
      <c r="ET169" s="671"/>
      <c r="EU169" s="448"/>
      <c r="EV169" s="438"/>
      <c r="EW169" s="439"/>
      <c r="EX169" s="440"/>
      <c r="EY169" s="441"/>
      <c r="EZ169" s="442"/>
      <c r="FA169" s="443"/>
      <c r="FB169" s="636"/>
      <c r="FC169" s="445"/>
      <c r="FD169" s="439"/>
      <c r="FE169" s="440"/>
      <c r="FF169" s="441"/>
      <c r="FG169" s="670"/>
      <c r="FH169" s="671"/>
      <c r="FI169" s="672"/>
      <c r="FJ169" s="406">
        <v>0</v>
      </c>
      <c r="FK169" s="401">
        <v>0</v>
      </c>
      <c r="FL169" s="402">
        <v>0</v>
      </c>
      <c r="FM169" s="673">
        <v>0</v>
      </c>
      <c r="FN169" s="674">
        <v>0</v>
      </c>
      <c r="FO169" s="428">
        <v>0</v>
      </c>
      <c r="FP169" s="400">
        <v>0</v>
      </c>
      <c r="FQ169" s="429">
        <v>0</v>
      </c>
      <c r="FR169" s="675">
        <v>0</v>
      </c>
      <c r="FS169" s="679">
        <v>0</v>
      </c>
      <c r="FT169" s="668">
        <v>0</v>
      </c>
      <c r="FU169" s="669">
        <v>0</v>
      </c>
      <c r="FV169" s="670">
        <v>0</v>
      </c>
      <c r="FW169" s="680">
        <v>0</v>
      </c>
      <c r="FX169" s="681">
        <v>0</v>
      </c>
      <c r="FY169" s="667">
        <v>0</v>
      </c>
      <c r="FZ169" s="658">
        <v>0</v>
      </c>
      <c r="GA169" s="659">
        <v>0</v>
      </c>
    </row>
    <row r="170" spans="1:183" ht="25.2" thickBot="1">
      <c r="A170" s="682" t="s">
        <v>966</v>
      </c>
      <c r="B170" s="597" t="s">
        <v>889</v>
      </c>
      <c r="C170" s="661"/>
      <c r="D170" s="662"/>
      <c r="E170" s="683"/>
      <c r="F170" s="683"/>
      <c r="G170" s="684">
        <v>0</v>
      </c>
      <c r="H170" s="687"/>
      <c r="I170" s="687"/>
      <c r="J170" s="686">
        <v>0</v>
      </c>
      <c r="K170" s="688" t="e">
        <v>#DIV/0!</v>
      </c>
      <c r="L170" s="666"/>
      <c r="M170" s="667"/>
      <c r="N170" s="668"/>
      <c r="O170" s="669"/>
      <c r="P170" s="670"/>
      <c r="Q170" s="671"/>
      <c r="R170" s="543"/>
      <c r="S170" s="666"/>
      <c r="T170" s="667"/>
      <c r="U170" s="668"/>
      <c r="V170" s="669"/>
      <c r="W170" s="670"/>
      <c r="X170" s="671"/>
      <c r="Y170" s="672"/>
      <c r="Z170" s="666"/>
      <c r="AA170" s="667"/>
      <c r="AB170" s="668"/>
      <c r="AC170" s="669"/>
      <c r="AD170" s="670"/>
      <c r="AE170" s="671"/>
      <c r="AF170" s="672"/>
      <c r="AG170" s="666"/>
      <c r="AH170" s="667"/>
      <c r="AI170" s="668"/>
      <c r="AJ170" s="669"/>
      <c r="AK170" s="670"/>
      <c r="AL170" s="671"/>
      <c r="AM170" s="672"/>
      <c r="AN170" s="666"/>
      <c r="AO170" s="667"/>
      <c r="AP170" s="668"/>
      <c r="AQ170" s="669"/>
      <c r="AR170" s="670"/>
      <c r="AS170" s="671"/>
      <c r="AT170" s="672"/>
      <c r="AU170" s="666"/>
      <c r="AV170" s="667"/>
      <c r="AW170" s="668"/>
      <c r="AX170" s="669"/>
      <c r="AY170" s="670"/>
      <c r="AZ170" s="671"/>
      <c r="BA170" s="543"/>
      <c r="BB170" s="666"/>
      <c r="BC170" s="667"/>
      <c r="BD170" s="668"/>
      <c r="BE170" s="669"/>
      <c r="BF170" s="670"/>
      <c r="BG170" s="671"/>
      <c r="BH170" s="672"/>
      <c r="BI170" s="666"/>
      <c r="BJ170" s="667"/>
      <c r="BK170" s="668"/>
      <c r="BL170" s="669"/>
      <c r="BM170" s="670"/>
      <c r="BN170" s="671"/>
      <c r="BO170" s="672"/>
      <c r="BP170" s="666"/>
      <c r="BQ170" s="667"/>
      <c r="BR170" s="668"/>
      <c r="BS170" s="669"/>
      <c r="BT170" s="670"/>
      <c r="BU170" s="671"/>
      <c r="BV170" s="448"/>
      <c r="BW170" s="666"/>
      <c r="BX170" s="667"/>
      <c r="BY170" s="668"/>
      <c r="BZ170" s="669"/>
      <c r="CA170" s="442"/>
      <c r="CB170" s="671"/>
      <c r="CC170" s="672"/>
      <c r="CD170" s="666"/>
      <c r="CE170" s="667"/>
      <c r="CF170" s="668"/>
      <c r="CG170" s="669"/>
      <c r="CH170" s="670"/>
      <c r="CI170" s="671"/>
      <c r="CJ170" s="672"/>
      <c r="CK170" s="666"/>
      <c r="CL170" s="667"/>
      <c r="CM170" s="668"/>
      <c r="CN170" s="669"/>
      <c r="CO170" s="670"/>
      <c r="CP170" s="671"/>
      <c r="CQ170" s="672"/>
      <c r="CR170" s="666"/>
      <c r="CS170" s="667"/>
      <c r="CT170" s="668"/>
      <c r="CU170" s="669"/>
      <c r="CV170" s="670"/>
      <c r="CW170" s="671"/>
      <c r="CX170" s="672"/>
      <c r="CY170" s="666"/>
      <c r="CZ170" s="667"/>
      <c r="DA170" s="668"/>
      <c r="DB170" s="669"/>
      <c r="DC170" s="670"/>
      <c r="DD170" s="671"/>
      <c r="DE170" s="672"/>
      <c r="DF170" s="666"/>
      <c r="DG170" s="667"/>
      <c r="DH170" s="668"/>
      <c r="DI170" s="669"/>
      <c r="DJ170" s="670"/>
      <c r="DK170" s="671"/>
      <c r="DL170" s="672"/>
      <c r="DM170" s="666"/>
      <c r="DN170" s="667"/>
      <c r="DO170" s="668"/>
      <c r="DP170" s="669"/>
      <c r="DQ170" s="670"/>
      <c r="DR170" s="671"/>
      <c r="DS170" s="672"/>
      <c r="DT170" s="666"/>
      <c r="DU170" s="667"/>
      <c r="DV170" s="668"/>
      <c r="DW170" s="669"/>
      <c r="DX170" s="670"/>
      <c r="DY170" s="671"/>
      <c r="DZ170" s="672"/>
      <c r="EA170" s="666"/>
      <c r="EB170" s="667"/>
      <c r="EC170" s="668"/>
      <c r="ED170" s="669"/>
      <c r="EE170" s="670"/>
      <c r="EF170" s="671"/>
      <c r="EG170" s="672"/>
      <c r="EH170" s="666"/>
      <c r="EI170" s="667"/>
      <c r="EJ170" s="668"/>
      <c r="EK170" s="669"/>
      <c r="EL170" s="670"/>
      <c r="EM170" s="671"/>
      <c r="EN170" s="672"/>
      <c r="EO170" s="666"/>
      <c r="EP170" s="667"/>
      <c r="EQ170" s="668"/>
      <c r="ER170" s="669"/>
      <c r="ES170" s="670"/>
      <c r="ET170" s="671"/>
      <c r="EU170" s="448"/>
      <c r="EV170" s="438"/>
      <c r="EW170" s="439"/>
      <c r="EX170" s="440"/>
      <c r="EY170" s="441"/>
      <c r="EZ170" s="442"/>
      <c r="FA170" s="443"/>
      <c r="FB170" s="636"/>
      <c r="FC170" s="445"/>
      <c r="FD170" s="439"/>
      <c r="FE170" s="440"/>
      <c r="FF170" s="441"/>
      <c r="FG170" s="670"/>
      <c r="FH170" s="671"/>
      <c r="FI170" s="672"/>
      <c r="FJ170" s="406">
        <v>0</v>
      </c>
      <c r="FK170" s="401">
        <v>0</v>
      </c>
      <c r="FL170" s="402">
        <v>0</v>
      </c>
      <c r="FM170" s="673">
        <v>0</v>
      </c>
      <c r="FN170" s="674">
        <v>0</v>
      </c>
      <c r="FO170" s="428">
        <v>0</v>
      </c>
      <c r="FP170" s="400">
        <v>0</v>
      </c>
      <c r="FQ170" s="429">
        <v>0</v>
      </c>
      <c r="FR170" s="675">
        <v>0</v>
      </c>
      <c r="FS170" s="679">
        <v>0</v>
      </c>
      <c r="FT170" s="668">
        <v>0</v>
      </c>
      <c r="FU170" s="669">
        <v>0</v>
      </c>
      <c r="FV170" s="670">
        <v>0</v>
      </c>
      <c r="FW170" s="680">
        <v>0</v>
      </c>
      <c r="FX170" s="681">
        <v>0</v>
      </c>
      <c r="FY170" s="667">
        <v>0</v>
      </c>
      <c r="FZ170" s="658">
        <v>0</v>
      </c>
      <c r="GA170" s="659">
        <v>0</v>
      </c>
    </row>
    <row r="171" spans="1:183" ht="25.2" thickBot="1">
      <c r="A171" s="682" t="s">
        <v>967</v>
      </c>
      <c r="B171" s="597" t="s">
        <v>889</v>
      </c>
      <c r="C171" s="661"/>
      <c r="D171" s="662"/>
      <c r="E171" s="683"/>
      <c r="F171" s="683"/>
      <c r="G171" s="684">
        <v>0</v>
      </c>
      <c r="H171" s="687"/>
      <c r="I171" s="687"/>
      <c r="J171" s="686">
        <v>0</v>
      </c>
      <c r="K171" s="688" t="e">
        <v>#DIV/0!</v>
      </c>
      <c r="L171" s="666"/>
      <c r="M171" s="667"/>
      <c r="N171" s="668"/>
      <c r="O171" s="669"/>
      <c r="P171" s="670"/>
      <c r="Q171" s="671"/>
      <c r="R171" s="543"/>
      <c r="S171" s="666"/>
      <c r="T171" s="667"/>
      <c r="U171" s="668"/>
      <c r="V171" s="669"/>
      <c r="W171" s="670"/>
      <c r="X171" s="671"/>
      <c r="Y171" s="672"/>
      <c r="Z171" s="666"/>
      <c r="AA171" s="667"/>
      <c r="AB171" s="668"/>
      <c r="AC171" s="669"/>
      <c r="AD171" s="670"/>
      <c r="AE171" s="671"/>
      <c r="AF171" s="672"/>
      <c r="AG171" s="666"/>
      <c r="AH171" s="667"/>
      <c r="AI171" s="668"/>
      <c r="AJ171" s="669"/>
      <c r="AK171" s="670"/>
      <c r="AL171" s="671"/>
      <c r="AM171" s="672"/>
      <c r="AN171" s="666"/>
      <c r="AO171" s="667"/>
      <c r="AP171" s="668"/>
      <c r="AQ171" s="669"/>
      <c r="AR171" s="670"/>
      <c r="AS171" s="671"/>
      <c r="AT171" s="672"/>
      <c r="AU171" s="666"/>
      <c r="AV171" s="667"/>
      <c r="AW171" s="668"/>
      <c r="AX171" s="669"/>
      <c r="AY171" s="670"/>
      <c r="AZ171" s="671"/>
      <c r="BA171" s="543"/>
      <c r="BB171" s="666"/>
      <c r="BC171" s="667"/>
      <c r="BD171" s="668"/>
      <c r="BE171" s="669"/>
      <c r="BF171" s="670"/>
      <c r="BG171" s="671"/>
      <c r="BH171" s="672"/>
      <c r="BI171" s="666"/>
      <c r="BJ171" s="667"/>
      <c r="BK171" s="668"/>
      <c r="BL171" s="669"/>
      <c r="BM171" s="670"/>
      <c r="BN171" s="671"/>
      <c r="BO171" s="672"/>
      <c r="BP171" s="666"/>
      <c r="BQ171" s="667"/>
      <c r="BR171" s="668"/>
      <c r="BS171" s="669"/>
      <c r="BT171" s="670"/>
      <c r="BU171" s="671"/>
      <c r="BV171" s="448"/>
      <c r="BW171" s="666"/>
      <c r="BX171" s="667"/>
      <c r="BY171" s="668"/>
      <c r="BZ171" s="669"/>
      <c r="CA171" s="442"/>
      <c r="CB171" s="671"/>
      <c r="CC171" s="672"/>
      <c r="CD171" s="666"/>
      <c r="CE171" s="667"/>
      <c r="CF171" s="668"/>
      <c r="CG171" s="669"/>
      <c r="CH171" s="670"/>
      <c r="CI171" s="671"/>
      <c r="CJ171" s="672"/>
      <c r="CK171" s="666"/>
      <c r="CL171" s="667"/>
      <c r="CM171" s="668"/>
      <c r="CN171" s="669"/>
      <c r="CO171" s="670"/>
      <c r="CP171" s="671"/>
      <c r="CQ171" s="672"/>
      <c r="CR171" s="666"/>
      <c r="CS171" s="667"/>
      <c r="CT171" s="668"/>
      <c r="CU171" s="669"/>
      <c r="CV171" s="670"/>
      <c r="CW171" s="671"/>
      <c r="CX171" s="672"/>
      <c r="CY171" s="666"/>
      <c r="CZ171" s="667"/>
      <c r="DA171" s="668"/>
      <c r="DB171" s="669"/>
      <c r="DC171" s="670"/>
      <c r="DD171" s="671"/>
      <c r="DE171" s="672"/>
      <c r="DF171" s="666"/>
      <c r="DG171" s="667"/>
      <c r="DH171" s="668"/>
      <c r="DI171" s="669"/>
      <c r="DJ171" s="670"/>
      <c r="DK171" s="671"/>
      <c r="DL171" s="672"/>
      <c r="DM171" s="666"/>
      <c r="DN171" s="667"/>
      <c r="DO171" s="668"/>
      <c r="DP171" s="669"/>
      <c r="DQ171" s="670"/>
      <c r="DR171" s="671"/>
      <c r="DS171" s="672"/>
      <c r="DT171" s="666"/>
      <c r="DU171" s="667"/>
      <c r="DV171" s="668"/>
      <c r="DW171" s="669"/>
      <c r="DX171" s="670"/>
      <c r="DY171" s="671"/>
      <c r="DZ171" s="672"/>
      <c r="EA171" s="666"/>
      <c r="EB171" s="667"/>
      <c r="EC171" s="668"/>
      <c r="ED171" s="669"/>
      <c r="EE171" s="670"/>
      <c r="EF171" s="671"/>
      <c r="EG171" s="672"/>
      <c r="EH171" s="666"/>
      <c r="EI171" s="667"/>
      <c r="EJ171" s="668"/>
      <c r="EK171" s="669"/>
      <c r="EL171" s="670"/>
      <c r="EM171" s="671"/>
      <c r="EN171" s="672"/>
      <c r="EO171" s="666"/>
      <c r="EP171" s="667"/>
      <c r="EQ171" s="668"/>
      <c r="ER171" s="669"/>
      <c r="ES171" s="670"/>
      <c r="ET171" s="671"/>
      <c r="EU171" s="448"/>
      <c r="EV171" s="438"/>
      <c r="EW171" s="439"/>
      <c r="EX171" s="440"/>
      <c r="EY171" s="441"/>
      <c r="EZ171" s="442"/>
      <c r="FA171" s="443"/>
      <c r="FB171" s="636"/>
      <c r="FC171" s="445"/>
      <c r="FD171" s="439"/>
      <c r="FE171" s="440"/>
      <c r="FF171" s="441"/>
      <c r="FG171" s="670"/>
      <c r="FH171" s="671"/>
      <c r="FI171" s="672"/>
      <c r="FJ171" s="406">
        <v>0</v>
      </c>
      <c r="FK171" s="401">
        <v>0</v>
      </c>
      <c r="FL171" s="402">
        <v>0</v>
      </c>
      <c r="FM171" s="673">
        <v>0</v>
      </c>
      <c r="FN171" s="674">
        <v>0</v>
      </c>
      <c r="FO171" s="428">
        <v>0</v>
      </c>
      <c r="FP171" s="400">
        <v>0</v>
      </c>
      <c r="FQ171" s="429">
        <v>0</v>
      </c>
      <c r="FR171" s="675">
        <v>0</v>
      </c>
      <c r="FS171" s="679">
        <v>0</v>
      </c>
      <c r="FT171" s="668">
        <v>0</v>
      </c>
      <c r="FU171" s="669">
        <v>0</v>
      </c>
      <c r="FV171" s="670">
        <v>0</v>
      </c>
      <c r="FW171" s="680">
        <v>0</v>
      </c>
      <c r="FX171" s="681">
        <v>0</v>
      </c>
      <c r="FY171" s="667">
        <v>0</v>
      </c>
      <c r="FZ171" s="658">
        <v>0</v>
      </c>
      <c r="GA171" s="659">
        <v>0</v>
      </c>
    </row>
    <row r="172" spans="1:183" ht="25.2" thickBot="1">
      <c r="A172" s="826">
        <v>0</v>
      </c>
      <c r="B172" s="827"/>
      <c r="C172" s="827"/>
      <c r="D172" s="827"/>
      <c r="E172" s="827"/>
      <c r="F172" s="827"/>
      <c r="G172" s="827"/>
      <c r="H172" s="827"/>
      <c r="I172" s="827"/>
      <c r="J172" s="827"/>
      <c r="K172" s="827"/>
      <c r="L172" s="689">
        <v>8330</v>
      </c>
      <c r="M172" s="689">
        <v>0</v>
      </c>
      <c r="N172" s="689">
        <v>0</v>
      </c>
      <c r="O172" s="689">
        <v>0</v>
      </c>
      <c r="P172" s="689">
        <v>0</v>
      </c>
      <c r="Q172" s="689">
        <v>0</v>
      </c>
      <c r="R172" s="689">
        <v>0</v>
      </c>
      <c r="S172" s="689">
        <v>4845</v>
      </c>
      <c r="T172" s="689">
        <v>0</v>
      </c>
      <c r="U172" s="689">
        <v>0</v>
      </c>
      <c r="V172" s="689">
        <v>0</v>
      </c>
      <c r="W172" s="689">
        <v>0</v>
      </c>
      <c r="X172" s="689">
        <v>0</v>
      </c>
      <c r="Y172" s="689">
        <v>0</v>
      </c>
      <c r="Z172" s="689">
        <v>8755</v>
      </c>
      <c r="AA172" s="689">
        <v>0</v>
      </c>
      <c r="AB172" s="689">
        <v>0</v>
      </c>
      <c r="AC172" s="689">
        <v>0</v>
      </c>
      <c r="AD172" s="689">
        <v>0</v>
      </c>
      <c r="AE172" s="689">
        <v>0</v>
      </c>
      <c r="AF172" s="689">
        <v>0</v>
      </c>
      <c r="AG172" s="689">
        <v>5780</v>
      </c>
      <c r="AH172" s="689">
        <v>0</v>
      </c>
      <c r="AI172" s="689">
        <v>0</v>
      </c>
      <c r="AJ172" s="689">
        <v>0</v>
      </c>
      <c r="AK172" s="689">
        <v>0</v>
      </c>
      <c r="AL172" s="689">
        <v>0</v>
      </c>
      <c r="AM172" s="689">
        <v>0</v>
      </c>
      <c r="AN172" s="689">
        <v>0</v>
      </c>
      <c r="AO172" s="689">
        <v>0</v>
      </c>
      <c r="AP172" s="689">
        <v>0</v>
      </c>
      <c r="AQ172" s="689">
        <v>0</v>
      </c>
      <c r="AR172" s="689">
        <v>0</v>
      </c>
      <c r="AS172" s="689">
        <v>0</v>
      </c>
      <c r="AT172" s="689">
        <v>0</v>
      </c>
      <c r="AU172" s="689">
        <v>1020</v>
      </c>
      <c r="AV172" s="689">
        <v>0</v>
      </c>
      <c r="AW172" s="689">
        <v>0</v>
      </c>
      <c r="AX172" s="689">
        <v>4505</v>
      </c>
      <c r="AY172" s="689">
        <v>0</v>
      </c>
      <c r="AZ172" s="689">
        <v>0</v>
      </c>
      <c r="BA172" s="689">
        <v>0</v>
      </c>
      <c r="BB172" s="689">
        <v>6970</v>
      </c>
      <c r="BC172" s="689">
        <v>0</v>
      </c>
      <c r="BD172" s="689">
        <v>0</v>
      </c>
      <c r="BE172" s="689">
        <v>0</v>
      </c>
      <c r="BF172" s="689">
        <v>0</v>
      </c>
      <c r="BG172" s="689">
        <v>0</v>
      </c>
      <c r="BH172" s="689">
        <v>0</v>
      </c>
      <c r="BI172" s="689">
        <v>10030</v>
      </c>
      <c r="BJ172" s="689">
        <v>0</v>
      </c>
      <c r="BK172" s="689">
        <v>0</v>
      </c>
      <c r="BL172" s="689">
        <v>0</v>
      </c>
      <c r="BM172" s="689">
        <v>0</v>
      </c>
      <c r="BN172" s="689">
        <v>0</v>
      </c>
      <c r="BO172" s="689">
        <v>0</v>
      </c>
      <c r="BP172" s="689">
        <v>105</v>
      </c>
      <c r="BQ172" s="689">
        <v>0</v>
      </c>
      <c r="BR172" s="689">
        <v>0</v>
      </c>
      <c r="BS172" s="689">
        <v>210</v>
      </c>
      <c r="BT172" s="689">
        <v>0</v>
      </c>
      <c r="BU172" s="689">
        <v>0</v>
      </c>
      <c r="BV172" s="689">
        <v>0</v>
      </c>
      <c r="BW172" s="689">
        <v>1925</v>
      </c>
      <c r="BX172" s="689">
        <v>0</v>
      </c>
      <c r="BY172" s="689">
        <v>0</v>
      </c>
      <c r="BZ172" s="689">
        <v>0</v>
      </c>
      <c r="CA172" s="689">
        <v>280</v>
      </c>
      <c r="CB172" s="689">
        <v>0</v>
      </c>
      <c r="CC172" s="689">
        <v>0</v>
      </c>
      <c r="CD172" s="689">
        <v>0</v>
      </c>
      <c r="CE172" s="689">
        <v>0</v>
      </c>
      <c r="CF172" s="689">
        <v>0</v>
      </c>
      <c r="CG172" s="689">
        <v>0</v>
      </c>
      <c r="CH172" s="689">
        <v>0</v>
      </c>
      <c r="CI172" s="689">
        <v>0</v>
      </c>
      <c r="CJ172" s="689">
        <v>0</v>
      </c>
      <c r="CK172" s="689">
        <v>2125</v>
      </c>
      <c r="CL172" s="689">
        <v>0</v>
      </c>
      <c r="CM172" s="689">
        <v>0</v>
      </c>
      <c r="CN172" s="689">
        <v>935</v>
      </c>
      <c r="CO172" s="689">
        <v>0</v>
      </c>
      <c r="CP172" s="689">
        <v>0</v>
      </c>
      <c r="CQ172" s="689">
        <v>0</v>
      </c>
      <c r="CR172" s="689">
        <v>1155</v>
      </c>
      <c r="CS172" s="689">
        <v>0</v>
      </c>
      <c r="CT172" s="689">
        <v>0</v>
      </c>
      <c r="CU172" s="689">
        <v>2680</v>
      </c>
      <c r="CV172" s="689">
        <v>0</v>
      </c>
      <c r="CW172" s="689">
        <v>0</v>
      </c>
      <c r="CX172" s="689">
        <v>0</v>
      </c>
      <c r="CY172" s="689">
        <v>0</v>
      </c>
      <c r="CZ172" s="689">
        <v>0</v>
      </c>
      <c r="DA172" s="689">
        <v>0</v>
      </c>
      <c r="DB172" s="689">
        <v>0</v>
      </c>
      <c r="DC172" s="689">
        <v>0</v>
      </c>
      <c r="DD172" s="689">
        <v>0</v>
      </c>
      <c r="DE172" s="689">
        <v>0</v>
      </c>
      <c r="DF172" s="689">
        <v>0</v>
      </c>
      <c r="DG172" s="689">
        <v>0</v>
      </c>
      <c r="DH172" s="689">
        <v>0</v>
      </c>
      <c r="DI172" s="689">
        <v>0</v>
      </c>
      <c r="DJ172" s="689">
        <v>0</v>
      </c>
      <c r="DK172" s="689">
        <v>0</v>
      </c>
      <c r="DL172" s="689">
        <v>0</v>
      </c>
      <c r="DM172" s="689">
        <v>0</v>
      </c>
      <c r="DN172" s="689">
        <v>0</v>
      </c>
      <c r="DO172" s="689">
        <v>0</v>
      </c>
      <c r="DP172" s="689">
        <v>0</v>
      </c>
      <c r="DQ172" s="689">
        <v>0</v>
      </c>
      <c r="DR172" s="689">
        <v>0</v>
      </c>
      <c r="DS172" s="689">
        <v>0</v>
      </c>
      <c r="DT172" s="689">
        <v>0</v>
      </c>
      <c r="DU172" s="689">
        <v>0</v>
      </c>
      <c r="DV172" s="689">
        <v>0</v>
      </c>
      <c r="DW172" s="689">
        <v>0</v>
      </c>
      <c r="DX172" s="689">
        <v>0</v>
      </c>
      <c r="DY172" s="689">
        <v>0</v>
      </c>
      <c r="DZ172" s="689">
        <v>0</v>
      </c>
      <c r="EA172" s="689">
        <v>0</v>
      </c>
      <c r="EB172" s="689">
        <v>0</v>
      </c>
      <c r="EC172" s="689">
        <v>0</v>
      </c>
      <c r="ED172" s="689">
        <v>0</v>
      </c>
      <c r="EE172" s="689">
        <v>0</v>
      </c>
      <c r="EF172" s="689">
        <v>0</v>
      </c>
      <c r="EG172" s="689">
        <v>0</v>
      </c>
      <c r="EH172" s="689">
        <v>0</v>
      </c>
      <c r="EI172" s="689">
        <v>0</v>
      </c>
      <c r="EJ172" s="689">
        <v>0</v>
      </c>
      <c r="EK172" s="689">
        <v>0</v>
      </c>
      <c r="EL172" s="689">
        <v>0</v>
      </c>
      <c r="EM172" s="689">
        <v>0</v>
      </c>
      <c r="EN172" s="689">
        <v>0</v>
      </c>
      <c r="EO172" s="689">
        <v>0</v>
      </c>
      <c r="EP172" s="689">
        <v>0</v>
      </c>
      <c r="EQ172" s="689">
        <v>0</v>
      </c>
      <c r="ER172" s="689">
        <v>0</v>
      </c>
      <c r="ES172" s="689">
        <v>0</v>
      </c>
      <c r="ET172" s="689">
        <v>0</v>
      </c>
      <c r="EU172" s="689">
        <v>0</v>
      </c>
      <c r="EV172" s="689">
        <v>0</v>
      </c>
      <c r="EW172" s="689">
        <v>0</v>
      </c>
      <c r="EX172" s="689">
        <v>0</v>
      </c>
      <c r="EY172" s="689">
        <v>0</v>
      </c>
      <c r="EZ172" s="689">
        <v>0</v>
      </c>
      <c r="FA172" s="689">
        <v>0</v>
      </c>
      <c r="FB172" s="689">
        <v>0</v>
      </c>
      <c r="FC172" s="689">
        <v>0</v>
      </c>
      <c r="FD172" s="689">
        <v>0</v>
      </c>
      <c r="FE172" s="689">
        <v>0</v>
      </c>
      <c r="FF172" s="689">
        <v>0</v>
      </c>
      <c r="FG172" s="689">
        <v>0</v>
      </c>
      <c r="FH172" s="689">
        <v>0</v>
      </c>
      <c r="FI172" s="689">
        <v>0</v>
      </c>
      <c r="FJ172" s="690">
        <v>654</v>
      </c>
      <c r="FK172" s="690">
        <v>0</v>
      </c>
      <c r="FL172" s="690">
        <v>138</v>
      </c>
      <c r="FM172" s="690">
        <v>8</v>
      </c>
      <c r="FN172" s="690">
        <v>0</v>
      </c>
      <c r="FO172" s="690">
        <v>0</v>
      </c>
      <c r="FP172" s="690">
        <v>0</v>
      </c>
      <c r="FQ172" s="690">
        <v>800</v>
      </c>
      <c r="FR172" s="690">
        <v>800</v>
      </c>
      <c r="FS172" s="691">
        <v>51040</v>
      </c>
      <c r="FT172" s="691">
        <v>0</v>
      </c>
      <c r="FU172" s="691">
        <v>8330</v>
      </c>
      <c r="FV172" s="691">
        <v>280</v>
      </c>
      <c r="FW172" s="691">
        <v>0</v>
      </c>
      <c r="FX172" s="691">
        <v>0</v>
      </c>
      <c r="FY172" s="691">
        <v>0</v>
      </c>
      <c r="FZ172" s="692">
        <v>59650</v>
      </c>
      <c r="GA172" s="692">
        <v>59650</v>
      </c>
    </row>
    <row r="173" spans="1:183" ht="25.2" thickBot="1">
      <c r="A173" s="693"/>
      <c r="B173" s="693"/>
      <c r="C173" s="693"/>
      <c r="D173" s="693"/>
      <c r="E173" s="693"/>
      <c r="F173" s="693"/>
      <c r="G173" s="693"/>
      <c r="H173" s="693"/>
      <c r="I173" s="693"/>
      <c r="J173" s="693"/>
      <c r="K173" s="284"/>
      <c r="L173" s="284"/>
      <c r="M173" s="694" t="s">
        <v>885</v>
      </c>
      <c r="N173" s="694">
        <v>8330</v>
      </c>
      <c r="O173" s="431">
        <v>0</v>
      </c>
      <c r="P173" s="284">
        <v>0</v>
      </c>
      <c r="Q173" s="284"/>
      <c r="R173" s="284"/>
      <c r="S173" s="284"/>
      <c r="T173" s="694" t="s">
        <v>885</v>
      </c>
      <c r="U173" s="694">
        <v>4845</v>
      </c>
      <c r="V173" s="431">
        <v>0</v>
      </c>
      <c r="W173" s="431">
        <v>0</v>
      </c>
      <c r="X173" s="284"/>
      <c r="Y173" s="284"/>
      <c r="Z173" s="284"/>
      <c r="AA173" s="694" t="s">
        <v>885</v>
      </c>
      <c r="AB173" s="694">
        <v>8755</v>
      </c>
      <c r="AC173" s="431">
        <v>0</v>
      </c>
      <c r="AD173" s="431">
        <v>0</v>
      </c>
      <c r="AE173" s="284"/>
      <c r="AF173" s="284"/>
      <c r="AG173" s="284"/>
      <c r="AH173" s="694" t="s">
        <v>885</v>
      </c>
      <c r="AI173" s="694">
        <v>5780</v>
      </c>
      <c r="AJ173" s="431">
        <v>0</v>
      </c>
      <c r="AK173" s="431">
        <v>0</v>
      </c>
      <c r="AL173" s="284"/>
      <c r="AM173" s="284"/>
      <c r="AN173" s="284"/>
      <c r="AO173" s="694" t="s">
        <v>885</v>
      </c>
      <c r="AP173" s="694">
        <v>0</v>
      </c>
      <c r="AQ173" s="431">
        <v>0</v>
      </c>
      <c r="AR173" s="431">
        <v>0</v>
      </c>
      <c r="AS173" s="284"/>
      <c r="AT173" s="284"/>
      <c r="AU173" s="284"/>
      <c r="AV173" s="694" t="s">
        <v>885</v>
      </c>
      <c r="AW173" s="694">
        <v>5525</v>
      </c>
      <c r="AX173" s="431">
        <v>6307</v>
      </c>
      <c r="AY173" s="431">
        <v>0</v>
      </c>
      <c r="AZ173" s="284"/>
      <c r="BA173" s="284"/>
      <c r="BB173" s="284"/>
      <c r="BC173" s="694" t="s">
        <v>885</v>
      </c>
      <c r="BD173" s="694">
        <v>6970</v>
      </c>
      <c r="BE173" s="431">
        <v>0</v>
      </c>
      <c r="BF173" s="431">
        <v>0</v>
      </c>
      <c r="BG173" s="431">
        <v>0</v>
      </c>
      <c r="BH173" s="431"/>
      <c r="BI173" s="284"/>
      <c r="BJ173" s="694" t="s">
        <v>885</v>
      </c>
      <c r="BK173" s="694">
        <v>10030</v>
      </c>
      <c r="BL173" s="695">
        <v>0</v>
      </c>
      <c r="BM173" s="510">
        <v>0</v>
      </c>
      <c r="BN173" s="284"/>
      <c r="BO173" s="284"/>
      <c r="BP173" s="284"/>
      <c r="BQ173" s="694" t="s">
        <v>885</v>
      </c>
      <c r="BR173" s="694">
        <v>315</v>
      </c>
      <c r="BS173" s="431">
        <v>294</v>
      </c>
      <c r="BT173" s="431">
        <v>0</v>
      </c>
      <c r="BU173" s="431">
        <v>0</v>
      </c>
      <c r="BV173" s="284"/>
      <c r="BW173" s="284"/>
      <c r="BX173" s="694" t="s">
        <v>885</v>
      </c>
      <c r="BY173" s="694">
        <v>2205</v>
      </c>
      <c r="BZ173" s="431">
        <v>0</v>
      </c>
      <c r="CA173" s="431">
        <v>392</v>
      </c>
      <c r="CB173" s="431">
        <v>0</v>
      </c>
      <c r="CC173" s="284"/>
      <c r="CD173" s="284"/>
      <c r="CE173" s="694" t="s">
        <v>885</v>
      </c>
      <c r="CF173" s="694">
        <v>0</v>
      </c>
      <c r="CG173" s="431">
        <v>0</v>
      </c>
      <c r="CH173" s="431">
        <v>0</v>
      </c>
      <c r="CI173" s="431">
        <v>0</v>
      </c>
      <c r="CJ173" s="284"/>
      <c r="CK173" s="284"/>
      <c r="CL173" s="694" t="s">
        <v>885</v>
      </c>
      <c r="CM173" s="694">
        <v>3060</v>
      </c>
      <c r="CN173" s="431">
        <v>1309</v>
      </c>
      <c r="CO173" s="431">
        <v>0</v>
      </c>
      <c r="CP173" s="284"/>
      <c r="CQ173" s="284"/>
      <c r="CR173" s="284"/>
      <c r="CS173" s="694" t="s">
        <v>885</v>
      </c>
      <c r="CT173" s="694">
        <v>3835</v>
      </c>
      <c r="CU173" s="695">
        <v>3751.9999999999995</v>
      </c>
      <c r="CV173" s="284">
        <v>0</v>
      </c>
      <c r="CW173" s="284">
        <v>0</v>
      </c>
      <c r="CX173" s="284"/>
      <c r="CY173" s="284"/>
      <c r="CZ173" s="694" t="s">
        <v>885</v>
      </c>
      <c r="DA173" s="694">
        <v>0</v>
      </c>
      <c r="DB173" s="284">
        <v>0</v>
      </c>
      <c r="DC173" s="284">
        <v>0</v>
      </c>
      <c r="DD173" s="284">
        <v>0</v>
      </c>
      <c r="DE173" s="284"/>
      <c r="DF173" s="284"/>
      <c r="DG173" s="694" t="s">
        <v>885</v>
      </c>
      <c r="DH173" s="694">
        <v>0</v>
      </c>
      <c r="DI173" s="696">
        <v>0</v>
      </c>
      <c r="DJ173" s="431">
        <v>0</v>
      </c>
      <c r="DK173" s="284"/>
      <c r="DL173" s="284"/>
      <c r="DM173" s="284"/>
      <c r="DN173" s="694" t="s">
        <v>885</v>
      </c>
      <c r="DO173" s="694">
        <v>0</v>
      </c>
      <c r="DP173" s="284">
        <v>0</v>
      </c>
      <c r="DQ173" s="284">
        <v>0</v>
      </c>
      <c r="DR173" s="284"/>
      <c r="DS173" s="284"/>
      <c r="DT173" s="284"/>
      <c r="DU173" s="284"/>
      <c r="DV173" s="284"/>
      <c r="DW173" s="284"/>
      <c r="DX173" s="284"/>
      <c r="DY173" s="284"/>
      <c r="DZ173" s="284"/>
      <c r="EA173" s="284"/>
      <c r="EB173" s="694" t="s">
        <v>885</v>
      </c>
      <c r="EC173" s="694">
        <v>0</v>
      </c>
      <c r="ED173" s="431">
        <v>0</v>
      </c>
      <c r="EE173" s="284">
        <v>0</v>
      </c>
      <c r="EF173" s="284"/>
      <c r="EG173" s="284"/>
      <c r="EH173" s="284"/>
      <c r="EI173" s="694" t="s">
        <v>885</v>
      </c>
      <c r="EJ173" s="694">
        <v>0</v>
      </c>
      <c r="EK173" s="284">
        <v>0</v>
      </c>
      <c r="EL173" s="284">
        <v>0</v>
      </c>
      <c r="EM173" s="284"/>
      <c r="EN173" s="284"/>
      <c r="EO173" s="284"/>
      <c r="EP173" s="694" t="s">
        <v>885</v>
      </c>
      <c r="EQ173" s="694">
        <v>0</v>
      </c>
      <c r="ER173" s="284">
        <v>0</v>
      </c>
      <c r="ES173" s="284"/>
      <c r="ET173" s="284"/>
      <c r="EU173" s="317"/>
      <c r="EV173" s="694" t="s">
        <v>885</v>
      </c>
      <c r="EW173" s="694"/>
      <c r="EX173" s="284">
        <v>0</v>
      </c>
      <c r="EY173" s="431">
        <v>0</v>
      </c>
      <c r="EZ173" s="431">
        <v>0</v>
      </c>
      <c r="FA173" s="317"/>
      <c r="FB173" s="317"/>
      <c r="FC173" s="284"/>
      <c r="FD173" s="284"/>
      <c r="FE173" s="284"/>
      <c r="FF173" s="431">
        <v>0</v>
      </c>
      <c r="FG173" s="431">
        <v>0</v>
      </c>
      <c r="FH173" s="284"/>
      <c r="FI173" s="284"/>
      <c r="FJ173" s="317"/>
      <c r="FK173" s="317"/>
      <c r="FL173" s="284"/>
      <c r="FM173" s="284"/>
      <c r="FN173" s="284"/>
      <c r="FO173" s="284"/>
      <c r="FP173" s="284"/>
      <c r="FQ173" s="284"/>
      <c r="FR173" s="284"/>
      <c r="FS173" s="284"/>
      <c r="FT173" s="284"/>
      <c r="FU173" s="697">
        <v>11662</v>
      </c>
      <c r="FV173" s="698">
        <v>392</v>
      </c>
      <c r="FW173" s="698">
        <v>0</v>
      </c>
      <c r="FX173" s="699"/>
      <c r="FY173" s="700"/>
      <c r="FZ173" s="701"/>
      <c r="GA173" s="702"/>
    </row>
    <row r="174" spans="1:183" ht="24.6">
      <c r="A174" s="693"/>
      <c r="B174" s="777"/>
      <c r="C174" s="284"/>
      <c r="D174" s="284"/>
      <c r="E174" s="693"/>
      <c r="F174" s="693"/>
      <c r="G174" s="693"/>
      <c r="H174" s="693"/>
      <c r="I174" s="693"/>
      <c r="J174" s="693"/>
      <c r="K174" s="284"/>
      <c r="L174" s="284"/>
      <c r="M174" s="284"/>
      <c r="N174" s="284"/>
      <c r="O174" s="284"/>
      <c r="P174" s="284"/>
      <c r="Q174" s="284"/>
      <c r="R174" s="284"/>
      <c r="S174" s="284"/>
      <c r="T174" s="334"/>
      <c r="U174" s="334"/>
      <c r="V174" s="284"/>
      <c r="W174" s="284"/>
      <c r="X174" s="284"/>
      <c r="Y174" s="284"/>
      <c r="Z174" s="284"/>
      <c r="AA174" s="284"/>
      <c r="AB174" s="284"/>
      <c r="AC174" s="284"/>
      <c r="AD174" s="284"/>
      <c r="AE174" s="284"/>
      <c r="AF174" s="284"/>
      <c r="AG174" s="778"/>
      <c r="AH174" s="284"/>
      <c r="AI174" s="326"/>
      <c r="AJ174" s="326"/>
      <c r="AK174" s="317"/>
      <c r="AL174" s="317"/>
      <c r="AM174" s="317"/>
      <c r="AN174" s="284"/>
      <c r="AO174" s="771"/>
      <c r="AP174" s="326"/>
      <c r="AQ174" s="326"/>
      <c r="AR174" s="326"/>
      <c r="AS174" s="284"/>
      <c r="AT174" s="284"/>
      <c r="AU174" s="284"/>
      <c r="AV174" s="334"/>
      <c r="AW174" s="334"/>
      <c r="AX174" s="771"/>
      <c r="AY174" s="326"/>
      <c r="AZ174" s="334"/>
      <c r="BA174" s="284"/>
      <c r="BB174" s="284"/>
      <c r="BC174" s="779"/>
      <c r="BD174" s="284"/>
      <c r="BE174" s="780"/>
      <c r="BF174" s="284"/>
      <c r="BG174" s="284"/>
      <c r="BH174" s="284"/>
      <c r="BI174" s="284"/>
      <c r="BJ174" s="284"/>
      <c r="BK174" s="284"/>
      <c r="BL174" s="284"/>
      <c r="BM174" s="284"/>
      <c r="BN174" s="284"/>
      <c r="BO174" s="284"/>
      <c r="BP174" s="284"/>
      <c r="BQ174" s="284"/>
      <c r="BR174" s="284"/>
      <c r="BS174" s="284"/>
      <c r="BT174" s="284"/>
      <c r="BU174" s="284"/>
      <c r="BV174" s="693"/>
      <c r="BW174" s="693"/>
      <c r="BX174" s="284"/>
      <c r="BY174" s="283"/>
      <c r="BZ174" s="326"/>
      <c r="CA174" s="326"/>
      <c r="CB174" s="781"/>
      <c r="CC174" s="340"/>
      <c r="CD174" s="284"/>
      <c r="CE174" s="284"/>
      <c r="CF174" s="326"/>
      <c r="CG174" s="311"/>
      <c r="CH174" s="771"/>
      <c r="CI174" s="311"/>
      <c r="CJ174" s="284"/>
      <c r="CK174" s="284"/>
      <c r="CL174" s="284"/>
      <c r="CM174" s="284"/>
      <c r="CN174" s="284"/>
      <c r="CO174" s="316"/>
      <c r="CP174" s="771"/>
      <c r="CQ174" s="782"/>
      <c r="CR174" s="284"/>
      <c r="CS174" s="284"/>
      <c r="CT174" s="284"/>
      <c r="CU174" s="326">
        <v>9</v>
      </c>
      <c r="CV174" s="326" t="s">
        <v>1049</v>
      </c>
      <c r="CW174" s="326"/>
      <c r="CX174" s="317"/>
      <c r="CY174" s="284"/>
      <c r="CZ174" s="284"/>
      <c r="DA174" s="284"/>
      <c r="DB174" s="284"/>
      <c r="DC174" s="284"/>
      <c r="DD174" s="284"/>
      <c r="DE174" s="284"/>
      <c r="DF174" s="284"/>
      <c r="DG174" s="284"/>
      <c r="DH174" s="284"/>
      <c r="DI174" s="284"/>
      <c r="DJ174" s="284"/>
      <c r="DK174" s="284"/>
      <c r="DL174" s="284"/>
      <c r="DM174" s="284"/>
      <c r="DN174" s="284"/>
      <c r="DO174" s="326"/>
      <c r="DP174" s="323"/>
      <c r="DQ174" s="323"/>
      <c r="DR174" s="284"/>
      <c r="DS174" s="284"/>
      <c r="DT174" s="284"/>
      <c r="DU174" s="284"/>
      <c r="DV174" s="284"/>
      <c r="DW174" s="284"/>
      <c r="DX174" s="284"/>
      <c r="DY174" s="284"/>
      <c r="DZ174" s="322"/>
      <c r="EA174" s="315"/>
      <c r="EB174" s="313"/>
      <c r="EC174" s="313"/>
      <c r="ED174" s="284"/>
      <c r="EE174" s="781"/>
      <c r="EF174" s="311"/>
      <c r="EG174" s="284"/>
      <c r="EH174" s="340"/>
      <c r="EI174" s="284"/>
      <c r="EJ174" s="284"/>
      <c r="EK174" s="326"/>
      <c r="EL174" s="783"/>
      <c r="EM174" s="783"/>
      <c r="EN174" s="284"/>
      <c r="EO174" s="284"/>
      <c r="EP174" s="284"/>
      <c r="EQ174" s="284"/>
      <c r="ER174" s="284"/>
      <c r="ES174" s="284"/>
      <c r="ET174" s="784"/>
      <c r="EU174" s="784"/>
      <c r="EV174" s="326"/>
      <c r="EW174" s="326"/>
      <c r="EX174" s="326"/>
      <c r="EY174" s="326"/>
      <c r="EZ174" s="326"/>
      <c r="FA174" s="326"/>
      <c r="FB174" s="785"/>
      <c r="FC174" s="326"/>
      <c r="FD174" s="326"/>
      <c r="FE174" s="326"/>
      <c r="FF174" s="326"/>
      <c r="FG174" s="326"/>
      <c r="FH174" s="771"/>
      <c r="FI174" s="326"/>
      <c r="FJ174" s="771"/>
      <c r="FK174" s="785"/>
      <c r="FL174" s="334"/>
      <c r="FM174" s="431"/>
      <c r="FN174" s="284"/>
      <c r="FO174" s="284"/>
      <c r="FP174" s="284"/>
      <c r="FQ174" s="284"/>
      <c r="FR174" s="284"/>
      <c r="FS174" s="284"/>
      <c r="FT174" s="431"/>
      <c r="FU174" s="284"/>
      <c r="FV174" s="284"/>
      <c r="FW174" s="284"/>
      <c r="FX174" s="284"/>
      <c r="FY174" s="284"/>
      <c r="FZ174" s="284"/>
      <c r="GA174" s="284"/>
    </row>
    <row r="175" spans="1:183" ht="24.6">
      <c r="A175" s="693"/>
      <c r="B175" s="777"/>
      <c r="C175" s="284"/>
      <c r="D175" s="284"/>
      <c r="E175" s="693"/>
      <c r="F175" s="693"/>
      <c r="G175" s="693"/>
      <c r="H175" s="693"/>
      <c r="I175" s="693"/>
      <c r="J175" s="284"/>
      <c r="K175" s="284"/>
      <c r="L175" s="284"/>
      <c r="M175" s="284"/>
      <c r="N175" s="284"/>
      <c r="O175" s="284"/>
      <c r="P175" s="284"/>
      <c r="Q175" s="284"/>
      <c r="R175" s="284"/>
      <c r="S175" s="284"/>
      <c r="T175" s="284"/>
      <c r="U175" s="284"/>
      <c r="V175" s="284"/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786"/>
      <c r="AH175" s="326"/>
      <c r="AI175" s="784"/>
      <c r="AJ175" s="784"/>
      <c r="AK175" s="334"/>
      <c r="AL175" s="334"/>
      <c r="AM175" s="334"/>
      <c r="AN175" s="316"/>
      <c r="AO175" s="314"/>
      <c r="AP175" s="334"/>
      <c r="AQ175" s="334"/>
      <c r="AR175" s="334"/>
      <c r="AS175" s="284"/>
      <c r="AT175" s="284"/>
      <c r="AU175" s="326"/>
      <c r="AV175" s="784"/>
      <c r="AW175" s="784"/>
      <c r="AX175" s="334"/>
      <c r="AY175" s="334"/>
      <c r="AZ175" s="284"/>
      <c r="BA175" s="284"/>
      <c r="BB175" s="284"/>
      <c r="BC175" s="284"/>
      <c r="BD175" s="284"/>
      <c r="BE175" s="284"/>
      <c r="BF175" s="284"/>
      <c r="BG175" s="284"/>
      <c r="BH175" s="284"/>
      <c r="BI175" s="284"/>
      <c r="BJ175" s="284"/>
      <c r="BK175" s="284"/>
      <c r="BL175" s="284"/>
      <c r="BM175" s="284"/>
      <c r="BN175" s="284"/>
      <c r="BO175" s="284"/>
      <c r="BP175" s="284"/>
      <c r="BQ175" s="284"/>
      <c r="BR175" s="284"/>
      <c r="BS175" s="284"/>
      <c r="BT175" s="284"/>
      <c r="BU175" s="284"/>
      <c r="BV175" s="693"/>
      <c r="BW175" s="284"/>
      <c r="BX175" s="326"/>
      <c r="BY175" s="784"/>
      <c r="BZ175" s="334" t="s">
        <v>1056</v>
      </c>
      <c r="CA175" s="334" t="s">
        <v>1010</v>
      </c>
      <c r="CB175" s="334"/>
      <c r="CC175" s="284"/>
      <c r="CD175" s="284"/>
      <c r="CE175" s="326"/>
      <c r="CF175" s="326"/>
      <c r="CG175" s="334"/>
      <c r="CH175" s="334"/>
      <c r="CI175" s="784"/>
      <c r="CJ175" s="334"/>
      <c r="CK175" s="334"/>
      <c r="CL175" s="334"/>
      <c r="CM175" s="334"/>
      <c r="CN175" s="334"/>
      <c r="CO175" s="334"/>
      <c r="CP175" s="284"/>
      <c r="CQ175" s="284"/>
      <c r="CR175" s="284"/>
      <c r="CS175" s="284"/>
      <c r="CT175" s="808"/>
      <c r="CU175" s="334" t="s">
        <v>1011</v>
      </c>
      <c r="CV175" s="334" t="s">
        <v>1012</v>
      </c>
      <c r="CW175" s="334"/>
      <c r="CX175" s="284"/>
      <c r="CY175" s="313"/>
      <c r="CZ175" s="284"/>
      <c r="DA175" s="334"/>
      <c r="DB175" s="284"/>
      <c r="DC175" s="284"/>
      <c r="DD175" s="284"/>
      <c r="DE175" s="284"/>
      <c r="DF175" s="284"/>
      <c r="DG175" s="284"/>
      <c r="DH175" s="284"/>
      <c r="DI175" s="284"/>
      <c r="DJ175" s="284"/>
      <c r="DK175" s="284"/>
      <c r="DL175" s="284"/>
      <c r="DM175" s="284"/>
      <c r="DN175" s="318"/>
      <c r="DO175" s="789"/>
      <c r="DP175" s="786"/>
      <c r="DQ175" s="284"/>
      <c r="DR175" s="334"/>
      <c r="DS175" s="284"/>
      <c r="DT175" s="284"/>
      <c r="DU175" s="284"/>
      <c r="DV175" s="284"/>
      <c r="DW175" s="284"/>
      <c r="DX175" s="284"/>
      <c r="DY175" s="284"/>
      <c r="DZ175" s="431"/>
      <c r="EA175" s="316"/>
      <c r="EB175" s="340"/>
      <c r="EC175" s="326"/>
      <c r="ED175" s="334"/>
      <c r="EE175" s="334"/>
      <c r="EF175" s="334"/>
      <c r="EG175" s="284"/>
      <c r="EH175" s="316"/>
      <c r="EI175" s="326"/>
      <c r="EJ175" s="284"/>
      <c r="EK175" s="334"/>
      <c r="EL175" s="334"/>
      <c r="EM175" s="334"/>
      <c r="EN175" s="284"/>
      <c r="EO175" s="284"/>
      <c r="EP175" s="284"/>
      <c r="EQ175" s="284"/>
      <c r="ER175" s="284"/>
      <c r="ES175" s="284"/>
      <c r="ET175" s="334"/>
      <c r="EU175" s="334"/>
      <c r="EV175" s="334"/>
      <c r="EW175" s="334"/>
      <c r="EX175" s="334"/>
      <c r="EY175" s="334"/>
      <c r="EZ175" s="334"/>
      <c r="FA175" s="334"/>
      <c r="FB175" s="334"/>
      <c r="FC175" s="334"/>
      <c r="FD175" s="334"/>
      <c r="FE175" s="334"/>
      <c r="FF175" s="334"/>
      <c r="FG175" s="784"/>
      <c r="FH175" s="334"/>
      <c r="FI175" s="784"/>
      <c r="FJ175" s="334"/>
      <c r="FK175" s="334"/>
      <c r="FL175" s="334"/>
      <c r="FM175" s="284"/>
      <c r="FN175" s="284"/>
      <c r="FO175" s="284"/>
      <c r="FP175" s="284"/>
      <c r="FQ175" s="284"/>
      <c r="FR175" s="284"/>
      <c r="FS175" s="284"/>
      <c r="FT175" s="284"/>
      <c r="FU175" s="284"/>
      <c r="FV175" s="284"/>
      <c r="FW175" s="284"/>
      <c r="FX175" s="284"/>
      <c r="FY175" s="284"/>
      <c r="FZ175" s="284"/>
      <c r="GA175" s="284"/>
    </row>
    <row r="176" spans="1:183" ht="24.6">
      <c r="A176" s="693"/>
      <c r="B176" s="777"/>
      <c r="C176" s="284"/>
      <c r="D176" s="284"/>
      <c r="E176" s="693"/>
      <c r="F176" s="693"/>
      <c r="G176" s="693"/>
      <c r="H176" s="693"/>
      <c r="I176" s="693"/>
      <c r="J176" s="284"/>
      <c r="K176" s="284"/>
      <c r="L176" s="284"/>
      <c r="M176" s="284"/>
      <c r="N176" s="284"/>
      <c r="O176" s="284"/>
      <c r="P176" s="284"/>
      <c r="Q176" s="284"/>
      <c r="R176" s="284"/>
      <c r="S176" s="284"/>
      <c r="T176" s="284"/>
      <c r="U176" s="284"/>
      <c r="V176" s="284"/>
      <c r="W176" s="284"/>
      <c r="X176" s="284"/>
      <c r="Y176" s="284"/>
      <c r="Z176" s="284"/>
      <c r="AA176" s="284"/>
      <c r="AB176" s="284"/>
      <c r="AC176" s="284"/>
      <c r="AD176" s="284"/>
      <c r="AE176" s="284"/>
      <c r="AF176" s="284"/>
      <c r="AG176" s="284"/>
      <c r="AH176" s="284"/>
      <c r="AI176" s="784"/>
      <c r="AJ176" s="784"/>
      <c r="AK176" s="334"/>
      <c r="AL176" s="334"/>
      <c r="AM176" s="284"/>
      <c r="AN176" s="784"/>
      <c r="AO176" s="784"/>
      <c r="AP176" s="334"/>
      <c r="AQ176" s="334"/>
      <c r="AR176" s="334"/>
      <c r="AS176" s="284"/>
      <c r="AT176" s="284"/>
      <c r="AU176" s="334"/>
      <c r="AV176" s="784"/>
      <c r="AW176" s="784"/>
      <c r="AX176" s="334"/>
      <c r="AY176" s="334"/>
      <c r="AZ176" s="284"/>
      <c r="BA176" s="284"/>
      <c r="BB176" s="284"/>
      <c r="BC176" s="284"/>
      <c r="BD176" s="284"/>
      <c r="BE176" s="284"/>
      <c r="BF176" s="284"/>
      <c r="BG176" s="284"/>
      <c r="BH176" s="284"/>
      <c r="BI176" s="284"/>
      <c r="BJ176" s="284"/>
      <c r="BK176" s="284"/>
      <c r="BL176" s="284"/>
      <c r="BM176" s="284"/>
      <c r="BN176" s="284"/>
      <c r="BO176" s="284"/>
      <c r="BP176" s="284"/>
      <c r="BQ176" s="284"/>
      <c r="BR176" s="284"/>
      <c r="BS176" s="284"/>
      <c r="BT176" s="284"/>
      <c r="BU176" s="284"/>
      <c r="BV176" s="284"/>
      <c r="BW176" s="284"/>
      <c r="BX176" s="326"/>
      <c r="BY176" s="784">
        <v>1058</v>
      </c>
      <c r="BZ176" s="334">
        <v>1</v>
      </c>
      <c r="CA176" s="334"/>
      <c r="CB176" s="334"/>
      <c r="CC176" s="284"/>
      <c r="CD176" s="284"/>
      <c r="CE176" s="316"/>
      <c r="CF176" s="334"/>
      <c r="CG176" s="334"/>
      <c r="CH176" s="334"/>
      <c r="CI176" s="784"/>
      <c r="CJ176" s="334"/>
      <c r="CK176" s="334"/>
      <c r="CL176" s="334"/>
      <c r="CM176" s="334"/>
      <c r="CN176" s="334"/>
      <c r="CO176" s="334"/>
      <c r="CP176" s="284"/>
      <c r="CQ176" s="284"/>
      <c r="CR176" s="284"/>
      <c r="CS176" s="284">
        <v>35</v>
      </c>
      <c r="CT176" s="334">
        <v>1056</v>
      </c>
      <c r="CU176" s="334">
        <v>1</v>
      </c>
      <c r="CV176" s="334">
        <v>2</v>
      </c>
      <c r="CW176" s="334"/>
      <c r="CX176" s="284"/>
      <c r="CY176" s="284"/>
      <c r="CZ176" s="284"/>
      <c r="DA176" s="284"/>
      <c r="DB176" s="284"/>
      <c r="DC176" s="284"/>
      <c r="DD176" s="284"/>
      <c r="DE176" s="284"/>
      <c r="DF176" s="284"/>
      <c r="DG176" s="284"/>
      <c r="DH176" s="284"/>
      <c r="DI176" s="284"/>
      <c r="DJ176" s="284"/>
      <c r="DK176" s="284"/>
      <c r="DL176" s="284"/>
      <c r="DM176" s="284"/>
      <c r="DN176" s="284"/>
      <c r="DO176" s="284"/>
      <c r="DP176" s="786"/>
      <c r="DQ176" s="284"/>
      <c r="DR176" s="284"/>
      <c r="DS176" s="284"/>
      <c r="DT176" s="284"/>
      <c r="DU176" s="284"/>
      <c r="DV176" s="284"/>
      <c r="DW176" s="284"/>
      <c r="DX176" s="284"/>
      <c r="DY176" s="284"/>
      <c r="DZ176" s="284"/>
      <c r="EA176" s="284"/>
      <c r="EB176" s="284"/>
      <c r="EC176" s="284"/>
      <c r="ED176" s="334"/>
      <c r="EE176" s="334"/>
      <c r="EF176" s="334"/>
      <c r="EG176" s="284"/>
      <c r="EH176" s="284"/>
      <c r="EI176" s="284"/>
      <c r="EJ176" s="284"/>
      <c r="EK176" s="790"/>
      <c r="EL176" s="334"/>
      <c r="EM176" s="790"/>
      <c r="EN176" s="284"/>
      <c r="EO176" s="284"/>
      <c r="EP176" s="284"/>
      <c r="EQ176" s="284"/>
      <c r="ER176" s="284"/>
      <c r="ES176" s="284"/>
      <c r="ET176" s="334"/>
      <c r="EU176" s="334"/>
      <c r="EV176" s="334"/>
      <c r="EW176" s="334"/>
      <c r="EX176" s="334"/>
      <c r="EY176" s="334"/>
      <c r="EZ176" s="334"/>
      <c r="FA176" s="334"/>
      <c r="FB176" s="334"/>
      <c r="FC176" s="334"/>
      <c r="FD176" s="334"/>
      <c r="FE176" s="334"/>
      <c r="FF176" s="334"/>
      <c r="FG176" s="784"/>
      <c r="FH176" s="334"/>
      <c r="FI176" s="784"/>
      <c r="FJ176" s="334"/>
      <c r="FK176" s="334"/>
      <c r="FL176" s="334"/>
      <c r="FM176" s="284"/>
      <c r="FN176" s="284"/>
      <c r="FO176" s="284"/>
      <c r="FP176" s="284"/>
      <c r="FQ176" s="284"/>
      <c r="FR176" s="284"/>
      <c r="FS176" s="284"/>
      <c r="FT176" s="284"/>
      <c r="FU176" s="284"/>
      <c r="FV176" s="284"/>
      <c r="FW176" s="284"/>
      <c r="FX176" s="284"/>
      <c r="FY176" s="284"/>
      <c r="FZ176" s="284"/>
      <c r="GA176" s="284"/>
    </row>
    <row r="177" spans="1:183" ht="30">
      <c r="A177" s="693"/>
      <c r="B177" s="777"/>
      <c r="C177" s="284"/>
      <c r="D177" s="284"/>
      <c r="E177" s="693"/>
      <c r="F177" s="693"/>
      <c r="G177" s="693"/>
      <c r="H177" s="693"/>
      <c r="I177" s="693"/>
      <c r="J177" s="284"/>
      <c r="K177" s="284"/>
      <c r="L177" s="284"/>
      <c r="M177" s="284"/>
      <c r="N177" s="284"/>
      <c r="O177" s="284"/>
      <c r="P177" s="284"/>
      <c r="Q177" s="284"/>
      <c r="R177" s="284"/>
      <c r="S177" s="284"/>
      <c r="T177" s="284"/>
      <c r="U177" s="284"/>
      <c r="V177" s="284"/>
      <c r="W177" s="284"/>
      <c r="X177" s="284"/>
      <c r="Y177" s="284"/>
      <c r="Z177" s="284"/>
      <c r="AA177" s="284"/>
      <c r="AB177" s="284"/>
      <c r="AC177" s="284"/>
      <c r="AD177" s="284"/>
      <c r="AE177" s="284"/>
      <c r="AF177" s="284"/>
      <c r="AG177" s="284"/>
      <c r="AH177" s="284"/>
      <c r="AI177" s="784"/>
      <c r="AJ177" s="784"/>
      <c r="AK177" s="334"/>
      <c r="AL177" s="334"/>
      <c r="AM177" s="284"/>
      <c r="AN177" s="784"/>
      <c r="AO177" s="784"/>
      <c r="AP177" s="334"/>
      <c r="AQ177" s="334"/>
      <c r="AR177" s="334"/>
      <c r="AS177" s="284"/>
      <c r="AT177" s="284"/>
      <c r="AU177" s="334"/>
      <c r="AV177" s="784"/>
      <c r="AW177" s="784"/>
      <c r="AX177" s="334"/>
      <c r="AY177" s="334"/>
      <c r="AZ177" s="284"/>
      <c r="BA177" s="284"/>
      <c r="BB177" s="284"/>
      <c r="BC177" s="284"/>
      <c r="BD177" s="284"/>
      <c r="BE177" s="284"/>
      <c r="BF177" s="284"/>
      <c r="BG177" s="284"/>
      <c r="BH177" s="284"/>
      <c r="BI177" s="284"/>
      <c r="BJ177" s="284"/>
      <c r="BK177" s="284"/>
      <c r="BL177" s="284"/>
      <c r="BM177" s="284"/>
      <c r="BN177" s="284"/>
      <c r="BO177" s="284"/>
      <c r="BP177" s="284"/>
      <c r="BQ177" s="284"/>
      <c r="BR177" s="284"/>
      <c r="BS177" s="284"/>
      <c r="BT177" s="284"/>
      <c r="BU177" s="284"/>
      <c r="BV177" s="284"/>
      <c r="BW177" s="284"/>
      <c r="BX177" s="326"/>
      <c r="BY177" s="784">
        <v>1064</v>
      </c>
      <c r="BZ177" s="334">
        <v>1</v>
      </c>
      <c r="CA177" s="334">
        <v>1</v>
      </c>
      <c r="CB177" s="334"/>
      <c r="CC177" s="284"/>
      <c r="CD177" s="284"/>
      <c r="CE177" s="316"/>
      <c r="CF177" s="334"/>
      <c r="CG177" s="334"/>
      <c r="CH177" s="334"/>
      <c r="CI177" s="334"/>
      <c r="CJ177" s="334"/>
      <c r="CK177" s="334"/>
      <c r="CL177" s="334"/>
      <c r="CM177" s="334"/>
      <c r="CN177" s="334"/>
      <c r="CO177" s="334"/>
      <c r="CP177" s="284"/>
      <c r="CQ177" s="284"/>
      <c r="CR177" s="284"/>
      <c r="CS177" s="284"/>
      <c r="CT177" s="334">
        <v>1058</v>
      </c>
      <c r="CU177" s="787"/>
      <c r="CV177" s="787">
        <v>3</v>
      </c>
      <c r="CW177" s="788"/>
      <c r="CX177" s="284"/>
      <c r="CY177" s="284"/>
      <c r="CZ177" s="284"/>
      <c r="DA177" s="284"/>
      <c r="DB177" s="284"/>
      <c r="DC177" s="284"/>
      <c r="DD177" s="284"/>
      <c r="DE177" s="284"/>
      <c r="DF177" s="284"/>
      <c r="DG177" s="284"/>
      <c r="DH177" s="284"/>
      <c r="DI177" s="284"/>
      <c r="DJ177" s="284"/>
      <c r="DK177" s="284"/>
      <c r="DL177" s="284"/>
      <c r="DM177" s="284"/>
      <c r="DN177" s="284"/>
      <c r="DO177" s="284"/>
      <c r="DP177" s="284"/>
      <c r="DQ177" s="284"/>
      <c r="DR177" s="791"/>
      <c r="DS177" s="284"/>
      <c r="DT177" s="284"/>
      <c r="DU177" s="284"/>
      <c r="DV177" s="284"/>
      <c r="DW177" s="284"/>
      <c r="DX177" s="284"/>
      <c r="DY177" s="284"/>
      <c r="DZ177" s="284"/>
      <c r="EA177" s="284"/>
      <c r="EB177" s="284"/>
      <c r="EC177" s="284"/>
      <c r="ED177" s="334"/>
      <c r="EE177" s="334"/>
      <c r="EF177" s="334"/>
      <c r="EG177" s="284"/>
      <c r="EH177" s="284"/>
      <c r="EI177" s="284"/>
      <c r="EJ177" s="284"/>
      <c r="EK177" s="790"/>
      <c r="EL177" s="790"/>
      <c r="EM177" s="790"/>
      <c r="EN177" s="284"/>
      <c r="EO177" s="284"/>
      <c r="EP177" s="284"/>
      <c r="EQ177" s="284"/>
      <c r="ER177" s="284"/>
      <c r="ES177" s="284"/>
      <c r="ET177" s="334"/>
      <c r="EU177" s="334"/>
      <c r="EV177" s="334"/>
      <c r="EW177" s="334"/>
      <c r="EX177" s="334"/>
      <c r="EY177" s="334"/>
      <c r="EZ177" s="334"/>
      <c r="FA177" s="334"/>
      <c r="FB177" s="334"/>
      <c r="FC177" s="334"/>
      <c r="FD177" s="334"/>
      <c r="FE177" s="334"/>
      <c r="FF177" s="784"/>
      <c r="FG177" s="334"/>
      <c r="FH177" s="334"/>
      <c r="FI177" s="334"/>
      <c r="FJ177" s="334"/>
      <c r="FK177" s="334"/>
      <c r="FL177" s="334"/>
      <c r="FM177" s="284"/>
      <c r="FN177" s="284"/>
      <c r="FO177" s="284"/>
      <c r="FP177" s="284"/>
      <c r="FQ177" s="284"/>
      <c r="FR177" s="284"/>
      <c r="FS177" s="284"/>
      <c r="FT177" s="284"/>
      <c r="FU177" s="284"/>
      <c r="FV177" s="284"/>
      <c r="FW177" s="284"/>
      <c r="FX177" s="284"/>
      <c r="FY177" s="284"/>
      <c r="FZ177" s="284"/>
      <c r="GA177" s="284"/>
    </row>
    <row r="178" spans="1:183" ht="30">
      <c r="A178" s="693"/>
      <c r="B178" s="777"/>
      <c r="C178" s="284"/>
      <c r="D178" s="284"/>
      <c r="E178" s="693"/>
      <c r="F178" s="693"/>
      <c r="G178" s="693"/>
      <c r="H178" s="693"/>
      <c r="I178" s="693"/>
      <c r="J178" s="284"/>
      <c r="K178" s="284"/>
      <c r="L178" s="284"/>
      <c r="M178" s="284"/>
      <c r="N178" s="284"/>
      <c r="O178" s="284"/>
      <c r="P178" s="284"/>
      <c r="Q178" s="284"/>
      <c r="R178" s="284"/>
      <c r="S178" s="284"/>
      <c r="T178" s="284"/>
      <c r="U178" s="284"/>
      <c r="V178" s="284"/>
      <c r="W178" s="284"/>
      <c r="X178" s="284"/>
      <c r="Y178" s="284"/>
      <c r="Z178" s="284"/>
      <c r="AA178" s="284"/>
      <c r="AB178" s="284"/>
      <c r="AC178" s="284"/>
      <c r="AD178" s="284"/>
      <c r="AE178" s="284"/>
      <c r="AF178" s="284"/>
      <c r="AG178" s="284"/>
      <c r="AH178" s="284"/>
      <c r="AI178" s="784"/>
      <c r="AJ178" s="784"/>
      <c r="AK178" s="334"/>
      <c r="AL178" s="334"/>
      <c r="AM178" s="284"/>
      <c r="AN178" s="784"/>
      <c r="AO178" s="784"/>
      <c r="AP178" s="334"/>
      <c r="AQ178" s="334"/>
      <c r="AR178" s="284"/>
      <c r="AS178" s="284"/>
      <c r="AT178" s="284"/>
      <c r="AU178" s="334"/>
      <c r="AV178" s="784"/>
      <c r="AW178" s="784"/>
      <c r="AX178" s="334"/>
      <c r="AY178" s="334"/>
      <c r="AZ178" s="284"/>
      <c r="BA178" s="284"/>
      <c r="BB178" s="284"/>
      <c r="BC178" s="284"/>
      <c r="BD178" s="284"/>
      <c r="BE178" s="284"/>
      <c r="BF178" s="284"/>
      <c r="BG178" s="284"/>
      <c r="BH178" s="284"/>
      <c r="BI178" s="284"/>
      <c r="BJ178" s="284"/>
      <c r="BK178" s="284"/>
      <c r="BL178" s="284"/>
      <c r="BM178" s="284"/>
      <c r="BN178" s="284"/>
      <c r="BO178" s="284"/>
      <c r="BP178" s="284"/>
      <c r="BQ178" s="284"/>
      <c r="BR178" s="284"/>
      <c r="BS178" s="284"/>
      <c r="BT178" s="284"/>
      <c r="BU178" s="284"/>
      <c r="BV178" s="284"/>
      <c r="BW178" s="284"/>
      <c r="BX178" s="284"/>
      <c r="BY178" s="784">
        <v>1076</v>
      </c>
      <c r="BZ178" s="334">
        <v>2</v>
      </c>
      <c r="CA178" s="334"/>
      <c r="CB178" s="334"/>
      <c r="CC178" s="284"/>
      <c r="CD178" s="284"/>
      <c r="CE178" s="284"/>
      <c r="CF178" s="334"/>
      <c r="CG178" s="334"/>
      <c r="CH178" s="334"/>
      <c r="CI178" s="334"/>
      <c r="CJ178" s="334"/>
      <c r="CK178" s="334"/>
      <c r="CL178" s="334"/>
      <c r="CM178" s="334"/>
      <c r="CN178" s="334"/>
      <c r="CO178" s="334"/>
      <c r="CP178" s="284"/>
      <c r="CQ178" s="284"/>
      <c r="CR178" s="284"/>
      <c r="CS178" s="334"/>
      <c r="CT178" s="334">
        <v>1059</v>
      </c>
      <c r="CU178" s="787"/>
      <c r="CV178" s="787">
        <v>4</v>
      </c>
      <c r="CW178" s="788"/>
      <c r="CX178" s="284"/>
      <c r="CY178" s="284"/>
      <c r="CZ178" s="284"/>
      <c r="DA178" s="284"/>
      <c r="DB178" s="284"/>
      <c r="DC178" s="284"/>
      <c r="DD178" s="284"/>
      <c r="DE178" s="284"/>
      <c r="DF178" s="284"/>
      <c r="DG178" s="284"/>
      <c r="DH178" s="284"/>
      <c r="DI178" s="284"/>
      <c r="DJ178" s="284"/>
      <c r="DK178" s="284"/>
      <c r="DL178" s="284"/>
      <c r="DM178" s="284"/>
      <c r="DN178" s="284"/>
      <c r="DO178" s="284"/>
      <c r="DP178" s="284"/>
      <c r="DQ178" s="284"/>
      <c r="DR178" s="284"/>
      <c r="DS178" s="284"/>
      <c r="DT178" s="284"/>
      <c r="DU178" s="284"/>
      <c r="DV178" s="284"/>
      <c r="DW178" s="284"/>
      <c r="DX178" s="284"/>
      <c r="DY178" s="284"/>
      <c r="DZ178" s="284"/>
      <c r="EA178" s="284"/>
      <c r="EB178" s="284"/>
      <c r="EC178" s="284"/>
      <c r="ED178" s="334"/>
      <c r="EE178" s="334"/>
      <c r="EF178" s="334"/>
      <c r="EG178" s="284"/>
      <c r="EH178" s="284"/>
      <c r="EI178" s="284"/>
      <c r="EJ178" s="792"/>
      <c r="EK178" s="790"/>
      <c r="EL178" s="334"/>
      <c r="EM178" s="284"/>
      <c r="EN178" s="284"/>
      <c r="EO178" s="284"/>
      <c r="EP178" s="284"/>
      <c r="EQ178" s="284"/>
      <c r="ER178" s="284"/>
      <c r="ES178" s="284"/>
      <c r="ET178" s="334"/>
      <c r="EU178" s="334"/>
      <c r="EV178" s="334"/>
      <c r="EW178" s="334"/>
      <c r="EX178" s="334"/>
      <c r="EY178" s="334"/>
      <c r="EZ178" s="334"/>
      <c r="FA178" s="334"/>
      <c r="FB178" s="334"/>
      <c r="FC178" s="334"/>
      <c r="FD178" s="334"/>
      <c r="FE178" s="334"/>
      <c r="FF178" s="334"/>
      <c r="FG178" s="784"/>
      <c r="FH178" s="334"/>
      <c r="FI178" s="784"/>
      <c r="FJ178" s="334"/>
      <c r="FK178" s="334"/>
      <c r="FL178" s="334"/>
      <c r="FM178" s="284"/>
      <c r="FN178" s="284"/>
      <c r="FO178" s="284"/>
      <c r="FP178" s="284"/>
      <c r="FQ178" s="284"/>
      <c r="FR178" s="284"/>
      <c r="FS178" s="284"/>
      <c r="FT178" s="284"/>
      <c r="FU178" s="284"/>
      <c r="FV178" s="284"/>
      <c r="FW178" s="284"/>
      <c r="FX178" s="284"/>
      <c r="FY178" s="284"/>
      <c r="FZ178" s="284"/>
      <c r="GA178" s="284"/>
    </row>
    <row r="179" spans="1:183" ht="24.6">
      <c r="A179" s="693"/>
      <c r="B179" s="777"/>
      <c r="C179" s="284"/>
      <c r="D179" s="284"/>
      <c r="E179" s="693"/>
      <c r="F179" s="693"/>
      <c r="G179" s="693"/>
      <c r="H179" s="693"/>
      <c r="I179" s="693"/>
      <c r="J179" s="284"/>
      <c r="K179" s="284"/>
      <c r="L179" s="284"/>
      <c r="M179" s="284"/>
      <c r="N179" s="284"/>
      <c r="O179" s="284"/>
      <c r="P179" s="284"/>
      <c r="Q179" s="284"/>
      <c r="R179" s="284"/>
      <c r="S179" s="284"/>
      <c r="T179" s="284"/>
      <c r="U179" s="284"/>
      <c r="V179" s="284"/>
      <c r="W179" s="284"/>
      <c r="X179" s="284"/>
      <c r="Y179" s="284"/>
      <c r="Z179" s="284"/>
      <c r="AA179" s="284"/>
      <c r="AB179" s="284"/>
      <c r="AC179" s="284"/>
      <c r="AD179" s="284"/>
      <c r="AE179" s="284"/>
      <c r="AF179" s="284"/>
      <c r="AG179" s="284"/>
      <c r="AH179" s="284"/>
      <c r="AI179" s="784"/>
      <c r="AJ179" s="784"/>
      <c r="AK179" s="334"/>
      <c r="AL179" s="334"/>
      <c r="AM179" s="284"/>
      <c r="AN179" s="784"/>
      <c r="AO179" s="784"/>
      <c r="AP179" s="334"/>
      <c r="AQ179" s="334"/>
      <c r="AR179" s="284"/>
      <c r="AS179" s="284"/>
      <c r="AT179" s="284"/>
      <c r="AU179" s="334"/>
      <c r="AV179" s="784"/>
      <c r="AW179" s="784"/>
      <c r="AX179" s="334"/>
      <c r="AY179" s="334"/>
      <c r="AZ179" s="284"/>
      <c r="BA179" s="284"/>
      <c r="BB179" s="284"/>
      <c r="BC179" s="284"/>
      <c r="BD179" s="284"/>
      <c r="BE179" s="284"/>
      <c r="BF179" s="284"/>
      <c r="BG179" s="284"/>
      <c r="BH179" s="284"/>
      <c r="BI179" s="284"/>
      <c r="BJ179" s="284"/>
      <c r="BK179" s="284"/>
      <c r="BL179" s="284"/>
      <c r="BM179" s="284"/>
      <c r="BN179" s="284"/>
      <c r="BO179" s="284"/>
      <c r="BP179" s="284"/>
      <c r="BQ179" s="284"/>
      <c r="BR179" s="284"/>
      <c r="BS179" s="284"/>
      <c r="BT179" s="284"/>
      <c r="BU179" s="284"/>
      <c r="BV179" s="284"/>
      <c r="BW179" s="284"/>
      <c r="BX179" s="334"/>
      <c r="BY179" s="784">
        <v>1078</v>
      </c>
      <c r="BZ179" s="334">
        <v>1</v>
      </c>
      <c r="CA179" s="334"/>
      <c r="CB179" s="334"/>
      <c r="CC179" s="284"/>
      <c r="CD179" s="284"/>
      <c r="CE179" s="284"/>
      <c r="CF179" s="294"/>
      <c r="CG179" s="334"/>
      <c r="CH179" s="334"/>
      <c r="CI179" s="334"/>
      <c r="CJ179" s="334"/>
      <c r="CK179" s="334"/>
      <c r="CL179" s="334"/>
      <c r="CM179" s="334"/>
      <c r="CN179" s="787"/>
      <c r="CO179" s="787"/>
      <c r="CP179" s="284"/>
      <c r="CQ179" s="284"/>
      <c r="CR179" s="284"/>
      <c r="CS179" s="284"/>
      <c r="CT179" s="334">
        <v>1061</v>
      </c>
      <c r="CU179" s="787"/>
      <c r="CV179" s="787">
        <v>9</v>
      </c>
      <c r="CW179" s="787"/>
      <c r="CX179" s="284"/>
      <c r="CY179" s="284"/>
      <c r="CZ179" s="284"/>
      <c r="DA179" s="284"/>
      <c r="DB179" s="284"/>
      <c r="DC179" s="284"/>
      <c r="DD179" s="284"/>
      <c r="DE179" s="284"/>
      <c r="DF179" s="284"/>
      <c r="DG179" s="284"/>
      <c r="DH179" s="284"/>
      <c r="DI179" s="284"/>
      <c r="DJ179" s="284"/>
      <c r="DK179" s="284"/>
      <c r="DL179" s="284"/>
      <c r="DM179" s="284"/>
      <c r="DN179" s="284"/>
      <c r="DO179" s="284"/>
      <c r="DP179" s="284"/>
      <c r="DQ179" s="284"/>
      <c r="DR179" s="284"/>
      <c r="DS179" s="284"/>
      <c r="DT179" s="284"/>
      <c r="DU179" s="284"/>
      <c r="DV179" s="284"/>
      <c r="DW179" s="284"/>
      <c r="DX179" s="284"/>
      <c r="DY179" s="284"/>
      <c r="DZ179" s="284"/>
      <c r="EA179" s="284"/>
      <c r="EB179" s="284"/>
      <c r="EC179" s="786"/>
      <c r="ED179" s="334"/>
      <c r="EE179" s="334"/>
      <c r="EF179" s="334"/>
      <c r="EG179" s="284"/>
      <c r="EH179" s="284"/>
      <c r="EI179" s="510"/>
      <c r="EJ179" s="510"/>
      <c r="EK179" s="334"/>
      <c r="EL179" s="334"/>
      <c r="EM179" s="334"/>
      <c r="EN179" s="284"/>
      <c r="EO179" s="284"/>
      <c r="EP179" s="284"/>
      <c r="EQ179" s="284"/>
      <c r="ER179" s="284"/>
      <c r="ES179" s="284"/>
      <c r="ET179" s="334"/>
      <c r="EU179" s="334"/>
      <c r="EV179" s="334"/>
      <c r="EW179" s="334"/>
      <c r="EX179" s="334"/>
      <c r="EY179" s="334"/>
      <c r="EZ179" s="334"/>
      <c r="FA179" s="334"/>
      <c r="FB179" s="334"/>
      <c r="FC179" s="334"/>
      <c r="FD179" s="334"/>
      <c r="FE179" s="334"/>
      <c r="FF179" s="334"/>
      <c r="FG179" s="784"/>
      <c r="FH179" s="334"/>
      <c r="FI179" s="784"/>
      <c r="FJ179" s="334"/>
      <c r="FK179" s="334"/>
      <c r="FL179" s="334"/>
      <c r="FM179" s="284"/>
      <c r="FN179" s="284"/>
      <c r="FO179" s="284"/>
      <c r="FP179" s="284"/>
      <c r="FQ179" s="284"/>
      <c r="FR179" s="284"/>
      <c r="FS179" s="284"/>
      <c r="FT179" s="284"/>
      <c r="FU179" s="284"/>
      <c r="FV179" s="284"/>
      <c r="FW179" s="284"/>
      <c r="FX179" s="284"/>
      <c r="FY179" s="284"/>
      <c r="FZ179" s="284"/>
      <c r="GA179" s="284"/>
    </row>
    <row r="180" spans="1:183" ht="24.6">
      <c r="A180" s="693"/>
      <c r="B180" s="777"/>
      <c r="C180" s="284"/>
      <c r="D180" s="284"/>
      <c r="E180" s="693"/>
      <c r="F180" s="693"/>
      <c r="G180" s="693"/>
      <c r="H180" s="693"/>
      <c r="I180" s="693"/>
      <c r="J180" s="693"/>
      <c r="K180" s="284"/>
      <c r="L180" s="284"/>
      <c r="M180" s="284"/>
      <c r="N180" s="284"/>
      <c r="O180" s="284"/>
      <c r="P180" s="284"/>
      <c r="Q180" s="284"/>
      <c r="R180" s="284"/>
      <c r="S180" s="284"/>
      <c r="T180" s="284"/>
      <c r="U180" s="284"/>
      <c r="V180" s="284"/>
      <c r="W180" s="284"/>
      <c r="X180" s="284"/>
      <c r="Y180" s="284"/>
      <c r="Z180" s="284"/>
      <c r="AA180" s="284"/>
      <c r="AB180" s="284"/>
      <c r="AC180" s="284"/>
      <c r="AD180" s="284"/>
      <c r="AE180" s="284"/>
      <c r="AF180" s="284"/>
      <c r="AG180" s="284"/>
      <c r="AH180" s="284"/>
      <c r="AI180" s="784"/>
      <c r="AJ180" s="784"/>
      <c r="AK180" s="334"/>
      <c r="AL180" s="334"/>
      <c r="AM180" s="284"/>
      <c r="AN180" s="784"/>
      <c r="AO180" s="784"/>
      <c r="AP180" s="334"/>
      <c r="AQ180" s="334"/>
      <c r="AR180" s="284"/>
      <c r="AS180" s="284"/>
      <c r="AT180" s="284"/>
      <c r="AU180" s="334"/>
      <c r="AV180" s="784"/>
      <c r="AW180" s="784"/>
      <c r="AX180" s="334"/>
      <c r="AY180" s="334"/>
      <c r="AZ180" s="284"/>
      <c r="BA180" s="284"/>
      <c r="BB180" s="284"/>
      <c r="BC180" s="284"/>
      <c r="BD180" s="284"/>
      <c r="BE180" s="284"/>
      <c r="BF180" s="284"/>
      <c r="BG180" s="284"/>
      <c r="BH180" s="284"/>
      <c r="BI180" s="284"/>
      <c r="BJ180" s="284"/>
      <c r="BK180" s="284"/>
      <c r="BL180" s="284"/>
      <c r="BM180" s="284"/>
      <c r="BN180" s="284"/>
      <c r="BO180" s="284"/>
      <c r="BP180" s="284"/>
      <c r="BQ180" s="284"/>
      <c r="BR180" s="284"/>
      <c r="BS180" s="284"/>
      <c r="BT180" s="284"/>
      <c r="BU180" s="284"/>
      <c r="BV180" s="284"/>
      <c r="BW180" s="284"/>
      <c r="BX180" s="334"/>
      <c r="BY180" s="334">
        <v>1079</v>
      </c>
      <c r="BZ180" s="334">
        <v>2</v>
      </c>
      <c r="CA180" s="334"/>
      <c r="CB180" s="334"/>
      <c r="CC180" s="284"/>
      <c r="CD180" s="284"/>
      <c r="CE180" s="284"/>
      <c r="CF180" s="334"/>
      <c r="CG180" s="334"/>
      <c r="CH180" s="334"/>
      <c r="CI180" s="334"/>
      <c r="CJ180" s="334"/>
      <c r="CK180" s="334"/>
      <c r="CL180" s="334"/>
      <c r="CM180" s="334"/>
      <c r="CN180" s="334"/>
      <c r="CO180" s="334"/>
      <c r="CP180" s="284"/>
      <c r="CQ180" s="284"/>
      <c r="CR180" s="284"/>
      <c r="CS180" s="284"/>
      <c r="CT180" s="334">
        <v>1062</v>
      </c>
      <c r="CU180" s="787"/>
      <c r="CV180" s="787">
        <v>5</v>
      </c>
      <c r="CW180" s="787"/>
      <c r="CX180" s="284"/>
      <c r="CY180" s="284"/>
      <c r="CZ180" s="284"/>
      <c r="DA180" s="284"/>
      <c r="DB180" s="284"/>
      <c r="DC180" s="284"/>
      <c r="DD180" s="284"/>
      <c r="DE180" s="284"/>
      <c r="DF180" s="284"/>
      <c r="DG180" s="284"/>
      <c r="DH180" s="284"/>
      <c r="DI180" s="284"/>
      <c r="DJ180" s="284"/>
      <c r="DK180" s="284"/>
      <c r="DL180" s="284"/>
      <c r="DM180" s="284"/>
      <c r="DN180" s="284"/>
      <c r="DO180" s="284"/>
      <c r="DP180" s="284"/>
      <c r="DQ180" s="284"/>
      <c r="DR180" s="284"/>
      <c r="DS180" s="284"/>
      <c r="DT180" s="284"/>
      <c r="DU180" s="284"/>
      <c r="DV180" s="284"/>
      <c r="DW180" s="284"/>
      <c r="DX180" s="284"/>
      <c r="DY180" s="284"/>
      <c r="DZ180" s="284"/>
      <c r="EA180" s="284"/>
      <c r="EB180" s="284"/>
      <c r="EC180" s="786"/>
      <c r="ED180" s="334"/>
      <c r="EE180" s="334"/>
      <c r="EF180" s="334"/>
      <c r="EG180" s="284"/>
      <c r="EH180" s="510"/>
      <c r="EI180" s="510"/>
      <c r="EJ180" s="284"/>
      <c r="EK180" s="334"/>
      <c r="EL180" s="334"/>
      <c r="EM180" s="334"/>
      <c r="EN180" s="510"/>
      <c r="EO180" s="284"/>
      <c r="EP180" s="284"/>
      <c r="EQ180" s="284"/>
      <c r="ER180" s="284"/>
      <c r="ES180" s="284"/>
      <c r="ET180" s="334"/>
      <c r="EU180" s="334"/>
      <c r="EV180" s="334"/>
      <c r="EW180" s="334"/>
      <c r="EX180" s="334"/>
      <c r="EY180" s="334"/>
      <c r="EZ180" s="334"/>
      <c r="FA180" s="334"/>
      <c r="FB180" s="334"/>
      <c r="FC180" s="334"/>
      <c r="FD180" s="334"/>
      <c r="FE180" s="334"/>
      <c r="FF180" s="334"/>
      <c r="FG180" s="334"/>
      <c r="FH180" s="334"/>
      <c r="FI180" s="334"/>
      <c r="FJ180" s="334"/>
      <c r="FK180" s="334"/>
      <c r="FL180" s="334"/>
      <c r="FM180" s="284"/>
      <c r="FN180" s="284"/>
      <c r="FO180" s="284"/>
      <c r="FP180" s="284"/>
      <c r="FQ180" s="284"/>
      <c r="FR180" s="284"/>
      <c r="FS180" s="284"/>
      <c r="FT180" s="284"/>
      <c r="FU180" s="284"/>
      <c r="FV180" s="284"/>
      <c r="FW180" s="284"/>
      <c r="FX180" s="284"/>
      <c r="FY180" s="284"/>
      <c r="FZ180" s="284"/>
      <c r="GA180" s="284"/>
    </row>
    <row r="181" spans="1:183" ht="24.6">
      <c r="A181" s="693"/>
      <c r="B181" s="777"/>
      <c r="C181" s="284"/>
      <c r="D181" s="284"/>
      <c r="E181" s="693"/>
      <c r="F181" s="693"/>
      <c r="G181" s="693"/>
      <c r="H181" s="693"/>
      <c r="I181" s="693"/>
      <c r="J181" s="693"/>
      <c r="K181" s="284"/>
      <c r="L181" s="284"/>
      <c r="M181" s="284"/>
      <c r="N181" s="284"/>
      <c r="O181" s="284"/>
      <c r="P181" s="284"/>
      <c r="Q181" s="284"/>
      <c r="R181" s="284"/>
      <c r="S181" s="284"/>
      <c r="T181" s="284"/>
      <c r="U181" s="284"/>
      <c r="V181" s="284"/>
      <c r="W181" s="284"/>
      <c r="X181" s="284"/>
      <c r="Y181" s="284"/>
      <c r="Z181" s="284"/>
      <c r="AA181" s="284"/>
      <c r="AB181" s="284"/>
      <c r="AC181" s="284"/>
      <c r="AD181" s="284"/>
      <c r="AE181" s="284"/>
      <c r="AF181" s="284"/>
      <c r="AG181" s="284"/>
      <c r="AH181" s="284"/>
      <c r="AI181" s="334"/>
      <c r="AJ181" s="334"/>
      <c r="AK181" s="334"/>
      <c r="AL181" s="334"/>
      <c r="AM181" s="284"/>
      <c r="AN181" s="784"/>
      <c r="AO181" s="784"/>
      <c r="AP181" s="334"/>
      <c r="AQ181" s="334"/>
      <c r="AR181" s="284"/>
      <c r="AS181" s="284"/>
      <c r="AT181" s="284"/>
      <c r="AU181" s="334"/>
      <c r="AV181" s="784"/>
      <c r="AW181" s="784"/>
      <c r="AX181" s="334"/>
      <c r="AY181" s="334"/>
      <c r="AZ181" s="284"/>
      <c r="BA181" s="284"/>
      <c r="BB181" s="284"/>
      <c r="BC181" s="284"/>
      <c r="BD181" s="284"/>
      <c r="BE181" s="284"/>
      <c r="BF181" s="284"/>
      <c r="BG181" s="284"/>
      <c r="BH181" s="284"/>
      <c r="BI181" s="284"/>
      <c r="BJ181" s="284"/>
      <c r="BK181" s="284"/>
      <c r="BL181" s="284"/>
      <c r="BM181" s="284"/>
      <c r="BN181" s="284"/>
      <c r="BO181" s="284"/>
      <c r="BP181" s="284"/>
      <c r="BQ181" s="284"/>
      <c r="BR181" s="284"/>
      <c r="BS181" s="284"/>
      <c r="BT181" s="284"/>
      <c r="BU181" s="284"/>
      <c r="BV181" s="284"/>
      <c r="BW181" s="284"/>
      <c r="BX181" s="334"/>
      <c r="BY181" s="334" t="s">
        <v>1007</v>
      </c>
      <c r="BZ181" s="787">
        <v>245</v>
      </c>
      <c r="CA181" s="787">
        <v>35</v>
      </c>
      <c r="CB181" s="334"/>
      <c r="CC181" s="284"/>
      <c r="CD181" s="284"/>
      <c r="CE181" s="284"/>
      <c r="CF181" s="334"/>
      <c r="CG181" s="334"/>
      <c r="CH181" s="334"/>
      <c r="CI181" s="334"/>
      <c r="CJ181" s="334"/>
      <c r="CK181" s="334"/>
      <c r="CL181" s="334"/>
      <c r="CM181" s="334"/>
      <c r="CN181" s="334"/>
      <c r="CO181" s="334"/>
      <c r="CP181" s="284"/>
      <c r="CQ181" s="284"/>
      <c r="CR181" s="284"/>
      <c r="CS181" s="284"/>
      <c r="CT181" s="334">
        <v>1063</v>
      </c>
      <c r="CU181" s="334"/>
      <c r="CV181" s="334">
        <v>6</v>
      </c>
      <c r="CW181" s="334"/>
      <c r="CX181" s="431"/>
      <c r="CY181" s="284"/>
      <c r="CZ181" s="284"/>
      <c r="DA181" s="284"/>
      <c r="DB181" s="284"/>
      <c r="DC181" s="284"/>
      <c r="DD181" s="284"/>
      <c r="DE181" s="284"/>
      <c r="DF181" s="284"/>
      <c r="DG181" s="284"/>
      <c r="DH181" s="284"/>
      <c r="DI181" s="284"/>
      <c r="DJ181" s="284"/>
      <c r="DK181" s="284"/>
      <c r="DL181" s="284"/>
      <c r="DM181" s="284"/>
      <c r="DN181" s="284"/>
      <c r="DO181" s="284"/>
      <c r="DP181" s="284"/>
      <c r="DQ181" s="284"/>
      <c r="DR181" s="284"/>
      <c r="DS181" s="284"/>
      <c r="DT181" s="284"/>
      <c r="DU181" s="284"/>
      <c r="DV181" s="284"/>
      <c r="DW181" s="284"/>
      <c r="DX181" s="284"/>
      <c r="DY181" s="284"/>
      <c r="DZ181" s="284"/>
      <c r="EA181" s="284"/>
      <c r="EB181" s="284"/>
      <c r="EC181" s="284"/>
      <c r="ED181" s="334"/>
      <c r="EE181" s="334"/>
      <c r="EF181" s="334"/>
      <c r="EG181" s="284"/>
      <c r="EH181" s="510"/>
      <c r="EI181" s="510"/>
      <c r="EJ181" s="284"/>
      <c r="EK181" s="334"/>
      <c r="EL181" s="334"/>
      <c r="EM181" s="334"/>
      <c r="EN181" s="510"/>
      <c r="EO181" s="284"/>
      <c r="EP181" s="284"/>
      <c r="EQ181" s="284"/>
      <c r="ER181" s="284"/>
      <c r="ES181" s="284"/>
      <c r="ET181" s="284"/>
      <c r="EU181" s="284"/>
      <c r="EV181" s="284"/>
      <c r="EW181" s="284"/>
      <c r="EX181" s="284"/>
      <c r="EY181" s="284"/>
      <c r="EZ181" s="284"/>
      <c r="FA181" s="284"/>
      <c r="FB181" s="284"/>
      <c r="FC181" s="284"/>
      <c r="FD181" s="284"/>
      <c r="FE181" s="284"/>
      <c r="FF181" s="284"/>
      <c r="FG181" s="284"/>
      <c r="FH181" s="284"/>
      <c r="FI181" s="284"/>
      <c r="FJ181" s="284"/>
      <c r="FK181" s="284"/>
      <c r="FL181" s="284"/>
      <c r="FM181" s="284"/>
      <c r="FN181" s="284"/>
      <c r="FO181" s="284"/>
      <c r="FP181" s="284"/>
      <c r="FQ181" s="284"/>
      <c r="FR181" s="284"/>
      <c r="FS181" s="284"/>
      <c r="FT181" s="284"/>
      <c r="FU181" s="284"/>
      <c r="FV181" s="284"/>
      <c r="FW181" s="284"/>
      <c r="FX181" s="284"/>
      <c r="FY181" s="284"/>
      <c r="FZ181" s="284"/>
      <c r="GA181" s="284"/>
    </row>
    <row r="182" spans="1:183" ht="24.6">
      <c r="A182" s="693"/>
      <c r="B182" s="777"/>
      <c r="C182" s="284"/>
      <c r="D182" s="284"/>
      <c r="E182" s="693"/>
      <c r="F182" s="693"/>
      <c r="G182" s="693"/>
      <c r="H182" s="693"/>
      <c r="I182" s="693"/>
      <c r="J182" s="693"/>
      <c r="K182" s="284"/>
      <c r="L182" s="284"/>
      <c r="M182" s="284"/>
      <c r="N182" s="284"/>
      <c r="O182" s="284"/>
      <c r="P182" s="284"/>
      <c r="Q182" s="284"/>
      <c r="R182" s="284"/>
      <c r="S182" s="284"/>
      <c r="T182" s="284"/>
      <c r="U182" s="284"/>
      <c r="V182" s="284"/>
      <c r="W182" s="284"/>
      <c r="X182" s="284"/>
      <c r="Y182" s="284"/>
      <c r="Z182" s="284"/>
      <c r="AA182" s="284"/>
      <c r="AB182" s="284"/>
      <c r="AC182" s="284"/>
      <c r="AD182" s="284"/>
      <c r="AE182" s="284"/>
      <c r="AF182" s="284"/>
      <c r="AG182" s="284"/>
      <c r="AH182" s="284"/>
      <c r="AI182" s="334"/>
      <c r="AJ182" s="334"/>
      <c r="AK182" s="334"/>
      <c r="AL182" s="334"/>
      <c r="AM182" s="284"/>
      <c r="AN182" s="784"/>
      <c r="AO182" s="784"/>
      <c r="AP182" s="334"/>
      <c r="AQ182" s="334"/>
      <c r="AR182" s="284"/>
      <c r="AS182" s="284"/>
      <c r="AT182" s="284"/>
      <c r="AU182" s="334"/>
      <c r="AV182" s="784"/>
      <c r="AW182" s="784"/>
      <c r="AX182" s="334"/>
      <c r="AY182" s="334"/>
      <c r="AZ182" s="284"/>
      <c r="BA182" s="284"/>
      <c r="BB182" s="284"/>
      <c r="BC182" s="284"/>
      <c r="BD182" s="284"/>
      <c r="BE182" s="284"/>
      <c r="BF182" s="284"/>
      <c r="BG182" s="284"/>
      <c r="BH182" s="284"/>
      <c r="BI182" s="284"/>
      <c r="BJ182" s="284"/>
      <c r="BK182" s="284"/>
      <c r="BL182" s="284"/>
      <c r="BM182" s="284"/>
      <c r="BN182" s="284"/>
      <c r="BO182" s="284"/>
      <c r="BP182" s="284"/>
      <c r="BQ182" s="284"/>
      <c r="BR182" s="284"/>
      <c r="BS182" s="284"/>
      <c r="BT182" s="284"/>
      <c r="BU182" s="284"/>
      <c r="BV182" s="284"/>
      <c r="BW182" s="284"/>
      <c r="BX182" s="334"/>
      <c r="BY182" s="334" t="s">
        <v>1008</v>
      </c>
      <c r="BZ182" s="334">
        <v>343</v>
      </c>
      <c r="CA182" s="334">
        <v>49</v>
      </c>
      <c r="CB182" s="334"/>
      <c r="CC182" s="334"/>
      <c r="CD182" s="284"/>
      <c r="CE182" s="284"/>
      <c r="CF182" s="334"/>
      <c r="CG182" s="334"/>
      <c r="CH182" s="334"/>
      <c r="CI182" s="334"/>
      <c r="CJ182" s="334"/>
      <c r="CK182" s="334"/>
      <c r="CL182" s="334"/>
      <c r="CM182" s="334"/>
      <c r="CN182" s="334"/>
      <c r="CO182" s="334"/>
      <c r="CP182" s="284"/>
      <c r="CQ182" s="284"/>
      <c r="CR182" s="284"/>
      <c r="CS182" s="284"/>
      <c r="CT182" s="334">
        <v>1065</v>
      </c>
      <c r="CU182" s="334"/>
      <c r="CV182" s="334">
        <v>3</v>
      </c>
      <c r="CW182" s="334"/>
      <c r="CX182" s="431"/>
      <c r="CY182" s="284"/>
      <c r="CZ182" s="284"/>
      <c r="DA182" s="284"/>
      <c r="DB182" s="284"/>
      <c r="DC182" s="284"/>
      <c r="DD182" s="284"/>
      <c r="DE182" s="284"/>
      <c r="DF182" s="284"/>
      <c r="DG182" s="284"/>
      <c r="DH182" s="284"/>
      <c r="DI182" s="284"/>
      <c r="DJ182" s="284"/>
      <c r="DK182" s="284"/>
      <c r="DL182" s="284"/>
      <c r="DM182" s="284"/>
      <c r="DN182" s="284"/>
      <c r="DO182" s="284"/>
      <c r="DP182" s="284"/>
      <c r="DQ182" s="284"/>
      <c r="DR182" s="284"/>
      <c r="DS182" s="284"/>
      <c r="DT182" s="284"/>
      <c r="DU182" s="284"/>
      <c r="DV182" s="284"/>
      <c r="DW182" s="284"/>
      <c r="DX182" s="284"/>
      <c r="DY182" s="284"/>
      <c r="DZ182" s="284"/>
      <c r="EA182" s="284"/>
      <c r="EB182" s="284"/>
      <c r="EC182" s="284"/>
      <c r="ED182" s="334"/>
      <c r="EE182" s="334"/>
      <c r="EF182" s="334"/>
      <c r="EG182" s="284"/>
      <c r="EH182" s="510"/>
      <c r="EI182" s="510"/>
      <c r="EJ182" s="284"/>
      <c r="EK182" s="334"/>
      <c r="EL182" s="790"/>
      <c r="EM182" s="284"/>
      <c r="EN182" s="284"/>
      <c r="EO182" s="284"/>
      <c r="EP182" s="284"/>
      <c r="EQ182" s="284"/>
      <c r="ER182" s="284"/>
      <c r="ES182" s="284"/>
      <c r="ET182" s="284"/>
      <c r="EU182" s="284"/>
      <c r="EV182" s="284"/>
      <c r="EW182" s="284"/>
      <c r="EX182" s="284"/>
      <c r="EY182" s="284"/>
      <c r="EZ182" s="284"/>
      <c r="FA182" s="284"/>
      <c r="FB182" s="284"/>
      <c r="FC182" s="284"/>
      <c r="FD182" s="284"/>
      <c r="FE182" s="284"/>
      <c r="FF182" s="284"/>
      <c r="FG182" s="284"/>
      <c r="FH182" s="284"/>
      <c r="FI182" s="284"/>
      <c r="FJ182" s="284"/>
      <c r="FK182" s="284"/>
      <c r="FL182" s="284"/>
      <c r="FM182" s="284"/>
      <c r="FN182" s="284"/>
      <c r="FO182" s="284"/>
      <c r="FP182" s="284"/>
      <c r="FQ182" s="284"/>
      <c r="FR182" s="284"/>
      <c r="FS182" s="284"/>
      <c r="FT182" s="284"/>
      <c r="FU182" s="284"/>
      <c r="FV182" s="284"/>
      <c r="FW182" s="284"/>
      <c r="FX182" s="284"/>
      <c r="FY182" s="284"/>
      <c r="FZ182" s="284"/>
      <c r="GA182" s="284"/>
    </row>
    <row r="183" spans="1:183" ht="24.6">
      <c r="A183" s="693"/>
      <c r="B183" s="777"/>
      <c r="C183" s="284"/>
      <c r="D183" s="284"/>
      <c r="E183" s="693"/>
      <c r="F183" s="693"/>
      <c r="G183" s="693"/>
      <c r="H183" s="693"/>
      <c r="I183" s="693"/>
      <c r="J183" s="693"/>
      <c r="K183" s="284"/>
      <c r="L183" s="284"/>
      <c r="M183" s="284"/>
      <c r="N183" s="284"/>
      <c r="O183" s="284"/>
      <c r="P183" s="284"/>
      <c r="Q183" s="284"/>
      <c r="R183" s="284"/>
      <c r="S183" s="284"/>
      <c r="T183" s="284"/>
      <c r="U183" s="284"/>
      <c r="V183" s="284"/>
      <c r="W183" s="284"/>
      <c r="X183" s="284"/>
      <c r="Y183" s="284"/>
      <c r="Z183" s="284"/>
      <c r="AA183" s="284"/>
      <c r="AB183" s="284"/>
      <c r="AC183" s="284"/>
      <c r="AD183" s="284"/>
      <c r="AE183" s="284"/>
      <c r="AF183" s="284"/>
      <c r="AG183" s="284"/>
      <c r="AH183" s="284"/>
      <c r="AI183" s="334"/>
      <c r="AJ183" s="334"/>
      <c r="AK183" s="334"/>
      <c r="AL183" s="334"/>
      <c r="AM183" s="284"/>
      <c r="AN183" s="784"/>
      <c r="AO183" s="784"/>
      <c r="AP183" s="334"/>
      <c r="AQ183" s="334"/>
      <c r="AR183" s="284"/>
      <c r="AS183" s="284"/>
      <c r="AT183" s="284"/>
      <c r="AU183" s="334"/>
      <c r="AV183" s="784"/>
      <c r="AW183" s="784"/>
      <c r="AX183" s="334"/>
      <c r="AY183" s="334"/>
      <c r="AZ183" s="284"/>
      <c r="BA183" s="284"/>
      <c r="BB183" s="284"/>
      <c r="BC183" s="284"/>
      <c r="BD183" s="284"/>
      <c r="BE183" s="284"/>
      <c r="BF183" s="284"/>
      <c r="BG183" s="284"/>
      <c r="BH183" s="284"/>
      <c r="BI183" s="284"/>
      <c r="BJ183" s="284"/>
      <c r="BK183" s="284"/>
      <c r="BL183" s="284"/>
      <c r="BM183" s="284"/>
      <c r="BN183" s="284"/>
      <c r="BO183" s="284"/>
      <c r="BP183" s="284"/>
      <c r="BQ183" s="284"/>
      <c r="BR183" s="284"/>
      <c r="BS183" s="284"/>
      <c r="BT183" s="284"/>
      <c r="BU183" s="284"/>
      <c r="BV183" s="284"/>
      <c r="BW183" s="284"/>
      <c r="BX183" s="334"/>
      <c r="BY183" s="784"/>
      <c r="BZ183" s="334"/>
      <c r="CA183" s="334"/>
      <c r="CB183" s="334"/>
      <c r="CC183" s="334"/>
      <c r="CD183" s="284"/>
      <c r="CE183" s="284"/>
      <c r="CF183" s="334"/>
      <c r="CG183" s="334"/>
      <c r="CH183" s="334"/>
      <c r="CI183" s="334"/>
      <c r="CJ183" s="334"/>
      <c r="CK183" s="334"/>
      <c r="CL183" s="334"/>
      <c r="CM183" s="334"/>
      <c r="CN183" s="334"/>
      <c r="CO183" s="334"/>
      <c r="CP183" s="284"/>
      <c r="CQ183" s="284"/>
      <c r="CR183" s="284"/>
      <c r="CS183" s="284">
        <v>85</v>
      </c>
      <c r="CT183" s="334">
        <v>1075</v>
      </c>
      <c r="CU183" s="334"/>
      <c r="CV183" s="334">
        <v>1</v>
      </c>
      <c r="CW183" s="334"/>
      <c r="CX183" s="284"/>
      <c r="CY183" s="284"/>
      <c r="CZ183" s="284"/>
      <c r="DA183" s="284"/>
      <c r="DB183" s="284"/>
      <c r="DC183" s="284"/>
      <c r="DD183" s="284"/>
      <c r="DE183" s="284"/>
      <c r="DF183" s="284"/>
      <c r="DG183" s="284"/>
      <c r="DH183" s="284"/>
      <c r="DI183" s="284"/>
      <c r="DJ183" s="284"/>
      <c r="DK183" s="284"/>
      <c r="DL183" s="284"/>
      <c r="DM183" s="284"/>
      <c r="DN183" s="786"/>
      <c r="DO183" s="284"/>
      <c r="DP183" s="284"/>
      <c r="DQ183" s="284"/>
      <c r="DR183" s="284"/>
      <c r="DS183" s="284"/>
      <c r="DT183" s="284"/>
      <c r="DU183" s="284"/>
      <c r="DV183" s="284"/>
      <c r="DW183" s="284"/>
      <c r="DX183" s="284"/>
      <c r="DY183" s="284"/>
      <c r="DZ183" s="284"/>
      <c r="EA183" s="284"/>
      <c r="EB183" s="284"/>
      <c r="EC183" s="284"/>
      <c r="ED183" s="284"/>
      <c r="EE183" s="334"/>
      <c r="EF183" s="334"/>
      <c r="EG183" s="284"/>
      <c r="EH183" s="510"/>
      <c r="EI183" s="510"/>
      <c r="EJ183" s="284"/>
      <c r="EK183" s="334"/>
      <c r="EL183" s="334"/>
      <c r="EM183" s="284"/>
      <c r="EN183" s="284"/>
      <c r="EO183" s="284"/>
      <c r="EP183" s="284"/>
      <c r="EQ183" s="284"/>
      <c r="ER183" s="284"/>
      <c r="ES183" s="284"/>
      <c r="ET183" s="284"/>
      <c r="EU183" s="284"/>
      <c r="EV183" s="284"/>
      <c r="EW183" s="284"/>
      <c r="EX183" s="284"/>
      <c r="EY183" s="284"/>
      <c r="EZ183" s="284"/>
      <c r="FA183" s="284"/>
      <c r="FB183" s="284"/>
      <c r="FC183" s="284"/>
      <c r="FD183" s="284"/>
      <c r="FE183" s="284"/>
      <c r="FF183" s="284"/>
      <c r="FG183" s="284"/>
      <c r="FH183" s="284"/>
      <c r="FI183" s="794"/>
      <c r="FJ183" s="284"/>
      <c r="FK183" s="284"/>
      <c r="FL183" s="284"/>
      <c r="FM183" s="284"/>
      <c r="FN183" s="284"/>
      <c r="FO183" s="284"/>
      <c r="FP183" s="284"/>
      <c r="FQ183" s="284"/>
      <c r="FR183" s="284"/>
      <c r="FS183" s="284"/>
      <c r="FT183" s="284"/>
      <c r="FU183" s="284"/>
      <c r="FV183" s="284"/>
      <c r="FW183" s="284"/>
      <c r="FX183" s="284"/>
      <c r="FY183" s="284"/>
      <c r="FZ183" s="284"/>
      <c r="GA183" s="284"/>
    </row>
    <row r="184" spans="1:183" ht="30">
      <c r="A184" s="693"/>
      <c r="B184" s="777"/>
      <c r="C184" s="284"/>
      <c r="D184" s="284"/>
      <c r="E184" s="693"/>
      <c r="F184" s="693"/>
      <c r="G184" s="693"/>
      <c r="H184" s="693"/>
      <c r="I184" s="693"/>
      <c r="J184" s="693"/>
      <c r="K184" s="284"/>
      <c r="L184" s="284"/>
      <c r="M184" s="284"/>
      <c r="N184" s="284"/>
      <c r="O184" s="284"/>
      <c r="P184" s="284"/>
      <c r="Q184" s="284"/>
      <c r="R184" s="284"/>
      <c r="S184" s="284"/>
      <c r="T184" s="284"/>
      <c r="U184" s="284"/>
      <c r="V184" s="284"/>
      <c r="W184" s="284"/>
      <c r="X184" s="284"/>
      <c r="Y184" s="284"/>
      <c r="Z184" s="284"/>
      <c r="AA184" s="284"/>
      <c r="AB184" s="284"/>
      <c r="AC184" s="284"/>
      <c r="AD184" s="284"/>
      <c r="AE184" s="284"/>
      <c r="AF184" s="284"/>
      <c r="AG184" s="284"/>
      <c r="AH184" s="334"/>
      <c r="AI184" s="334"/>
      <c r="AJ184" s="334"/>
      <c r="AK184" s="784"/>
      <c r="AL184" s="784"/>
      <c r="AM184" s="284"/>
      <c r="AN184" s="784"/>
      <c r="AO184" s="784"/>
      <c r="AP184" s="334"/>
      <c r="AQ184" s="334"/>
      <c r="AR184" s="284"/>
      <c r="AS184" s="284"/>
      <c r="AT184" s="284"/>
      <c r="AU184" s="334"/>
      <c r="AV184" s="784"/>
      <c r="AW184" s="334"/>
      <c r="AX184" s="334"/>
      <c r="AY184" s="334"/>
      <c r="AZ184" s="334"/>
      <c r="BA184" s="284"/>
      <c r="BB184" s="284"/>
      <c r="BC184" s="284"/>
      <c r="BD184" s="284"/>
      <c r="BE184" s="284"/>
      <c r="BF184" s="284"/>
      <c r="BG184" s="284"/>
      <c r="BH184" s="284"/>
      <c r="BI184" s="284"/>
      <c r="BJ184" s="284"/>
      <c r="BK184" s="284"/>
      <c r="BL184" s="284"/>
      <c r="BM184" s="284"/>
      <c r="BN184" s="284"/>
      <c r="BO184" s="284"/>
      <c r="BP184" s="284"/>
      <c r="BQ184" s="284"/>
      <c r="BR184" s="284"/>
      <c r="BS184" s="284"/>
      <c r="BT184" s="284"/>
      <c r="BU184" s="284"/>
      <c r="BV184" s="284"/>
      <c r="BW184" s="284"/>
      <c r="BX184" s="334"/>
      <c r="BY184" s="334"/>
      <c r="BZ184" s="334"/>
      <c r="CA184" s="334"/>
      <c r="CB184" s="334"/>
      <c r="CC184" s="334"/>
      <c r="CD184" s="284"/>
      <c r="CE184" s="284"/>
      <c r="CF184" s="334"/>
      <c r="CG184" s="334"/>
      <c r="CH184" s="334"/>
      <c r="CI184" s="334"/>
      <c r="CJ184" s="334"/>
      <c r="CK184" s="334"/>
      <c r="CL184" s="334"/>
      <c r="CM184" s="334"/>
      <c r="CN184" s="334"/>
      <c r="CO184" s="334"/>
      <c r="CP184" s="284"/>
      <c r="CQ184" s="284"/>
      <c r="CR184" s="284"/>
      <c r="CS184" s="284">
        <v>35</v>
      </c>
      <c r="CT184" s="334">
        <v>1076</v>
      </c>
      <c r="CU184" s="334"/>
      <c r="CV184" s="334">
        <v>4</v>
      </c>
      <c r="CW184" s="787"/>
      <c r="CX184" s="284"/>
      <c r="CY184" s="793"/>
      <c r="CZ184" s="284"/>
      <c r="DA184" s="284"/>
      <c r="DB184" s="284"/>
      <c r="DC184" s="284"/>
      <c r="DD184" s="284"/>
      <c r="DE184" s="284"/>
      <c r="DF184" s="284"/>
      <c r="DG184" s="284"/>
      <c r="DH184" s="284"/>
      <c r="DI184" s="284"/>
      <c r="DJ184" s="284"/>
      <c r="DK184" s="284"/>
      <c r="DL184" s="284"/>
      <c r="DM184" s="284"/>
      <c r="DN184" s="284"/>
      <c r="DO184" s="284"/>
      <c r="DP184" s="284"/>
      <c r="DQ184" s="284"/>
      <c r="DR184" s="284"/>
      <c r="DS184" s="284"/>
      <c r="DT184" s="284"/>
      <c r="DU184" s="284"/>
      <c r="DV184" s="284"/>
      <c r="DW184" s="284"/>
      <c r="DX184" s="284"/>
      <c r="DY184" s="284"/>
      <c r="DZ184" s="284"/>
      <c r="EA184" s="284"/>
      <c r="EB184" s="284"/>
      <c r="EC184" s="284"/>
      <c r="ED184" s="784"/>
      <c r="EE184" s="334"/>
      <c r="EF184" s="334"/>
      <c r="EG184" s="284"/>
      <c r="EH184" s="510"/>
      <c r="EI184" s="510"/>
      <c r="EJ184" s="284"/>
      <c r="EK184" s="334"/>
      <c r="EL184" s="334"/>
      <c r="EM184" s="510"/>
      <c r="EN184" s="284"/>
      <c r="EO184" s="284"/>
      <c r="EP184" s="284"/>
      <c r="EQ184" s="284"/>
      <c r="ER184" s="284"/>
      <c r="ES184" s="284"/>
      <c r="ET184" s="284"/>
      <c r="EU184" s="284"/>
      <c r="EV184" s="284"/>
      <c r="EW184" s="284"/>
      <c r="EX184" s="284"/>
      <c r="EY184" s="284"/>
      <c r="EZ184" s="284"/>
      <c r="FA184" s="284"/>
      <c r="FB184" s="284"/>
      <c r="FC184" s="284"/>
      <c r="FD184" s="284"/>
      <c r="FE184" s="284"/>
      <c r="FF184" s="284"/>
      <c r="FG184" s="284"/>
      <c r="FH184" s="284"/>
      <c r="FI184" s="794"/>
      <c r="FJ184" s="284"/>
      <c r="FK184" s="284"/>
      <c r="FL184" s="284"/>
      <c r="FM184" s="284"/>
      <c r="FN184" s="284"/>
      <c r="FO184" s="284"/>
      <c r="FP184" s="284"/>
      <c r="FQ184" s="284"/>
      <c r="FR184" s="284"/>
      <c r="FS184" s="284"/>
      <c r="FT184" s="284"/>
      <c r="FU184" s="284"/>
      <c r="FV184" s="284"/>
      <c r="FW184" s="284"/>
      <c r="FX184" s="284"/>
      <c r="FY184" s="284"/>
      <c r="FZ184" s="284"/>
      <c r="GA184" s="284"/>
    </row>
    <row r="185" spans="1:183" ht="24.6">
      <c r="A185" s="795"/>
      <c r="B185" s="777"/>
      <c r="C185" s="284"/>
      <c r="D185" s="284"/>
      <c r="E185" s="693"/>
      <c r="F185" s="693"/>
      <c r="G185" s="693"/>
      <c r="H185" s="693"/>
      <c r="I185" s="693"/>
      <c r="J185" s="693"/>
      <c r="K185" s="284"/>
      <c r="L185" s="284"/>
      <c r="M185" s="284"/>
      <c r="N185" s="284"/>
      <c r="O185" s="284"/>
      <c r="P185" s="284"/>
      <c r="Q185" s="284"/>
      <c r="R185" s="284"/>
      <c r="S185" s="284"/>
      <c r="T185" s="284"/>
      <c r="U185" s="284"/>
      <c r="V185" s="284"/>
      <c r="W185" s="284"/>
      <c r="X185" s="284"/>
      <c r="Y185" s="284"/>
      <c r="Z185" s="284"/>
      <c r="AA185" s="284"/>
      <c r="AB185" s="284"/>
      <c r="AC185" s="284"/>
      <c r="AD185" s="284"/>
      <c r="AE185" s="284"/>
      <c r="AF185" s="284"/>
      <c r="AG185" s="284"/>
      <c r="AH185" s="334"/>
      <c r="AI185" s="334"/>
      <c r="AJ185" s="334"/>
      <c r="AK185" s="784"/>
      <c r="AL185" s="784"/>
      <c r="AM185" s="784"/>
      <c r="AN185" s="784"/>
      <c r="AO185" s="784"/>
      <c r="AP185" s="784"/>
      <c r="AQ185" s="786"/>
      <c r="AR185" s="284"/>
      <c r="AS185" s="284"/>
      <c r="AT185" s="284"/>
      <c r="AU185" s="334"/>
      <c r="AV185" s="334"/>
      <c r="AW185" s="334"/>
      <c r="AX185" s="334"/>
      <c r="AY185" s="334"/>
      <c r="AZ185" s="284"/>
      <c r="BA185" s="284"/>
      <c r="BB185" s="284"/>
      <c r="BC185" s="284"/>
      <c r="BD185" s="284"/>
      <c r="BE185" s="284"/>
      <c r="BF185" s="284"/>
      <c r="BG185" s="284"/>
      <c r="BH185" s="284"/>
      <c r="BI185" s="284"/>
      <c r="BJ185" s="284"/>
      <c r="BK185" s="284"/>
      <c r="BL185" s="284"/>
      <c r="BM185" s="284"/>
      <c r="BN185" s="284"/>
      <c r="BO185" s="284"/>
      <c r="BP185" s="284"/>
      <c r="BQ185" s="284"/>
      <c r="BR185" s="284"/>
      <c r="BS185" s="284"/>
      <c r="BT185" s="284"/>
      <c r="BU185" s="284"/>
      <c r="BV185" s="284"/>
      <c r="BW185" s="284"/>
      <c r="BX185" s="334"/>
      <c r="BY185" s="334"/>
      <c r="BZ185" s="334"/>
      <c r="CA185" s="334"/>
      <c r="CB185" s="784"/>
      <c r="CC185" s="284"/>
      <c r="CD185" s="284"/>
      <c r="CE185" s="284"/>
      <c r="CF185" s="334"/>
      <c r="CG185" s="334"/>
      <c r="CH185" s="334"/>
      <c r="CI185" s="334"/>
      <c r="CJ185" s="334"/>
      <c r="CK185" s="334"/>
      <c r="CL185" s="334"/>
      <c r="CM185" s="334"/>
      <c r="CN185" s="334"/>
      <c r="CO185" s="334"/>
      <c r="CP185" s="284"/>
      <c r="CQ185" s="284"/>
      <c r="CR185" s="284"/>
      <c r="CS185" s="284"/>
      <c r="CT185" s="334">
        <v>1078</v>
      </c>
      <c r="CU185" s="334"/>
      <c r="CV185" s="787">
        <v>11</v>
      </c>
      <c r="CW185" s="787"/>
      <c r="CX185" s="284"/>
      <c r="CY185" s="284"/>
      <c r="CZ185" s="284"/>
      <c r="DA185" s="284"/>
      <c r="DB185" s="284"/>
      <c r="DC185" s="284"/>
      <c r="DD185" s="284"/>
      <c r="DE185" s="284"/>
      <c r="DF185" s="284"/>
      <c r="DG185" s="284"/>
      <c r="DH185" s="284"/>
      <c r="DI185" s="284"/>
      <c r="DJ185" s="284"/>
      <c r="DK185" s="284"/>
      <c r="DL185" s="284"/>
      <c r="DM185" s="284"/>
      <c r="DN185" s="284"/>
      <c r="DO185" s="284"/>
      <c r="DP185" s="284"/>
      <c r="DQ185" s="284"/>
      <c r="DR185" s="284"/>
      <c r="DS185" s="284"/>
      <c r="DT185" s="284"/>
      <c r="DU185" s="284"/>
      <c r="DV185" s="284"/>
      <c r="DW185" s="284"/>
      <c r="DX185" s="284"/>
      <c r="DY185" s="284"/>
      <c r="DZ185" s="284"/>
      <c r="EA185" s="284"/>
      <c r="EB185" s="284"/>
      <c r="EC185" s="284"/>
      <c r="ED185" s="334"/>
      <c r="EE185" s="334"/>
      <c r="EF185" s="334"/>
      <c r="EG185" s="284"/>
      <c r="EH185" s="510"/>
      <c r="EI185" s="510"/>
      <c r="EJ185" s="510"/>
      <c r="EK185" s="510"/>
      <c r="EL185" s="284"/>
      <c r="EM185" s="510"/>
      <c r="EN185" s="510"/>
      <c r="EO185" s="284"/>
      <c r="EP185" s="284"/>
      <c r="EQ185" s="284"/>
      <c r="ER185" s="284"/>
      <c r="ES185" s="284"/>
      <c r="ET185" s="284"/>
      <c r="EU185" s="284"/>
      <c r="EV185" s="284"/>
      <c r="EW185" s="284"/>
      <c r="EX185" s="284"/>
      <c r="EY185" s="284"/>
      <c r="EZ185" s="284"/>
      <c r="FA185" s="284"/>
      <c r="FB185" s="284"/>
      <c r="FC185" s="284"/>
      <c r="FD185" s="284"/>
      <c r="FE185" s="284"/>
      <c r="FF185" s="284"/>
      <c r="FG185" s="284"/>
      <c r="FH185" s="284"/>
      <c r="FI185" s="794"/>
      <c r="FJ185" s="284"/>
      <c r="FK185" s="284"/>
      <c r="FL185" s="284"/>
      <c r="FM185" s="284"/>
      <c r="FN185" s="284"/>
      <c r="FO185" s="284"/>
      <c r="FP185" s="284"/>
      <c r="FQ185" s="284"/>
      <c r="FR185" s="284"/>
      <c r="FS185" s="284"/>
      <c r="FT185" s="284"/>
      <c r="FU185" s="284"/>
      <c r="FV185" s="284"/>
      <c r="FW185" s="284"/>
      <c r="FX185" s="284"/>
      <c r="FY185" s="284"/>
      <c r="FZ185" s="284"/>
      <c r="GA185" s="284"/>
    </row>
    <row r="186" spans="1:183" ht="24.6">
      <c r="A186" s="795"/>
      <c r="B186" s="777"/>
      <c r="C186" s="284"/>
      <c r="D186" s="284"/>
      <c r="E186" s="693"/>
      <c r="F186" s="693"/>
      <c r="G186" s="693"/>
      <c r="H186" s="693"/>
      <c r="I186" s="693"/>
      <c r="J186" s="693"/>
      <c r="K186" s="284"/>
      <c r="L186" s="284"/>
      <c r="M186" s="284"/>
      <c r="N186" s="284"/>
      <c r="O186" s="284"/>
      <c r="P186" s="284"/>
      <c r="Q186" s="284"/>
      <c r="R186" s="284"/>
      <c r="S186" s="284"/>
      <c r="T186" s="284"/>
      <c r="U186" s="284"/>
      <c r="V186" s="284"/>
      <c r="W186" s="284"/>
      <c r="X186" s="284"/>
      <c r="Y186" s="284"/>
      <c r="Z186" s="284"/>
      <c r="AA186" s="284"/>
      <c r="AB186" s="284"/>
      <c r="AC186" s="284"/>
      <c r="AD186" s="284"/>
      <c r="AE186" s="284"/>
      <c r="AF186" s="284"/>
      <c r="AG186" s="284"/>
      <c r="AH186" s="284"/>
      <c r="AI186" s="334"/>
      <c r="AJ186" s="334"/>
      <c r="AK186" s="784"/>
      <c r="AL186" s="784"/>
      <c r="AM186" s="784"/>
      <c r="AN186" s="334"/>
      <c r="AO186" s="784"/>
      <c r="AP186" s="784"/>
      <c r="AQ186" s="334"/>
      <c r="AR186" s="284"/>
      <c r="AS186" s="284"/>
      <c r="AT186" s="284"/>
      <c r="AU186" s="334"/>
      <c r="AV186" s="334"/>
      <c r="AW186" s="334"/>
      <c r="AX186" s="334"/>
      <c r="AY186" s="334"/>
      <c r="AZ186" s="334"/>
      <c r="BA186" s="284"/>
      <c r="BB186" s="284"/>
      <c r="BC186" s="284"/>
      <c r="BD186" s="284"/>
      <c r="BE186" s="284"/>
      <c r="BF186" s="284"/>
      <c r="BG186" s="284"/>
      <c r="BH186" s="284"/>
      <c r="BI186" s="284"/>
      <c r="BJ186" s="284"/>
      <c r="BK186" s="284"/>
      <c r="BL186" s="284"/>
      <c r="BM186" s="284"/>
      <c r="BN186" s="284"/>
      <c r="BO186" s="284"/>
      <c r="BP186" s="284"/>
      <c r="BQ186" s="284"/>
      <c r="BR186" s="284"/>
      <c r="BS186" s="284"/>
      <c r="BT186" s="284"/>
      <c r="BU186" s="284"/>
      <c r="BV186" s="284"/>
      <c r="BW186" s="334"/>
      <c r="BX186" s="334"/>
      <c r="BY186" s="334"/>
      <c r="BZ186" s="334"/>
      <c r="CA186" s="784"/>
      <c r="CB186" s="334"/>
      <c r="CC186" s="284"/>
      <c r="CD186" s="284"/>
      <c r="CE186" s="284"/>
      <c r="CF186" s="334"/>
      <c r="CG186" s="334"/>
      <c r="CH186" s="334"/>
      <c r="CI186" s="334"/>
      <c r="CJ186" s="334"/>
      <c r="CK186" s="334"/>
      <c r="CL186" s="334"/>
      <c r="CM186" s="334"/>
      <c r="CN186" s="787"/>
      <c r="CO186" s="787"/>
      <c r="CP186" s="284"/>
      <c r="CQ186" s="284"/>
      <c r="CR186" s="284"/>
      <c r="CS186" s="284"/>
      <c r="CT186" s="334">
        <v>1079</v>
      </c>
      <c r="CU186" s="787"/>
      <c r="CV186" s="787">
        <v>7</v>
      </c>
      <c r="CW186" s="787"/>
      <c r="CX186" s="284"/>
      <c r="CY186" s="284"/>
      <c r="CZ186" s="284"/>
      <c r="DA186" s="284"/>
      <c r="DB186" s="284"/>
      <c r="DC186" s="284"/>
      <c r="DD186" s="284"/>
      <c r="DE186" s="284"/>
      <c r="DF186" s="284"/>
      <c r="DG186" s="284"/>
      <c r="DH186" s="284"/>
      <c r="DI186" s="284"/>
      <c r="DJ186" s="284"/>
      <c r="DK186" s="284"/>
      <c r="DL186" s="284"/>
      <c r="DM186" s="284"/>
      <c r="DN186" s="284"/>
      <c r="DO186" s="284"/>
      <c r="DP186" s="284"/>
      <c r="DQ186" s="284"/>
      <c r="DR186" s="284"/>
      <c r="DS186" s="284"/>
      <c r="DT186" s="284"/>
      <c r="DU186" s="284"/>
      <c r="DV186" s="284"/>
      <c r="DW186" s="284"/>
      <c r="DX186" s="284"/>
      <c r="DY186" s="284"/>
      <c r="DZ186" s="284"/>
      <c r="EA186" s="284"/>
      <c r="EB186" s="284"/>
      <c r="EC186" s="284"/>
      <c r="ED186" s="284"/>
      <c r="EE186" s="334"/>
      <c r="EF186" s="334"/>
      <c r="EG186" s="510"/>
      <c r="EH186" s="284"/>
      <c r="EI186" s="510"/>
      <c r="EJ186" s="284"/>
      <c r="EK186" s="334"/>
      <c r="EL186" s="334"/>
      <c r="EM186" s="284"/>
      <c r="EN186" s="510"/>
      <c r="EO186" s="284"/>
      <c r="EP186" s="284"/>
      <c r="EQ186" s="284"/>
      <c r="ER186" s="284"/>
      <c r="ES186" s="284"/>
      <c r="ET186" s="284"/>
      <c r="EU186" s="284"/>
      <c r="EV186" s="284"/>
      <c r="EW186" s="284"/>
      <c r="EX186" s="284"/>
      <c r="EY186" s="284"/>
      <c r="EZ186" s="284"/>
      <c r="FA186" s="284"/>
      <c r="FB186" s="284"/>
      <c r="FC186" s="284"/>
      <c r="FD186" s="284"/>
      <c r="FE186" s="284"/>
      <c r="FF186" s="284"/>
      <c r="FG186" s="284"/>
      <c r="FH186" s="284"/>
      <c r="FI186" s="794"/>
      <c r="FJ186" s="284"/>
      <c r="FK186" s="284"/>
      <c r="FL186" s="284"/>
      <c r="FM186" s="284"/>
      <c r="FN186" s="284"/>
      <c r="FO186" s="284"/>
      <c r="FP186" s="284"/>
      <c r="FQ186" s="284"/>
      <c r="FR186" s="284"/>
      <c r="FS186" s="284"/>
      <c r="FT186" s="284"/>
      <c r="FU186" s="284"/>
      <c r="FV186" s="284"/>
      <c r="FW186" s="284"/>
      <c r="FX186" s="284"/>
      <c r="FY186" s="284"/>
      <c r="FZ186" s="284"/>
      <c r="GA186" s="284"/>
    </row>
    <row r="187" spans="1:183" ht="24.6">
      <c r="A187" s="795"/>
      <c r="B187" s="777"/>
      <c r="C187" s="284"/>
      <c r="D187" s="284"/>
      <c r="E187" s="693"/>
      <c r="F187" s="693"/>
      <c r="G187" s="693"/>
      <c r="H187" s="693"/>
      <c r="I187" s="693"/>
      <c r="J187" s="693"/>
      <c r="K187" s="284"/>
      <c r="L187" s="284"/>
      <c r="M187" s="284"/>
      <c r="N187" s="284"/>
      <c r="O187" s="284"/>
      <c r="P187" s="284"/>
      <c r="Q187" s="284"/>
      <c r="R187" s="284"/>
      <c r="S187" s="284"/>
      <c r="T187" s="284"/>
      <c r="U187" s="284"/>
      <c r="V187" s="284"/>
      <c r="W187" s="284"/>
      <c r="X187" s="284"/>
      <c r="Y187" s="284"/>
      <c r="Z187" s="284"/>
      <c r="AA187" s="284"/>
      <c r="AB187" s="284"/>
      <c r="AC187" s="284"/>
      <c r="AD187" s="284"/>
      <c r="AE187" s="284"/>
      <c r="AF187" s="284"/>
      <c r="AG187" s="284"/>
      <c r="AH187" s="284"/>
      <c r="AI187" s="334"/>
      <c r="AJ187" s="334"/>
      <c r="AK187" s="334"/>
      <c r="AL187" s="334"/>
      <c r="AM187" s="284"/>
      <c r="AN187" s="284"/>
      <c r="AO187" s="334"/>
      <c r="AP187" s="334"/>
      <c r="AQ187" s="334"/>
      <c r="AR187" s="284"/>
      <c r="AS187" s="284"/>
      <c r="AT187" s="284"/>
      <c r="AU187" s="284"/>
      <c r="AV187" s="784"/>
      <c r="AW187" s="784"/>
      <c r="AX187" s="510"/>
      <c r="AY187" s="510"/>
      <c r="AZ187" s="510"/>
      <c r="BA187" s="284"/>
      <c r="BB187" s="284"/>
      <c r="BC187" s="284"/>
      <c r="BD187" s="284"/>
      <c r="BE187" s="284"/>
      <c r="BF187" s="284"/>
      <c r="BG187" s="284"/>
      <c r="BH187" s="284"/>
      <c r="BI187" s="284"/>
      <c r="BJ187" s="284"/>
      <c r="BK187" s="284"/>
      <c r="BL187" s="284"/>
      <c r="BM187" s="284"/>
      <c r="BN187" s="284"/>
      <c r="BO187" s="284"/>
      <c r="BP187" s="284"/>
      <c r="BQ187" s="284"/>
      <c r="BR187" s="284"/>
      <c r="BS187" s="284"/>
      <c r="BT187" s="284"/>
      <c r="BU187" s="284"/>
      <c r="BV187" s="284"/>
      <c r="BW187" s="284"/>
      <c r="BX187" s="334"/>
      <c r="BY187" s="784"/>
      <c r="BZ187" s="334"/>
      <c r="CA187" s="334"/>
      <c r="CB187" s="334"/>
      <c r="CC187" s="284"/>
      <c r="CD187" s="284"/>
      <c r="CE187" s="284"/>
      <c r="CF187" s="334"/>
      <c r="CG187" s="334"/>
      <c r="CH187" s="334"/>
      <c r="CI187" s="334"/>
      <c r="CJ187" s="334"/>
      <c r="CK187" s="334"/>
      <c r="CL187" s="334"/>
      <c r="CM187" s="334"/>
      <c r="CN187" s="334"/>
      <c r="CO187" s="334"/>
      <c r="CP187" s="284"/>
      <c r="CQ187" s="284"/>
      <c r="CR187" s="284"/>
      <c r="CS187" s="284"/>
      <c r="CT187" s="334">
        <v>1084</v>
      </c>
      <c r="CU187" s="787"/>
      <c r="CV187" s="787">
        <v>1</v>
      </c>
      <c r="CW187" s="334"/>
      <c r="CX187" s="284"/>
      <c r="CY187" s="284"/>
      <c r="CZ187" s="284"/>
      <c r="DA187" s="284"/>
      <c r="DB187" s="284"/>
      <c r="DC187" s="284"/>
      <c r="DD187" s="284"/>
      <c r="DE187" s="284"/>
      <c r="DF187" s="284"/>
      <c r="DG187" s="284"/>
      <c r="DH187" s="284"/>
      <c r="DI187" s="284"/>
      <c r="DJ187" s="284"/>
      <c r="DK187" s="284"/>
      <c r="DL187" s="284"/>
      <c r="DM187" s="284"/>
      <c r="DN187" s="284"/>
      <c r="DO187" s="284"/>
      <c r="DP187" s="284"/>
      <c r="DQ187" s="284"/>
      <c r="DR187" s="284"/>
      <c r="DS187" s="284"/>
      <c r="DT187" s="284"/>
      <c r="DU187" s="284"/>
      <c r="DV187" s="284"/>
      <c r="DW187" s="284"/>
      <c r="DX187" s="284"/>
      <c r="DY187" s="284"/>
      <c r="DZ187" s="284"/>
      <c r="EA187" s="284"/>
      <c r="EB187" s="284"/>
      <c r="EC187" s="284"/>
      <c r="ED187" s="334"/>
      <c r="EE187" s="334"/>
      <c r="EF187" s="334"/>
      <c r="EG187" s="284"/>
      <c r="EH187" s="510"/>
      <c r="EI187" s="510"/>
      <c r="EJ187" s="284"/>
      <c r="EK187" s="334"/>
      <c r="EL187" s="334"/>
      <c r="EM187" s="284"/>
      <c r="EN187" s="284"/>
      <c r="EO187" s="284"/>
      <c r="EP187" s="284"/>
      <c r="EQ187" s="284"/>
      <c r="ER187" s="284"/>
      <c r="ES187" s="284"/>
      <c r="ET187" s="284"/>
      <c r="EU187" s="284"/>
      <c r="EV187" s="284"/>
      <c r="EW187" s="284"/>
      <c r="EX187" s="284"/>
      <c r="EY187" s="284"/>
      <c r="EZ187" s="284"/>
      <c r="FA187" s="284"/>
      <c r="FB187" s="284"/>
      <c r="FC187" s="284"/>
      <c r="FD187" s="284"/>
      <c r="FE187" s="284"/>
      <c r="FF187" s="284"/>
      <c r="FG187" s="284"/>
      <c r="FH187" s="284"/>
      <c r="FI187" s="794"/>
      <c r="FJ187" s="284"/>
      <c r="FK187" s="284"/>
      <c r="FL187" s="284"/>
      <c r="FM187" s="284"/>
      <c r="FN187" s="284"/>
      <c r="FO187" s="284"/>
      <c r="FP187" s="284"/>
      <c r="FQ187" s="284"/>
      <c r="FR187" s="284"/>
      <c r="FS187" s="284"/>
      <c r="FT187" s="284"/>
      <c r="FU187" s="284"/>
      <c r="FV187" s="284"/>
      <c r="FW187" s="284"/>
      <c r="FX187" s="284"/>
      <c r="FY187" s="284"/>
      <c r="FZ187" s="284"/>
      <c r="GA187" s="284"/>
    </row>
    <row r="188" spans="1:183" ht="24.6">
      <c r="A188" s="795"/>
      <c r="B188" s="777"/>
      <c r="C188" s="284"/>
      <c r="D188" s="284"/>
      <c r="E188" s="693"/>
      <c r="F188" s="693"/>
      <c r="G188" s="693"/>
      <c r="H188" s="693"/>
      <c r="I188" s="693"/>
      <c r="J188" s="797"/>
      <c r="K188" s="284"/>
      <c r="L188" s="284"/>
      <c r="M188" s="284"/>
      <c r="N188" s="284"/>
      <c r="O188" s="284"/>
      <c r="P188" s="284"/>
      <c r="Q188" s="284"/>
      <c r="R188" s="284"/>
      <c r="S188" s="284"/>
      <c r="T188" s="284"/>
      <c r="U188" s="284"/>
      <c r="V188" s="284"/>
      <c r="W188" s="284"/>
      <c r="X188" s="284"/>
      <c r="Y188" s="284"/>
      <c r="Z188" s="284"/>
      <c r="AA188" s="284"/>
      <c r="AB188" s="284"/>
      <c r="AC188" s="284"/>
      <c r="AD188" s="284"/>
      <c r="AE188" s="284"/>
      <c r="AF188" s="284"/>
      <c r="AG188" s="284"/>
      <c r="AH188" s="284"/>
      <c r="AI188" s="798"/>
      <c r="AJ188" s="784"/>
      <c r="AK188" s="784"/>
      <c r="AL188" s="784"/>
      <c r="AM188" s="284"/>
      <c r="AN188" s="284"/>
      <c r="AO188" s="334"/>
      <c r="AP188" s="334"/>
      <c r="AQ188" s="334"/>
      <c r="AR188" s="334"/>
      <c r="AS188" s="284"/>
      <c r="AT188" s="284"/>
      <c r="AU188" s="284"/>
      <c r="AV188" s="784"/>
      <c r="AW188" s="784"/>
      <c r="AX188" s="510"/>
      <c r="AY188" s="510"/>
      <c r="AZ188" s="510"/>
      <c r="BA188" s="284"/>
      <c r="BB188" s="284"/>
      <c r="BC188" s="284"/>
      <c r="BD188" s="284"/>
      <c r="BE188" s="284"/>
      <c r="BF188" s="284"/>
      <c r="BG188" s="284"/>
      <c r="BH188" s="284"/>
      <c r="BI188" s="284"/>
      <c r="BJ188" s="284"/>
      <c r="BK188" s="284"/>
      <c r="BL188" s="284"/>
      <c r="BM188" s="284"/>
      <c r="BN188" s="799"/>
      <c r="BO188" s="284"/>
      <c r="BP188" s="284"/>
      <c r="BQ188" s="284"/>
      <c r="BR188" s="284"/>
      <c r="BS188" s="284"/>
      <c r="BT188" s="284"/>
      <c r="BU188" s="284"/>
      <c r="BV188" s="284"/>
      <c r="BW188" s="284"/>
      <c r="BX188" s="334"/>
      <c r="BY188" s="784"/>
      <c r="BZ188" s="334"/>
      <c r="CA188" s="334"/>
      <c r="CB188" s="334"/>
      <c r="CC188" s="284"/>
      <c r="CD188" s="284"/>
      <c r="CE188" s="284"/>
      <c r="CF188" s="334"/>
      <c r="CG188" s="334"/>
      <c r="CH188" s="334"/>
      <c r="CI188" s="334"/>
      <c r="CJ188" s="334"/>
      <c r="CK188" s="334"/>
      <c r="CL188" s="334"/>
      <c r="CM188" s="334"/>
      <c r="CN188" s="334"/>
      <c r="CO188" s="334"/>
      <c r="CP188" s="284"/>
      <c r="CQ188" s="284"/>
      <c r="CR188" s="284"/>
      <c r="CS188" s="284"/>
      <c r="CT188" s="334">
        <v>1085</v>
      </c>
      <c r="CU188" s="787">
        <v>1</v>
      </c>
      <c r="CV188" s="787">
        <v>5</v>
      </c>
      <c r="CW188" s="334"/>
      <c r="CX188" s="284"/>
      <c r="CY188" s="284"/>
      <c r="CZ188" s="284"/>
      <c r="DA188" s="284"/>
      <c r="DB188" s="284"/>
      <c r="DC188" s="334"/>
      <c r="DD188" s="284"/>
      <c r="DE188" s="284"/>
      <c r="DF188" s="284"/>
      <c r="DG188" s="284"/>
      <c r="DH188" s="284"/>
      <c r="DI188" s="284"/>
      <c r="DJ188" s="284"/>
      <c r="DK188" s="284"/>
      <c r="DL188" s="284"/>
      <c r="DM188" s="284"/>
      <c r="DN188" s="284"/>
      <c r="DO188" s="284"/>
      <c r="DP188" s="284"/>
      <c r="DQ188" s="786"/>
      <c r="DR188" s="284"/>
      <c r="DS188" s="284"/>
      <c r="DT188" s="284"/>
      <c r="DU188" s="284"/>
      <c r="DV188" s="284"/>
      <c r="DW188" s="284"/>
      <c r="DX188" s="284"/>
      <c r="DY188" s="284"/>
      <c r="DZ188" s="284"/>
      <c r="EA188" s="284"/>
      <c r="EB188" s="284"/>
      <c r="EC188" s="284"/>
      <c r="ED188" s="334"/>
      <c r="EE188" s="334"/>
      <c r="EF188" s="334"/>
      <c r="EG188" s="284"/>
      <c r="EH188" s="510"/>
      <c r="EI188" s="510"/>
      <c r="EJ188" s="284"/>
      <c r="EK188" s="334"/>
      <c r="EL188" s="334"/>
      <c r="EM188" s="284"/>
      <c r="EN188" s="284"/>
      <c r="EO188" s="284"/>
      <c r="EP188" s="284"/>
      <c r="EQ188" s="284"/>
      <c r="ER188" s="284"/>
      <c r="ES188" s="284"/>
      <c r="ET188" s="284"/>
      <c r="EU188" s="284"/>
      <c r="EV188" s="284"/>
      <c r="EW188" s="284"/>
      <c r="EX188" s="284"/>
      <c r="EY188" s="284"/>
      <c r="EZ188" s="284"/>
      <c r="FA188" s="284"/>
      <c r="FB188" s="284"/>
      <c r="FC188" s="284"/>
      <c r="FD188" s="284"/>
      <c r="FE188" s="284"/>
      <c r="FF188" s="284"/>
      <c r="FG188" s="284"/>
      <c r="FH188" s="284"/>
      <c r="FI188" s="794"/>
      <c r="FJ188" s="284"/>
      <c r="FK188" s="284"/>
      <c r="FL188" s="284"/>
      <c r="FM188" s="284"/>
      <c r="FN188" s="284"/>
      <c r="FO188" s="284"/>
      <c r="FP188" s="284"/>
      <c r="FQ188" s="284"/>
      <c r="FR188" s="284"/>
      <c r="FS188" s="284"/>
      <c r="FT188" s="284"/>
      <c r="FU188" s="284"/>
      <c r="FV188" s="284"/>
      <c r="FW188" s="284"/>
      <c r="FX188" s="284"/>
      <c r="FY188" s="284"/>
      <c r="FZ188" s="431"/>
      <c r="GA188" s="284"/>
    </row>
    <row r="189" spans="1:183" ht="24.6">
      <c r="A189" s="795"/>
      <c r="B189" s="777"/>
      <c r="C189" s="284"/>
      <c r="D189" s="284"/>
      <c r="E189" s="693"/>
      <c r="F189" s="693"/>
      <c r="G189" s="693"/>
      <c r="H189" s="693"/>
      <c r="I189" s="693"/>
      <c r="J189" s="693"/>
      <c r="K189" s="284"/>
      <c r="L189" s="284"/>
      <c r="M189" s="284"/>
      <c r="N189" s="284"/>
      <c r="O189" s="284"/>
      <c r="P189" s="284"/>
      <c r="Q189" s="284"/>
      <c r="R189" s="284"/>
      <c r="S189" s="284"/>
      <c r="T189" s="284"/>
      <c r="U189" s="284"/>
      <c r="V189" s="284"/>
      <c r="W189" s="284"/>
      <c r="X189" s="284"/>
      <c r="Y189" s="284"/>
      <c r="Z189" s="284"/>
      <c r="AA189" s="284"/>
      <c r="AB189" s="284"/>
      <c r="AC189" s="284"/>
      <c r="AD189" s="284"/>
      <c r="AE189" s="284"/>
      <c r="AF189" s="284"/>
      <c r="AG189" s="284"/>
      <c r="AH189" s="284"/>
      <c r="AI189" s="284"/>
      <c r="AJ189" s="784"/>
      <c r="AK189" s="784"/>
      <c r="AL189" s="784"/>
      <c r="AM189" s="784"/>
      <c r="AN189" s="784">
        <v>0</v>
      </c>
      <c r="AO189" s="784">
        <v>0</v>
      </c>
      <c r="AP189" s="784">
        <v>0</v>
      </c>
      <c r="AQ189" s="784">
        <v>0</v>
      </c>
      <c r="AR189" s="784">
        <v>0</v>
      </c>
      <c r="AS189" s="784">
        <v>0</v>
      </c>
      <c r="AT189" s="284"/>
      <c r="AU189" s="284"/>
      <c r="AV189" s="334"/>
      <c r="AW189" s="334"/>
      <c r="AX189" s="334"/>
      <c r="AY189" s="334"/>
      <c r="AZ189" s="334"/>
      <c r="BA189" s="284"/>
      <c r="BB189" s="284"/>
      <c r="BC189" s="284"/>
      <c r="BD189" s="284"/>
      <c r="BE189" s="284"/>
      <c r="BF189" s="284"/>
      <c r="BG189" s="284"/>
      <c r="BH189" s="284"/>
      <c r="BI189" s="284"/>
      <c r="BJ189" s="284"/>
      <c r="BK189" s="284"/>
      <c r="BL189" s="284"/>
      <c r="BM189" s="284"/>
      <c r="BN189" s="799"/>
      <c r="BO189" s="284"/>
      <c r="BP189" s="284"/>
      <c r="BQ189" s="284"/>
      <c r="BR189" s="284"/>
      <c r="BS189" s="284"/>
      <c r="BT189" s="284"/>
      <c r="BU189" s="284"/>
      <c r="BV189" s="284"/>
      <c r="BW189" s="284"/>
      <c r="BX189" s="334"/>
      <c r="BY189" s="784"/>
      <c r="BZ189" s="334"/>
      <c r="CA189" s="334"/>
      <c r="CB189" s="334"/>
      <c r="CC189" s="284"/>
      <c r="CD189" s="284"/>
      <c r="CE189" s="284"/>
      <c r="CF189" s="334"/>
      <c r="CG189" s="334"/>
      <c r="CH189" s="334"/>
      <c r="CI189" s="334"/>
      <c r="CJ189" s="334"/>
      <c r="CK189" s="334"/>
      <c r="CL189" s="334"/>
      <c r="CM189" s="334"/>
      <c r="CN189" s="334"/>
      <c r="CO189" s="334"/>
      <c r="CP189" s="284"/>
      <c r="CQ189" s="284"/>
      <c r="CR189" s="284"/>
      <c r="CS189" s="284">
        <v>85</v>
      </c>
      <c r="CT189" s="334">
        <v>1113</v>
      </c>
      <c r="CU189" s="334"/>
      <c r="CV189" s="334">
        <v>4</v>
      </c>
      <c r="CW189" s="334"/>
      <c r="CX189" s="431"/>
      <c r="CY189" s="284"/>
      <c r="CZ189" s="284"/>
      <c r="DA189" s="284"/>
      <c r="DB189" s="334"/>
      <c r="DC189" s="284"/>
      <c r="DD189" s="284"/>
      <c r="DE189" s="284"/>
      <c r="DF189" s="284"/>
      <c r="DG189" s="284"/>
      <c r="DH189" s="284"/>
      <c r="DI189" s="284"/>
      <c r="DJ189" s="284"/>
      <c r="DK189" s="284"/>
      <c r="DL189" s="284"/>
      <c r="DM189" s="284"/>
      <c r="DN189" s="284"/>
      <c r="DO189" s="284"/>
      <c r="DP189" s="284"/>
      <c r="DQ189" s="786"/>
      <c r="DR189" s="284"/>
      <c r="DS189" s="284"/>
      <c r="DT189" s="284"/>
      <c r="DU189" s="284"/>
      <c r="DV189" s="284"/>
      <c r="DW189" s="284"/>
      <c r="DX189" s="284"/>
      <c r="DY189" s="284"/>
      <c r="DZ189" s="284"/>
      <c r="EA189" s="284"/>
      <c r="EB189" s="284"/>
      <c r="EC189" s="284"/>
      <c r="ED189" s="334"/>
      <c r="EE189" s="334"/>
      <c r="EF189" s="334"/>
      <c r="EG189" s="284"/>
      <c r="EH189" s="284"/>
      <c r="EI189" s="284"/>
      <c r="EJ189" s="284"/>
      <c r="EK189" s="334"/>
      <c r="EL189" s="334"/>
      <c r="EM189" s="284"/>
      <c r="EN189" s="284"/>
      <c r="EO189" s="284"/>
      <c r="EP189" s="284"/>
      <c r="EQ189" s="284"/>
      <c r="ER189" s="284"/>
      <c r="ES189" s="284"/>
      <c r="ET189" s="284"/>
      <c r="EU189" s="284"/>
      <c r="EV189" s="284"/>
      <c r="EW189" s="284"/>
      <c r="EX189" s="284"/>
      <c r="EY189" s="284"/>
      <c r="EZ189" s="284"/>
      <c r="FA189" s="284"/>
      <c r="FB189" s="284"/>
      <c r="FC189" s="284"/>
      <c r="FD189" s="284"/>
      <c r="FE189" s="284"/>
      <c r="FF189" s="284"/>
      <c r="FG189" s="284"/>
      <c r="FH189" s="284"/>
      <c r="FI189" s="794"/>
      <c r="FJ189" s="284"/>
      <c r="FK189" s="284"/>
      <c r="FL189" s="284"/>
      <c r="FM189" s="284"/>
      <c r="FN189" s="284"/>
      <c r="FO189" s="284"/>
      <c r="FP189" s="284"/>
      <c r="FQ189" s="284"/>
      <c r="FR189" s="284"/>
      <c r="FS189" s="284"/>
      <c r="FT189" s="284"/>
      <c r="FU189" s="284"/>
      <c r="FV189" s="284"/>
      <c r="FW189" s="284"/>
      <c r="FX189" s="284"/>
      <c r="FY189" s="284"/>
      <c r="FZ189" s="284"/>
      <c r="GA189" s="284"/>
    </row>
    <row r="190" spans="1:183" ht="30">
      <c r="A190" s="795"/>
      <c r="B190" s="777"/>
      <c r="C190" s="284"/>
      <c r="D190" s="284"/>
      <c r="E190" s="693"/>
      <c r="F190" s="693"/>
      <c r="G190" s="693"/>
      <c r="H190" s="693"/>
      <c r="I190" s="693"/>
      <c r="J190" s="693"/>
      <c r="K190" s="284"/>
      <c r="L190" s="284"/>
      <c r="M190" s="284"/>
      <c r="N190" s="284"/>
      <c r="O190" s="284"/>
      <c r="P190" s="284"/>
      <c r="Q190" s="284"/>
      <c r="R190" s="284"/>
      <c r="S190" s="284"/>
      <c r="T190" s="284"/>
      <c r="U190" s="284"/>
      <c r="V190" s="284"/>
      <c r="W190" s="284"/>
      <c r="X190" s="284"/>
      <c r="Y190" s="284"/>
      <c r="Z190" s="284"/>
      <c r="AA190" s="284"/>
      <c r="AB190" s="284"/>
      <c r="AC190" s="284"/>
      <c r="AD190" s="284"/>
      <c r="AE190" s="284"/>
      <c r="AF190" s="284"/>
      <c r="AG190" s="284"/>
      <c r="AH190" s="284"/>
      <c r="AI190" s="798"/>
      <c r="AJ190" s="784"/>
      <c r="AK190" s="784"/>
      <c r="AL190" s="784"/>
      <c r="AM190" s="284"/>
      <c r="AN190" s="284"/>
      <c r="AO190" s="284"/>
      <c r="AP190" s="784"/>
      <c r="AQ190" s="784"/>
      <c r="AR190" s="786"/>
      <c r="AS190" s="284"/>
      <c r="AT190" s="284"/>
      <c r="AU190" s="284"/>
      <c r="AV190" s="284"/>
      <c r="AW190" s="334"/>
      <c r="AX190" s="334"/>
      <c r="AY190" s="334"/>
      <c r="AZ190" s="284"/>
      <c r="BA190" s="284"/>
      <c r="BB190" s="284"/>
      <c r="BC190" s="284"/>
      <c r="BD190" s="284"/>
      <c r="BE190" s="284"/>
      <c r="BF190" s="284"/>
      <c r="BG190" s="284"/>
      <c r="BH190" s="284"/>
      <c r="BI190" s="284"/>
      <c r="BJ190" s="284"/>
      <c r="BK190" s="284"/>
      <c r="BL190" s="284"/>
      <c r="BM190" s="284"/>
      <c r="BN190" s="284"/>
      <c r="BO190" s="284"/>
      <c r="BP190" s="284"/>
      <c r="BQ190" s="284"/>
      <c r="BR190" s="284"/>
      <c r="BS190" s="284"/>
      <c r="BT190" s="284"/>
      <c r="BU190" s="284"/>
      <c r="BV190" s="284"/>
      <c r="BW190" s="284"/>
      <c r="BX190" s="334"/>
      <c r="BY190" s="334"/>
      <c r="BZ190" s="334"/>
      <c r="CA190" s="334"/>
      <c r="CB190" s="334"/>
      <c r="CC190" s="284"/>
      <c r="CD190" s="284"/>
      <c r="CE190" s="284"/>
      <c r="CF190" s="334"/>
      <c r="CG190" s="334"/>
      <c r="CH190" s="334"/>
      <c r="CI190" s="334"/>
      <c r="CJ190" s="334"/>
      <c r="CK190" s="334"/>
      <c r="CL190" s="334"/>
      <c r="CM190" s="334"/>
      <c r="CN190" s="334"/>
      <c r="CO190" s="334"/>
      <c r="CP190" s="284"/>
      <c r="CQ190" s="334"/>
      <c r="CR190" s="284"/>
      <c r="CS190" s="284"/>
      <c r="CT190" s="334">
        <v>1128</v>
      </c>
      <c r="CU190" s="334"/>
      <c r="CV190" s="334">
        <v>1</v>
      </c>
      <c r="CW190" s="334"/>
      <c r="CX190" s="284"/>
      <c r="CY190" s="284"/>
      <c r="CZ190" s="284"/>
      <c r="DA190" s="284"/>
      <c r="DB190" s="284"/>
      <c r="DC190" s="284"/>
      <c r="DD190" s="284"/>
      <c r="DE190" s="284"/>
      <c r="DF190" s="284"/>
      <c r="DG190" s="284"/>
      <c r="DH190" s="284"/>
      <c r="DI190" s="284"/>
      <c r="DJ190" s="284"/>
      <c r="DK190" s="284"/>
      <c r="DL190" s="284"/>
      <c r="DM190" s="284"/>
      <c r="DN190" s="284"/>
      <c r="DO190" s="284"/>
      <c r="DP190" s="284"/>
      <c r="DQ190" s="284"/>
      <c r="DR190" s="284"/>
      <c r="DS190" s="284"/>
      <c r="DT190" s="284"/>
      <c r="DU190" s="284"/>
      <c r="DV190" s="284"/>
      <c r="DW190" s="793"/>
      <c r="DX190" s="284"/>
      <c r="DY190" s="284"/>
      <c r="DZ190" s="284"/>
      <c r="EA190" s="284"/>
      <c r="EB190" s="284"/>
      <c r="EC190" s="284"/>
      <c r="ED190" s="334"/>
      <c r="EE190" s="334"/>
      <c r="EF190" s="284"/>
      <c r="EG190" s="284"/>
      <c r="EH190" s="284"/>
      <c r="EI190" s="510"/>
      <c r="EJ190" s="284"/>
      <c r="EK190" s="284"/>
      <c r="EL190" s="284"/>
      <c r="EM190" s="284"/>
      <c r="EN190" s="284"/>
      <c r="EO190" s="284"/>
      <c r="EP190" s="284"/>
      <c r="EQ190" s="284"/>
      <c r="ER190" s="284"/>
      <c r="ES190" s="284"/>
      <c r="ET190" s="284"/>
      <c r="EU190" s="284"/>
      <c r="EV190" s="284"/>
      <c r="EW190" s="284"/>
      <c r="EX190" s="284"/>
      <c r="EY190" s="284"/>
      <c r="EZ190" s="284"/>
      <c r="FA190" s="284"/>
      <c r="FB190" s="284"/>
      <c r="FC190" s="284"/>
      <c r="FD190" s="284"/>
      <c r="FE190" s="284"/>
      <c r="FF190" s="284"/>
      <c r="FG190" s="284"/>
      <c r="FH190" s="284"/>
      <c r="FI190" s="794"/>
      <c r="FJ190" s="284"/>
      <c r="FK190" s="284"/>
      <c r="FL190" s="284"/>
      <c r="FM190" s="284"/>
      <c r="FN190" s="284"/>
      <c r="FO190" s="284"/>
      <c r="FP190" s="284"/>
      <c r="FQ190" s="284"/>
      <c r="FR190" s="284"/>
      <c r="FS190" s="284"/>
      <c r="FT190" s="284"/>
      <c r="FU190" s="284"/>
      <c r="FV190" s="284"/>
      <c r="FW190" s="284"/>
      <c r="FX190" s="284"/>
      <c r="FY190" s="284"/>
      <c r="FZ190" s="284"/>
      <c r="GA190" s="284"/>
    </row>
    <row r="191" spans="1:183" ht="30">
      <c r="A191" s="795"/>
      <c r="B191" s="777"/>
      <c r="C191" s="284"/>
      <c r="D191" s="284"/>
      <c r="E191" s="693"/>
      <c r="F191" s="693"/>
      <c r="G191" s="693"/>
      <c r="H191" s="693"/>
      <c r="I191" s="693"/>
      <c r="J191" s="693"/>
      <c r="K191" s="284"/>
      <c r="L191" s="284"/>
      <c r="M191" s="284"/>
      <c r="N191" s="284"/>
      <c r="O191" s="284"/>
      <c r="P191" s="284"/>
      <c r="Q191" s="284"/>
      <c r="R191" s="284"/>
      <c r="S191" s="284"/>
      <c r="T191" s="284"/>
      <c r="U191" s="284"/>
      <c r="V191" s="284"/>
      <c r="W191" s="284"/>
      <c r="X191" s="284"/>
      <c r="Y191" s="284"/>
      <c r="Z191" s="284"/>
      <c r="AA191" s="284"/>
      <c r="AB191" s="284"/>
      <c r="AC191" s="284"/>
      <c r="AD191" s="284"/>
      <c r="AE191" s="284"/>
      <c r="AF191" s="284"/>
      <c r="AG191" s="284"/>
      <c r="AH191" s="284"/>
      <c r="AI191" s="798"/>
      <c r="AJ191" s="784"/>
      <c r="AK191" s="784"/>
      <c r="AL191" s="784"/>
      <c r="AM191" s="284"/>
      <c r="AN191" s="284"/>
      <c r="AO191" s="284"/>
      <c r="AP191" s="334"/>
      <c r="AQ191" s="786"/>
      <c r="AR191" s="794"/>
      <c r="AS191" s="284"/>
      <c r="AT191" s="284"/>
      <c r="AU191" s="284"/>
      <c r="AV191" s="284"/>
      <c r="AW191" s="784"/>
      <c r="AX191" s="284"/>
      <c r="AY191" s="284"/>
      <c r="AZ191" s="284"/>
      <c r="BA191" s="284"/>
      <c r="BB191" s="284"/>
      <c r="BC191" s="284"/>
      <c r="BD191" s="284"/>
      <c r="BE191" s="284"/>
      <c r="BF191" s="284"/>
      <c r="BG191" s="284"/>
      <c r="BH191" s="284"/>
      <c r="BI191" s="284"/>
      <c r="BJ191" s="284"/>
      <c r="BK191" s="284"/>
      <c r="BL191" s="284"/>
      <c r="BM191" s="284"/>
      <c r="BN191" s="284"/>
      <c r="BO191" s="284"/>
      <c r="BP191" s="284"/>
      <c r="BQ191" s="284"/>
      <c r="BR191" s="284"/>
      <c r="BS191" s="284"/>
      <c r="BT191" s="284"/>
      <c r="BU191" s="284"/>
      <c r="BV191" s="284"/>
      <c r="BW191" s="284"/>
      <c r="BX191" s="334"/>
      <c r="BY191" s="334"/>
      <c r="BZ191" s="334"/>
      <c r="CA191" s="334"/>
      <c r="CB191" s="334"/>
      <c r="CC191" s="284"/>
      <c r="CD191" s="284"/>
      <c r="CE191" s="28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284"/>
      <c r="CR191" s="284"/>
      <c r="CS191" s="284"/>
      <c r="CT191" s="334" t="s">
        <v>1007</v>
      </c>
      <c r="CU191" s="787">
        <v>70</v>
      </c>
      <c r="CV191" s="787">
        <v>2610</v>
      </c>
      <c r="CW191" s="787"/>
      <c r="CX191" s="284"/>
      <c r="CY191" s="284"/>
      <c r="CZ191" s="284"/>
      <c r="DA191" s="334"/>
      <c r="DB191" s="334"/>
      <c r="DC191" s="334"/>
      <c r="DD191" s="284"/>
      <c r="DE191" s="284"/>
      <c r="DF191" s="284"/>
      <c r="DG191" s="284"/>
      <c r="DH191" s="284"/>
      <c r="DI191" s="284"/>
      <c r="DJ191" s="284"/>
      <c r="DK191" s="284"/>
      <c r="DL191" s="284"/>
      <c r="DM191" s="284"/>
      <c r="DN191" s="284"/>
      <c r="DO191" s="284"/>
      <c r="DP191" s="284"/>
      <c r="DQ191" s="284"/>
      <c r="DR191" s="284"/>
      <c r="DS191" s="284"/>
      <c r="DT191" s="284"/>
      <c r="DU191" s="284"/>
      <c r="DV191" s="284"/>
      <c r="DW191" s="793"/>
      <c r="DX191" s="284"/>
      <c r="DY191" s="284"/>
      <c r="DZ191" s="284"/>
      <c r="EA191" s="284"/>
      <c r="EB191" s="284"/>
      <c r="EC191" s="284"/>
      <c r="ED191" s="334"/>
      <c r="EE191" s="334"/>
      <c r="EF191" s="284"/>
      <c r="EG191" s="284"/>
      <c r="EH191" s="284"/>
      <c r="EI191" s="510"/>
      <c r="EJ191" s="284"/>
      <c r="EK191" s="284"/>
      <c r="EL191" s="284"/>
      <c r="EM191" s="284"/>
      <c r="EN191" s="284"/>
      <c r="EO191" s="284"/>
      <c r="EP191" s="284"/>
      <c r="EQ191" s="284"/>
      <c r="ER191" s="284"/>
      <c r="ES191" s="284"/>
      <c r="ET191" s="284"/>
      <c r="EU191" s="284"/>
      <c r="EV191" s="284"/>
      <c r="EW191" s="284"/>
      <c r="EX191" s="284"/>
      <c r="EY191" s="284"/>
      <c r="EZ191" s="284"/>
      <c r="FA191" s="284"/>
      <c r="FB191" s="284"/>
      <c r="FC191" s="284"/>
      <c r="FD191" s="284"/>
      <c r="FE191" s="284"/>
      <c r="FF191" s="284"/>
      <c r="FG191" s="284"/>
      <c r="FH191" s="284"/>
      <c r="FI191" s="794"/>
      <c r="FJ191" s="284"/>
      <c r="FK191" s="284"/>
      <c r="FL191" s="284"/>
      <c r="FM191" s="284"/>
      <c r="FN191" s="284"/>
      <c r="FO191" s="284"/>
      <c r="FP191" s="284"/>
      <c r="FQ191" s="284"/>
      <c r="FR191" s="284"/>
      <c r="FS191" s="284"/>
      <c r="FT191" s="284"/>
      <c r="FU191" s="284"/>
      <c r="FV191" s="284"/>
      <c r="FW191" s="284"/>
      <c r="FX191" s="284"/>
      <c r="FY191" s="284"/>
      <c r="FZ191" s="284"/>
      <c r="GA191" s="284"/>
    </row>
    <row r="192" spans="1:183" ht="24.6">
      <c r="A192" s="693"/>
      <c r="B192" s="777"/>
      <c r="C192" s="284"/>
      <c r="D192" s="284"/>
      <c r="E192" s="693"/>
      <c r="F192" s="693"/>
      <c r="G192" s="693"/>
      <c r="H192" s="693"/>
      <c r="I192" s="693"/>
      <c r="J192" s="693"/>
      <c r="K192" s="284"/>
      <c r="L192" s="284"/>
      <c r="M192" s="284"/>
      <c r="N192" s="284"/>
      <c r="O192" s="284"/>
      <c r="P192" s="284"/>
      <c r="Q192" s="284"/>
      <c r="R192" s="284"/>
      <c r="S192" s="284"/>
      <c r="T192" s="284"/>
      <c r="U192" s="284"/>
      <c r="V192" s="284"/>
      <c r="W192" s="284"/>
      <c r="X192" s="284"/>
      <c r="Y192" s="284"/>
      <c r="Z192" s="284"/>
      <c r="AA192" s="284"/>
      <c r="AB192" s="284"/>
      <c r="AC192" s="284"/>
      <c r="AD192" s="284"/>
      <c r="AE192" s="284"/>
      <c r="AF192" s="284"/>
      <c r="AG192" s="284"/>
      <c r="AH192" s="284"/>
      <c r="AI192" s="334"/>
      <c r="AJ192" s="784"/>
      <c r="AK192" s="784"/>
      <c r="AL192" s="784"/>
      <c r="AM192" s="284"/>
      <c r="AN192" s="284"/>
      <c r="AO192" s="284"/>
      <c r="AP192" s="784"/>
      <c r="AQ192" s="794"/>
      <c r="AR192" s="786"/>
      <c r="AS192" s="284"/>
      <c r="AT192" s="284"/>
      <c r="AU192" s="284"/>
      <c r="AV192" s="284"/>
      <c r="AW192" s="784"/>
      <c r="AX192" s="284"/>
      <c r="AY192" s="284"/>
      <c r="AZ192" s="284"/>
      <c r="BA192" s="284"/>
      <c r="BB192" s="284"/>
      <c r="BC192" s="284"/>
      <c r="BD192" s="284"/>
      <c r="BE192" s="284"/>
      <c r="BF192" s="284"/>
      <c r="BG192" s="284"/>
      <c r="BH192" s="284"/>
      <c r="BI192" s="284"/>
      <c r="BJ192" s="284"/>
      <c r="BK192" s="284"/>
      <c r="BL192" s="284"/>
      <c r="BM192" s="284"/>
      <c r="BN192" s="284"/>
      <c r="BO192" s="284"/>
      <c r="BP192" s="284"/>
      <c r="BQ192" s="284"/>
      <c r="BR192" s="284"/>
      <c r="BS192" s="284"/>
      <c r="BT192" s="284"/>
      <c r="BU192" s="284"/>
      <c r="BV192" s="284"/>
      <c r="BW192" s="284"/>
      <c r="BX192" s="334"/>
      <c r="BY192" s="334"/>
      <c r="BZ192" s="334"/>
      <c r="CA192" s="334"/>
      <c r="CB192" s="334"/>
      <c r="CC192" s="284"/>
      <c r="CD192" s="284"/>
      <c r="CE192" s="284"/>
      <c r="CF192" s="334"/>
      <c r="CG192" s="334"/>
      <c r="CH192" s="334"/>
      <c r="CI192" s="334"/>
      <c r="CJ192" s="334"/>
      <c r="CK192" s="334"/>
      <c r="CL192" s="334"/>
      <c r="CM192" s="334"/>
      <c r="CN192" s="334"/>
      <c r="CO192" s="334"/>
      <c r="CP192" s="334"/>
      <c r="CQ192" s="284"/>
      <c r="CR192" s="284"/>
      <c r="CS192" s="284"/>
      <c r="CT192" s="334" t="s">
        <v>1008</v>
      </c>
      <c r="CU192" s="334">
        <v>98</v>
      </c>
      <c r="CV192" s="334">
        <v>3653.9999999999995</v>
      </c>
      <c r="CW192" s="787"/>
      <c r="CX192" s="284"/>
      <c r="CY192" s="284"/>
      <c r="CZ192" s="334"/>
      <c r="DA192" s="334"/>
      <c r="DB192" s="334"/>
      <c r="DC192" s="284"/>
      <c r="DD192" s="284"/>
      <c r="DE192" s="284"/>
      <c r="DF192" s="284"/>
      <c r="DG192" s="334"/>
      <c r="DH192" s="334"/>
      <c r="DI192" s="334"/>
      <c r="DJ192" s="284"/>
      <c r="DK192" s="284"/>
      <c r="DL192" s="284"/>
      <c r="DM192" s="284"/>
      <c r="DN192" s="284"/>
      <c r="DO192" s="284"/>
      <c r="DP192" s="284"/>
      <c r="DQ192" s="284"/>
      <c r="DR192" s="284"/>
      <c r="DS192" s="284"/>
      <c r="DT192" s="284"/>
      <c r="DU192" s="284"/>
      <c r="DV192" s="284"/>
      <c r="DW192" s="284"/>
      <c r="DX192" s="284"/>
      <c r="DY192" s="284"/>
      <c r="DZ192" s="284"/>
      <c r="EA192" s="284"/>
      <c r="EB192" s="284"/>
      <c r="EC192" s="284"/>
      <c r="ED192" s="334"/>
      <c r="EE192" s="334"/>
      <c r="EF192" s="284"/>
      <c r="EG192" s="284"/>
      <c r="EH192" s="284"/>
      <c r="EI192" s="284"/>
      <c r="EJ192" s="284"/>
      <c r="EK192" s="284"/>
      <c r="EL192" s="284"/>
      <c r="EM192" s="284"/>
      <c r="EN192" s="284"/>
      <c r="EO192" s="284"/>
      <c r="EP192" s="284"/>
      <c r="EQ192" s="284"/>
      <c r="ER192" s="284"/>
      <c r="ES192" s="284"/>
      <c r="ET192" s="284"/>
      <c r="EU192" s="284"/>
      <c r="EV192" s="284"/>
      <c r="EW192" s="284"/>
      <c r="EX192" s="284"/>
      <c r="EY192" s="284"/>
      <c r="EZ192" s="284"/>
      <c r="FA192" s="284"/>
      <c r="FB192" s="284"/>
      <c r="FC192" s="284"/>
      <c r="FD192" s="284"/>
      <c r="FE192" s="284"/>
      <c r="FF192" s="284"/>
      <c r="FG192" s="284"/>
      <c r="FH192" s="284"/>
      <c r="FI192" s="794"/>
      <c r="FJ192" s="284"/>
      <c r="FK192" s="284"/>
      <c r="FL192" s="284"/>
      <c r="FM192" s="284"/>
      <c r="FN192" s="284"/>
      <c r="FO192" s="284"/>
      <c r="FP192" s="284"/>
      <c r="FQ192" s="284"/>
      <c r="FR192" s="284"/>
      <c r="FS192" s="284"/>
      <c r="FT192" s="284"/>
      <c r="FU192" s="284"/>
      <c r="FV192" s="284"/>
      <c r="FW192" s="284"/>
      <c r="FX192" s="284"/>
      <c r="FY192" s="284"/>
      <c r="FZ192" s="284"/>
      <c r="GA192" s="284"/>
    </row>
  </sheetData>
  <mergeCells count="52">
    <mergeCell ref="AG6:AM6"/>
    <mergeCell ref="CD6:CJ6"/>
    <mergeCell ref="AN6:AT6"/>
    <mergeCell ref="BL5:BM5"/>
    <mergeCell ref="BI6:BO6"/>
    <mergeCell ref="BP6:BV6"/>
    <mergeCell ref="AU6:BA6"/>
    <mergeCell ref="BB6:BH6"/>
    <mergeCell ref="BU4:BV4"/>
    <mergeCell ref="FS6:GA6"/>
    <mergeCell ref="FC6:FI6"/>
    <mergeCell ref="FJ6:FR6"/>
    <mergeCell ref="FF5:FG5"/>
    <mergeCell ref="EA6:EG6"/>
    <mergeCell ref="EH6:EN6"/>
    <mergeCell ref="EO6:EU6"/>
    <mergeCell ref="EV6:FB6"/>
    <mergeCell ref="BW6:CC6"/>
    <mergeCell ref="FC1:FF1"/>
    <mergeCell ref="EZ4:FB4"/>
    <mergeCell ref="CK6:CQ6"/>
    <mergeCell ref="CR6:CX6"/>
    <mergeCell ref="CY6:DE6"/>
    <mergeCell ref="DF6:DL6"/>
    <mergeCell ref="DM6:DS6"/>
    <mergeCell ref="DT6:DZ6"/>
    <mergeCell ref="DK4:DL4"/>
    <mergeCell ref="DR4:DS4"/>
    <mergeCell ref="E6:G6"/>
    <mergeCell ref="H6:J6"/>
    <mergeCell ref="K6:K7"/>
    <mergeCell ref="Z6:AF6"/>
    <mergeCell ref="O5:P5"/>
    <mergeCell ref="V5:W5"/>
    <mergeCell ref="L6:R6"/>
    <mergeCell ref="S6:Y6"/>
    <mergeCell ref="A172:K172"/>
    <mergeCell ref="A2:K3"/>
    <mergeCell ref="EZ3:FA3"/>
    <mergeCell ref="A1:K1"/>
    <mergeCell ref="BX1:CA1"/>
    <mergeCell ref="CK1:CN1"/>
    <mergeCell ref="CT1:CW1"/>
    <mergeCell ref="CZ1:DC1"/>
    <mergeCell ref="DG1:DJ1"/>
    <mergeCell ref="DN1:DS1"/>
    <mergeCell ref="EH1:EJ1"/>
    <mergeCell ref="EV1:EX1"/>
    <mergeCell ref="A6:A7"/>
    <mergeCell ref="B6:B7"/>
    <mergeCell ref="C6:C7"/>
    <mergeCell ref="D6:D7"/>
  </mergeCells>
  <phoneticPr fontId="23" type="noConversion"/>
  <conditionalFormatting sqref="G7:G171">
    <cfRule type="cellIs" dxfId="32" priority="1" stopIfTrue="1" operator="greaterThan">
      <formula>12</formula>
    </cfRule>
  </conditionalFormatting>
  <conditionalFormatting sqref="G8:G171">
    <cfRule type="cellIs" dxfId="31" priority="3" stopIfTrue="1" operator="lessThan">
      <formula>0</formula>
    </cfRule>
    <cfRule type="cellIs" dxfId="30" priority="4" stopIfTrue="1" operator="greaterThan">
      <formula>12</formula>
    </cfRule>
  </conditionalFormatting>
  <conditionalFormatting sqref="J8:J171">
    <cfRule type="cellIs" dxfId="29" priority="2" stopIfTrue="1" operator="greaterThan">
      <formula>400</formula>
    </cfRule>
    <cfRule type="cellIs" dxfId="28" priority="5" stopIfTrue="1" operator="lessThan">
      <formula>0</formula>
    </cfRule>
    <cfRule type="cellIs" dxfId="27" priority="6" stopIfTrue="1" operator="greaterThan">
      <formula>400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</sheetPr>
  <dimension ref="A1:N48"/>
  <sheetViews>
    <sheetView zoomScale="101" zoomScaleNormal="46" workbookViewId="0">
      <pane xSplit="2" ySplit="3" topLeftCell="C23" activePane="bottomRight" state="frozen"/>
      <selection pane="topRight"/>
      <selection pane="bottomLeft"/>
      <selection pane="bottomRight" activeCell="I37" sqref="I37"/>
    </sheetView>
  </sheetViews>
  <sheetFormatPr defaultColWidth="8.75" defaultRowHeight="17.399999999999999"/>
  <cols>
    <col min="1" max="1" width="6.25" customWidth="1"/>
    <col min="2" max="2" width="22.1640625" customWidth="1"/>
    <col min="3" max="3" width="7.83203125" customWidth="1"/>
    <col min="4" max="4" width="16.58203125" hidden="1" customWidth="1"/>
    <col min="5" max="5" width="20" hidden="1" customWidth="1"/>
    <col min="6" max="6" width="9.83203125" customWidth="1"/>
    <col min="7" max="7" width="9.33203125" customWidth="1"/>
    <col min="8" max="8" width="8.25" customWidth="1"/>
    <col min="9" max="9" width="32.9140625" customWidth="1"/>
    <col min="10" max="10" width="10" customWidth="1"/>
    <col min="11" max="11" width="6" customWidth="1"/>
    <col min="12" max="12" width="8.25" bestFit="1" customWidth="1"/>
    <col min="13" max="14" width="6.83203125"/>
    <col min="15" max="18" width="13.1640625" customWidth="1"/>
    <col min="19" max="20" width="10.25" customWidth="1"/>
    <col min="21" max="21" width="10" customWidth="1"/>
    <col min="22" max="22" width="11.83203125" customWidth="1"/>
    <col min="23" max="24" width="11.58203125" customWidth="1"/>
    <col min="25" max="25" width="10.25" customWidth="1"/>
    <col min="26" max="26" width="11.83203125" customWidth="1"/>
    <col min="27" max="27" width="12.58203125" customWidth="1"/>
    <col min="28" max="28" width="10.58203125" customWidth="1"/>
    <col min="29" max="29" width="12.75" customWidth="1"/>
    <col min="30" max="35" width="10.58203125" customWidth="1"/>
    <col min="36" max="36" width="12.58203125" customWidth="1"/>
    <col min="37" max="37" width="13.25" customWidth="1"/>
    <col min="38" max="39" width="10.58203125" customWidth="1"/>
    <col min="40" max="46" width="0" hidden="1" customWidth="1"/>
    <col min="47" max="48" width="11.1640625" customWidth="1"/>
    <col min="49" max="49" width="13" customWidth="1"/>
    <col min="50" max="50" width="14.1640625" customWidth="1"/>
    <col min="51" max="51" width="13.25" customWidth="1"/>
    <col min="52" max="55" width="11.1640625" customWidth="1"/>
    <col min="56" max="56" width="12.4140625" customWidth="1"/>
    <col min="57" max="57" width="13.25" customWidth="1"/>
    <col min="58" max="58" width="11.83203125" customWidth="1"/>
    <col min="59" max="59" width="10.4140625" customWidth="1"/>
    <col min="60" max="63" width="11.1640625" customWidth="1"/>
    <col min="64" max="64" width="12.4140625" customWidth="1"/>
    <col min="65" max="65" width="10.83203125" customWidth="1"/>
    <col min="66" max="67" width="11.1640625" customWidth="1"/>
    <col min="68" max="68" width="13.1640625" customWidth="1"/>
    <col min="69" max="70" width="11.1640625" customWidth="1"/>
    <col min="71" max="71" width="12.58203125" customWidth="1"/>
    <col min="72" max="73" width="11.1640625" customWidth="1"/>
    <col min="74" max="74" width="10.75" customWidth="1"/>
    <col min="75" max="77" width="11.1640625" customWidth="1"/>
    <col min="78" max="78" width="12.58203125" customWidth="1"/>
    <col min="79" max="79" width="13.83203125" customWidth="1"/>
    <col min="80" max="81" width="11.1640625" customWidth="1"/>
    <col min="82" max="88" width="0" hidden="1" customWidth="1"/>
    <col min="89" max="91" width="11.1640625" customWidth="1"/>
    <col min="92" max="92" width="13.58203125" customWidth="1"/>
    <col min="93" max="93" width="13.1640625" customWidth="1"/>
    <col min="94" max="97" width="11.1640625" customWidth="1"/>
    <col min="98" max="98" width="17.25" customWidth="1"/>
    <col min="99" max="99" width="16.1640625" customWidth="1"/>
    <col min="100" max="100" width="14.75" customWidth="1"/>
    <col min="101" max="101" width="11.1640625" customWidth="1"/>
    <col min="102" max="102" width="13.25" customWidth="1"/>
    <col min="103" max="165" width="0" hidden="1" customWidth="1"/>
    <col min="166" max="166" width="17.83203125" customWidth="1"/>
    <col min="167" max="167" width="18.4140625" customWidth="1"/>
    <col min="168" max="174" width="9.4140625" customWidth="1"/>
    <col min="175" max="175" width="18.75" customWidth="1"/>
    <col min="176" max="176" width="15" customWidth="1"/>
    <col min="177" max="177" width="20" customWidth="1"/>
    <col min="178" max="181" width="15" customWidth="1"/>
    <col min="182" max="183" width="17.83203125" customWidth="1"/>
    <col min="242" max="242" width="6.4140625" customWidth="1"/>
    <col min="243" max="243" width="23.1640625" customWidth="1"/>
    <col min="244" max="244" width="6.4140625" customWidth="1"/>
    <col min="245" max="245" width="16.58203125" customWidth="1"/>
    <col min="246" max="246" width="20" customWidth="1"/>
    <col min="247" max="247" width="10.25" customWidth="1"/>
    <col min="248" max="248" width="9.75" customWidth="1"/>
    <col min="249" max="249" width="8.58203125" customWidth="1"/>
    <col min="250" max="250" width="8.83203125" customWidth="1"/>
    <col min="251" max="251" width="34.58203125" customWidth="1"/>
    <col min="253" max="253" width="27.83203125" customWidth="1"/>
    <col min="254" max="254" width="10.58203125" customWidth="1"/>
    <col min="255" max="255" width="16.25" customWidth="1"/>
    <col min="498" max="498" width="6.4140625" customWidth="1"/>
    <col min="499" max="499" width="23.1640625" customWidth="1"/>
    <col min="500" max="500" width="6.4140625" customWidth="1"/>
    <col min="501" max="501" width="16.58203125" customWidth="1"/>
    <col min="502" max="502" width="20" customWidth="1"/>
    <col min="503" max="503" width="10.25" customWidth="1"/>
    <col min="504" max="504" width="9.75" customWidth="1"/>
    <col min="505" max="505" width="8.58203125" customWidth="1"/>
    <col min="506" max="506" width="8.83203125" customWidth="1"/>
    <col min="507" max="507" width="34.58203125" customWidth="1"/>
    <col min="509" max="509" width="27.83203125" customWidth="1"/>
    <col min="510" max="510" width="10.58203125" customWidth="1"/>
    <col min="511" max="511" width="16.25" customWidth="1"/>
    <col min="754" max="754" width="6.4140625" customWidth="1"/>
    <col min="755" max="755" width="23.1640625" customWidth="1"/>
    <col min="756" max="756" width="6.4140625" customWidth="1"/>
    <col min="757" max="757" width="16.58203125" customWidth="1"/>
    <col min="758" max="758" width="20" customWidth="1"/>
    <col min="759" max="759" width="10.25" customWidth="1"/>
    <col min="760" max="760" width="9.75" customWidth="1"/>
    <col min="761" max="761" width="8.58203125" customWidth="1"/>
    <col min="762" max="762" width="8.83203125" customWidth="1"/>
    <col min="763" max="763" width="34.58203125" customWidth="1"/>
    <col min="765" max="765" width="27.83203125" customWidth="1"/>
    <col min="766" max="766" width="10.58203125" customWidth="1"/>
    <col min="767" max="767" width="16.25" customWidth="1"/>
    <col min="1010" max="1010" width="6.4140625" customWidth="1"/>
    <col min="1011" max="1011" width="23.1640625" customWidth="1"/>
    <col min="1012" max="1012" width="6.4140625" customWidth="1"/>
    <col min="1013" max="1013" width="16.58203125" customWidth="1"/>
    <col min="1014" max="1014" width="20" customWidth="1"/>
    <col min="1015" max="1015" width="10.25" customWidth="1"/>
    <col min="1016" max="1016" width="9.75" customWidth="1"/>
    <col min="1017" max="1017" width="8.58203125" customWidth="1"/>
    <col min="1018" max="1018" width="8.83203125" customWidth="1"/>
    <col min="1019" max="1019" width="34.58203125" customWidth="1"/>
    <col min="1021" max="1021" width="27.83203125" customWidth="1"/>
    <col min="1022" max="1022" width="10.58203125" customWidth="1"/>
    <col min="1023" max="1023" width="16.25" customWidth="1"/>
    <col min="1266" max="1266" width="6.4140625" customWidth="1"/>
    <col min="1267" max="1267" width="23.1640625" customWidth="1"/>
    <col min="1268" max="1268" width="6.4140625" customWidth="1"/>
    <col min="1269" max="1269" width="16.58203125" customWidth="1"/>
    <col min="1270" max="1270" width="20" customWidth="1"/>
    <col min="1271" max="1271" width="10.25" customWidth="1"/>
    <col min="1272" max="1272" width="9.75" customWidth="1"/>
    <col min="1273" max="1273" width="8.58203125" customWidth="1"/>
    <col min="1274" max="1274" width="8.83203125" customWidth="1"/>
    <col min="1275" max="1275" width="34.58203125" customWidth="1"/>
    <col min="1277" max="1277" width="27.83203125" customWidth="1"/>
    <col min="1278" max="1278" width="10.58203125" customWidth="1"/>
    <col min="1279" max="1279" width="16.25" customWidth="1"/>
    <col min="1522" max="1522" width="6.4140625" customWidth="1"/>
    <col min="1523" max="1523" width="23.1640625" customWidth="1"/>
    <col min="1524" max="1524" width="6.4140625" customWidth="1"/>
    <col min="1525" max="1525" width="16.58203125" customWidth="1"/>
    <col min="1526" max="1526" width="20" customWidth="1"/>
    <col min="1527" max="1527" width="10.25" customWidth="1"/>
    <col min="1528" max="1528" width="9.75" customWidth="1"/>
    <col min="1529" max="1529" width="8.58203125" customWidth="1"/>
    <col min="1530" max="1530" width="8.83203125" customWidth="1"/>
    <col min="1531" max="1531" width="34.58203125" customWidth="1"/>
    <col min="1533" max="1533" width="27.83203125" customWidth="1"/>
    <col min="1534" max="1534" width="10.58203125" customWidth="1"/>
    <col min="1535" max="1535" width="16.25" customWidth="1"/>
    <col min="1778" max="1778" width="6.4140625" customWidth="1"/>
    <col min="1779" max="1779" width="23.1640625" customWidth="1"/>
    <col min="1780" max="1780" width="6.4140625" customWidth="1"/>
    <col min="1781" max="1781" width="16.58203125" customWidth="1"/>
    <col min="1782" max="1782" width="20" customWidth="1"/>
    <col min="1783" max="1783" width="10.25" customWidth="1"/>
    <col min="1784" max="1784" width="9.75" customWidth="1"/>
    <col min="1785" max="1785" width="8.58203125" customWidth="1"/>
    <col min="1786" max="1786" width="8.83203125" customWidth="1"/>
    <col min="1787" max="1787" width="34.58203125" customWidth="1"/>
    <col min="1789" max="1789" width="27.83203125" customWidth="1"/>
    <col min="1790" max="1790" width="10.58203125" customWidth="1"/>
    <col min="1791" max="1791" width="16.25" customWidth="1"/>
    <col min="2034" max="2034" width="6.4140625" customWidth="1"/>
    <col min="2035" max="2035" width="23.1640625" customWidth="1"/>
    <col min="2036" max="2036" width="6.4140625" customWidth="1"/>
    <col min="2037" max="2037" width="16.58203125" customWidth="1"/>
    <col min="2038" max="2038" width="20" customWidth="1"/>
    <col min="2039" max="2039" width="10.25" customWidth="1"/>
    <col min="2040" max="2040" width="9.75" customWidth="1"/>
    <col min="2041" max="2041" width="8.58203125" customWidth="1"/>
    <col min="2042" max="2042" width="8.83203125" customWidth="1"/>
    <col min="2043" max="2043" width="34.58203125" customWidth="1"/>
    <col min="2045" max="2045" width="27.83203125" customWidth="1"/>
    <col min="2046" max="2046" width="10.58203125" customWidth="1"/>
    <col min="2047" max="2047" width="16.25" customWidth="1"/>
    <col min="2290" max="2290" width="6.4140625" customWidth="1"/>
    <col min="2291" max="2291" width="23.1640625" customWidth="1"/>
    <col min="2292" max="2292" width="6.4140625" customWidth="1"/>
    <col min="2293" max="2293" width="16.58203125" customWidth="1"/>
    <col min="2294" max="2294" width="20" customWidth="1"/>
    <col min="2295" max="2295" width="10.25" customWidth="1"/>
    <col min="2296" max="2296" width="9.75" customWidth="1"/>
    <col min="2297" max="2297" width="8.58203125" customWidth="1"/>
    <col min="2298" max="2298" width="8.83203125" customWidth="1"/>
    <col min="2299" max="2299" width="34.58203125" customWidth="1"/>
    <col min="2301" max="2301" width="27.83203125" customWidth="1"/>
    <col min="2302" max="2302" width="10.58203125" customWidth="1"/>
    <col min="2303" max="2303" width="16.25" customWidth="1"/>
    <col min="2546" max="2546" width="6.4140625" customWidth="1"/>
    <col min="2547" max="2547" width="23.1640625" customWidth="1"/>
    <col min="2548" max="2548" width="6.4140625" customWidth="1"/>
    <col min="2549" max="2549" width="16.58203125" customWidth="1"/>
    <col min="2550" max="2550" width="20" customWidth="1"/>
    <col min="2551" max="2551" width="10.25" customWidth="1"/>
    <col min="2552" max="2552" width="9.75" customWidth="1"/>
    <col min="2553" max="2553" width="8.58203125" customWidth="1"/>
    <col min="2554" max="2554" width="8.83203125" customWidth="1"/>
    <col min="2555" max="2555" width="34.58203125" customWidth="1"/>
    <col min="2557" max="2557" width="27.83203125" customWidth="1"/>
    <col min="2558" max="2558" width="10.58203125" customWidth="1"/>
    <col min="2559" max="2559" width="16.25" customWidth="1"/>
    <col min="2802" max="2802" width="6.4140625" customWidth="1"/>
    <col min="2803" max="2803" width="23.1640625" customWidth="1"/>
    <col min="2804" max="2804" width="6.4140625" customWidth="1"/>
    <col min="2805" max="2805" width="16.58203125" customWidth="1"/>
    <col min="2806" max="2806" width="20" customWidth="1"/>
    <col min="2807" max="2807" width="10.25" customWidth="1"/>
    <col min="2808" max="2808" width="9.75" customWidth="1"/>
    <col min="2809" max="2809" width="8.58203125" customWidth="1"/>
    <col min="2810" max="2810" width="8.83203125" customWidth="1"/>
    <col min="2811" max="2811" width="34.58203125" customWidth="1"/>
    <col min="2813" max="2813" width="27.83203125" customWidth="1"/>
    <col min="2814" max="2814" width="10.58203125" customWidth="1"/>
    <col min="2815" max="2815" width="16.25" customWidth="1"/>
    <col min="3058" max="3058" width="6.4140625" customWidth="1"/>
    <col min="3059" max="3059" width="23.1640625" customWidth="1"/>
    <col min="3060" max="3060" width="6.4140625" customWidth="1"/>
    <col min="3061" max="3061" width="16.58203125" customWidth="1"/>
    <col min="3062" max="3062" width="20" customWidth="1"/>
    <col min="3063" max="3063" width="10.25" customWidth="1"/>
    <col min="3064" max="3064" width="9.75" customWidth="1"/>
    <col min="3065" max="3065" width="8.58203125" customWidth="1"/>
    <col min="3066" max="3066" width="8.83203125" customWidth="1"/>
    <col min="3067" max="3067" width="34.58203125" customWidth="1"/>
    <col min="3069" max="3069" width="27.83203125" customWidth="1"/>
    <col min="3070" max="3070" width="10.58203125" customWidth="1"/>
    <col min="3071" max="3071" width="16.25" customWidth="1"/>
    <col min="3314" max="3314" width="6.4140625" customWidth="1"/>
    <col min="3315" max="3315" width="23.1640625" customWidth="1"/>
    <col min="3316" max="3316" width="6.4140625" customWidth="1"/>
    <col min="3317" max="3317" width="16.58203125" customWidth="1"/>
    <col min="3318" max="3318" width="20" customWidth="1"/>
    <col min="3319" max="3319" width="10.25" customWidth="1"/>
    <col min="3320" max="3320" width="9.75" customWidth="1"/>
    <col min="3321" max="3321" width="8.58203125" customWidth="1"/>
    <col min="3322" max="3322" width="8.83203125" customWidth="1"/>
    <col min="3323" max="3323" width="34.58203125" customWidth="1"/>
    <col min="3325" max="3325" width="27.83203125" customWidth="1"/>
    <col min="3326" max="3326" width="10.58203125" customWidth="1"/>
    <col min="3327" max="3327" width="16.25" customWidth="1"/>
    <col min="3570" max="3570" width="6.4140625" customWidth="1"/>
    <col min="3571" max="3571" width="23.1640625" customWidth="1"/>
    <col min="3572" max="3572" width="6.4140625" customWidth="1"/>
    <col min="3573" max="3573" width="16.58203125" customWidth="1"/>
    <col min="3574" max="3574" width="20" customWidth="1"/>
    <col min="3575" max="3575" width="10.25" customWidth="1"/>
    <col min="3576" max="3576" width="9.75" customWidth="1"/>
    <col min="3577" max="3577" width="8.58203125" customWidth="1"/>
    <col min="3578" max="3578" width="8.83203125" customWidth="1"/>
    <col min="3579" max="3579" width="34.58203125" customWidth="1"/>
    <col min="3581" max="3581" width="27.83203125" customWidth="1"/>
    <col min="3582" max="3582" width="10.58203125" customWidth="1"/>
    <col min="3583" max="3583" width="16.25" customWidth="1"/>
    <col min="3826" max="3826" width="6.4140625" customWidth="1"/>
    <col min="3827" max="3827" width="23.1640625" customWidth="1"/>
    <col min="3828" max="3828" width="6.4140625" customWidth="1"/>
    <col min="3829" max="3829" width="16.58203125" customWidth="1"/>
    <col min="3830" max="3830" width="20" customWidth="1"/>
    <col min="3831" max="3831" width="10.25" customWidth="1"/>
    <col min="3832" max="3832" width="9.75" customWidth="1"/>
    <col min="3833" max="3833" width="8.58203125" customWidth="1"/>
    <col min="3834" max="3834" width="8.83203125" customWidth="1"/>
    <col min="3835" max="3835" width="34.58203125" customWidth="1"/>
    <col min="3837" max="3837" width="27.83203125" customWidth="1"/>
    <col min="3838" max="3838" width="10.58203125" customWidth="1"/>
    <col min="3839" max="3839" width="16.25" customWidth="1"/>
    <col min="4082" max="4082" width="6.4140625" customWidth="1"/>
    <col min="4083" max="4083" width="23.1640625" customWidth="1"/>
    <col min="4084" max="4084" width="6.4140625" customWidth="1"/>
    <col min="4085" max="4085" width="16.58203125" customWidth="1"/>
    <col min="4086" max="4086" width="20" customWidth="1"/>
    <col min="4087" max="4087" width="10.25" customWidth="1"/>
    <col min="4088" max="4088" width="9.75" customWidth="1"/>
    <col min="4089" max="4089" width="8.58203125" customWidth="1"/>
    <col min="4090" max="4090" width="8.83203125" customWidth="1"/>
    <col min="4091" max="4091" width="34.58203125" customWidth="1"/>
    <col min="4093" max="4093" width="27.83203125" customWidth="1"/>
    <col min="4094" max="4094" width="10.58203125" customWidth="1"/>
    <col min="4095" max="4095" width="16.25" customWidth="1"/>
    <col min="4338" max="4338" width="6.4140625" customWidth="1"/>
    <col min="4339" max="4339" width="23.1640625" customWidth="1"/>
    <col min="4340" max="4340" width="6.4140625" customWidth="1"/>
    <col min="4341" max="4341" width="16.58203125" customWidth="1"/>
    <col min="4342" max="4342" width="20" customWidth="1"/>
    <col min="4343" max="4343" width="10.25" customWidth="1"/>
    <col min="4344" max="4344" width="9.75" customWidth="1"/>
    <col min="4345" max="4345" width="8.58203125" customWidth="1"/>
    <col min="4346" max="4346" width="8.83203125" customWidth="1"/>
    <col min="4347" max="4347" width="34.58203125" customWidth="1"/>
    <col min="4349" max="4349" width="27.83203125" customWidth="1"/>
    <col min="4350" max="4350" width="10.58203125" customWidth="1"/>
    <col min="4351" max="4351" width="16.25" customWidth="1"/>
    <col min="4594" max="4594" width="6.4140625" customWidth="1"/>
    <col min="4595" max="4595" width="23.1640625" customWidth="1"/>
    <col min="4596" max="4596" width="6.4140625" customWidth="1"/>
    <col min="4597" max="4597" width="16.58203125" customWidth="1"/>
    <col min="4598" max="4598" width="20" customWidth="1"/>
    <col min="4599" max="4599" width="10.25" customWidth="1"/>
    <col min="4600" max="4600" width="9.75" customWidth="1"/>
    <col min="4601" max="4601" width="8.58203125" customWidth="1"/>
    <col min="4602" max="4602" width="8.83203125" customWidth="1"/>
    <col min="4603" max="4603" width="34.58203125" customWidth="1"/>
    <col min="4605" max="4605" width="27.83203125" customWidth="1"/>
    <col min="4606" max="4606" width="10.58203125" customWidth="1"/>
    <col min="4607" max="4607" width="16.25" customWidth="1"/>
    <col min="4850" max="4850" width="6.4140625" customWidth="1"/>
    <col min="4851" max="4851" width="23.1640625" customWidth="1"/>
    <col min="4852" max="4852" width="6.4140625" customWidth="1"/>
    <col min="4853" max="4853" width="16.58203125" customWidth="1"/>
    <col min="4854" max="4854" width="20" customWidth="1"/>
    <col min="4855" max="4855" width="10.25" customWidth="1"/>
    <col min="4856" max="4856" width="9.75" customWidth="1"/>
    <col min="4857" max="4857" width="8.58203125" customWidth="1"/>
    <col min="4858" max="4858" width="8.83203125" customWidth="1"/>
    <col min="4859" max="4859" width="34.58203125" customWidth="1"/>
    <col min="4861" max="4861" width="27.83203125" customWidth="1"/>
    <col min="4862" max="4862" width="10.58203125" customWidth="1"/>
    <col min="4863" max="4863" width="16.25" customWidth="1"/>
    <col min="5106" max="5106" width="6.4140625" customWidth="1"/>
    <col min="5107" max="5107" width="23.1640625" customWidth="1"/>
    <col min="5108" max="5108" width="6.4140625" customWidth="1"/>
    <col min="5109" max="5109" width="16.58203125" customWidth="1"/>
    <col min="5110" max="5110" width="20" customWidth="1"/>
    <col min="5111" max="5111" width="10.25" customWidth="1"/>
    <col min="5112" max="5112" width="9.75" customWidth="1"/>
    <col min="5113" max="5113" width="8.58203125" customWidth="1"/>
    <col min="5114" max="5114" width="8.83203125" customWidth="1"/>
    <col min="5115" max="5115" width="34.58203125" customWidth="1"/>
    <col min="5117" max="5117" width="27.83203125" customWidth="1"/>
    <col min="5118" max="5118" width="10.58203125" customWidth="1"/>
    <col min="5119" max="5119" width="16.25" customWidth="1"/>
    <col min="5362" max="5362" width="6.4140625" customWidth="1"/>
    <col min="5363" max="5363" width="23.1640625" customWidth="1"/>
    <col min="5364" max="5364" width="6.4140625" customWidth="1"/>
    <col min="5365" max="5365" width="16.58203125" customWidth="1"/>
    <col min="5366" max="5366" width="20" customWidth="1"/>
    <col min="5367" max="5367" width="10.25" customWidth="1"/>
    <col min="5368" max="5368" width="9.75" customWidth="1"/>
    <col min="5369" max="5369" width="8.58203125" customWidth="1"/>
    <col min="5370" max="5370" width="8.83203125" customWidth="1"/>
    <col min="5371" max="5371" width="34.58203125" customWidth="1"/>
    <col min="5373" max="5373" width="27.83203125" customWidth="1"/>
    <col min="5374" max="5374" width="10.58203125" customWidth="1"/>
    <col min="5375" max="5375" width="16.25" customWidth="1"/>
    <col min="5618" max="5618" width="6.4140625" customWidth="1"/>
    <col min="5619" max="5619" width="23.1640625" customWidth="1"/>
    <col min="5620" max="5620" width="6.4140625" customWidth="1"/>
    <col min="5621" max="5621" width="16.58203125" customWidth="1"/>
    <col min="5622" max="5622" width="20" customWidth="1"/>
    <col min="5623" max="5623" width="10.25" customWidth="1"/>
    <col min="5624" max="5624" width="9.75" customWidth="1"/>
    <col min="5625" max="5625" width="8.58203125" customWidth="1"/>
    <col min="5626" max="5626" width="8.83203125" customWidth="1"/>
    <col min="5627" max="5627" width="34.58203125" customWidth="1"/>
    <col min="5629" max="5629" width="27.83203125" customWidth="1"/>
    <col min="5630" max="5630" width="10.58203125" customWidth="1"/>
    <col min="5631" max="5631" width="16.25" customWidth="1"/>
    <col min="5874" max="5874" width="6.4140625" customWidth="1"/>
    <col min="5875" max="5875" width="23.1640625" customWidth="1"/>
    <col min="5876" max="5876" width="6.4140625" customWidth="1"/>
    <col min="5877" max="5877" width="16.58203125" customWidth="1"/>
    <col min="5878" max="5878" width="20" customWidth="1"/>
    <col min="5879" max="5879" width="10.25" customWidth="1"/>
    <col min="5880" max="5880" width="9.75" customWidth="1"/>
    <col min="5881" max="5881" width="8.58203125" customWidth="1"/>
    <col min="5882" max="5882" width="8.83203125" customWidth="1"/>
    <col min="5883" max="5883" width="34.58203125" customWidth="1"/>
    <col min="5885" max="5885" width="27.83203125" customWidth="1"/>
    <col min="5886" max="5886" width="10.58203125" customWidth="1"/>
    <col min="5887" max="5887" width="16.25" customWidth="1"/>
    <col min="6130" max="6130" width="6.4140625" customWidth="1"/>
    <col min="6131" max="6131" width="23.1640625" customWidth="1"/>
    <col min="6132" max="6132" width="6.4140625" customWidth="1"/>
    <col min="6133" max="6133" width="16.58203125" customWidth="1"/>
    <col min="6134" max="6134" width="20" customWidth="1"/>
    <col min="6135" max="6135" width="10.25" customWidth="1"/>
    <col min="6136" max="6136" width="9.75" customWidth="1"/>
    <col min="6137" max="6137" width="8.58203125" customWidth="1"/>
    <col min="6138" max="6138" width="8.83203125" customWidth="1"/>
    <col min="6139" max="6139" width="34.58203125" customWidth="1"/>
    <col min="6141" max="6141" width="27.83203125" customWidth="1"/>
    <col min="6142" max="6142" width="10.58203125" customWidth="1"/>
    <col min="6143" max="6143" width="16.25" customWidth="1"/>
    <col min="6386" max="6386" width="6.4140625" customWidth="1"/>
    <col min="6387" max="6387" width="23.1640625" customWidth="1"/>
    <col min="6388" max="6388" width="6.4140625" customWidth="1"/>
    <col min="6389" max="6389" width="16.58203125" customWidth="1"/>
    <col min="6390" max="6390" width="20" customWidth="1"/>
    <col min="6391" max="6391" width="10.25" customWidth="1"/>
    <col min="6392" max="6392" width="9.75" customWidth="1"/>
    <col min="6393" max="6393" width="8.58203125" customWidth="1"/>
    <col min="6394" max="6394" width="8.83203125" customWidth="1"/>
    <col min="6395" max="6395" width="34.58203125" customWidth="1"/>
    <col min="6397" max="6397" width="27.83203125" customWidth="1"/>
    <col min="6398" max="6398" width="10.58203125" customWidth="1"/>
    <col min="6399" max="6399" width="16.25" customWidth="1"/>
    <col min="6642" max="6642" width="6.4140625" customWidth="1"/>
    <col min="6643" max="6643" width="23.1640625" customWidth="1"/>
    <col min="6644" max="6644" width="6.4140625" customWidth="1"/>
    <col min="6645" max="6645" width="16.58203125" customWidth="1"/>
    <col min="6646" max="6646" width="20" customWidth="1"/>
    <col min="6647" max="6647" width="10.25" customWidth="1"/>
    <col min="6648" max="6648" width="9.75" customWidth="1"/>
    <col min="6649" max="6649" width="8.58203125" customWidth="1"/>
    <col min="6650" max="6650" width="8.83203125" customWidth="1"/>
    <col min="6651" max="6651" width="34.58203125" customWidth="1"/>
    <col min="6653" max="6653" width="27.83203125" customWidth="1"/>
    <col min="6654" max="6654" width="10.58203125" customWidth="1"/>
    <col min="6655" max="6655" width="16.25" customWidth="1"/>
    <col min="6898" max="6898" width="6.4140625" customWidth="1"/>
    <col min="6899" max="6899" width="23.1640625" customWidth="1"/>
    <col min="6900" max="6900" width="6.4140625" customWidth="1"/>
    <col min="6901" max="6901" width="16.58203125" customWidth="1"/>
    <col min="6902" max="6902" width="20" customWidth="1"/>
    <col min="6903" max="6903" width="10.25" customWidth="1"/>
    <col min="6904" max="6904" width="9.75" customWidth="1"/>
    <col min="6905" max="6905" width="8.58203125" customWidth="1"/>
    <col min="6906" max="6906" width="8.83203125" customWidth="1"/>
    <col min="6907" max="6907" width="34.58203125" customWidth="1"/>
    <col min="6909" max="6909" width="27.83203125" customWidth="1"/>
    <col min="6910" max="6910" width="10.58203125" customWidth="1"/>
    <col min="6911" max="6911" width="16.25" customWidth="1"/>
    <col min="7154" max="7154" width="6.4140625" customWidth="1"/>
    <col min="7155" max="7155" width="23.1640625" customWidth="1"/>
    <col min="7156" max="7156" width="6.4140625" customWidth="1"/>
    <col min="7157" max="7157" width="16.58203125" customWidth="1"/>
    <col min="7158" max="7158" width="20" customWidth="1"/>
    <col min="7159" max="7159" width="10.25" customWidth="1"/>
    <col min="7160" max="7160" width="9.75" customWidth="1"/>
    <col min="7161" max="7161" width="8.58203125" customWidth="1"/>
    <col min="7162" max="7162" width="8.83203125" customWidth="1"/>
    <col min="7163" max="7163" width="34.58203125" customWidth="1"/>
    <col min="7165" max="7165" width="27.83203125" customWidth="1"/>
    <col min="7166" max="7166" width="10.58203125" customWidth="1"/>
    <col min="7167" max="7167" width="16.25" customWidth="1"/>
    <col min="7410" max="7410" width="6.4140625" customWidth="1"/>
    <col min="7411" max="7411" width="23.1640625" customWidth="1"/>
    <col min="7412" max="7412" width="6.4140625" customWidth="1"/>
    <col min="7413" max="7413" width="16.58203125" customWidth="1"/>
    <col min="7414" max="7414" width="20" customWidth="1"/>
    <col min="7415" max="7415" width="10.25" customWidth="1"/>
    <col min="7416" max="7416" width="9.75" customWidth="1"/>
    <col min="7417" max="7417" width="8.58203125" customWidth="1"/>
    <col min="7418" max="7418" width="8.83203125" customWidth="1"/>
    <col min="7419" max="7419" width="34.58203125" customWidth="1"/>
    <col min="7421" max="7421" width="27.83203125" customWidth="1"/>
    <col min="7422" max="7422" width="10.58203125" customWidth="1"/>
    <col min="7423" max="7423" width="16.25" customWidth="1"/>
    <col min="7666" max="7666" width="6.4140625" customWidth="1"/>
    <col min="7667" max="7667" width="23.1640625" customWidth="1"/>
    <col min="7668" max="7668" width="6.4140625" customWidth="1"/>
    <col min="7669" max="7669" width="16.58203125" customWidth="1"/>
    <col min="7670" max="7670" width="20" customWidth="1"/>
    <col min="7671" max="7671" width="10.25" customWidth="1"/>
    <col min="7672" max="7672" width="9.75" customWidth="1"/>
    <col min="7673" max="7673" width="8.58203125" customWidth="1"/>
    <col min="7674" max="7674" width="8.83203125" customWidth="1"/>
    <col min="7675" max="7675" width="34.58203125" customWidth="1"/>
    <col min="7677" max="7677" width="27.83203125" customWidth="1"/>
    <col min="7678" max="7678" width="10.58203125" customWidth="1"/>
    <col min="7679" max="7679" width="16.25" customWidth="1"/>
    <col min="7922" max="7922" width="6.4140625" customWidth="1"/>
    <col min="7923" max="7923" width="23.1640625" customWidth="1"/>
    <col min="7924" max="7924" width="6.4140625" customWidth="1"/>
    <col min="7925" max="7925" width="16.58203125" customWidth="1"/>
    <col min="7926" max="7926" width="20" customWidth="1"/>
    <col min="7927" max="7927" width="10.25" customWidth="1"/>
    <col min="7928" max="7928" width="9.75" customWidth="1"/>
    <col min="7929" max="7929" width="8.58203125" customWidth="1"/>
    <col min="7930" max="7930" width="8.83203125" customWidth="1"/>
    <col min="7931" max="7931" width="34.58203125" customWidth="1"/>
    <col min="7933" max="7933" width="27.83203125" customWidth="1"/>
    <col min="7934" max="7934" width="10.58203125" customWidth="1"/>
    <col min="7935" max="7935" width="16.25" customWidth="1"/>
    <col min="8178" max="8178" width="6.4140625" customWidth="1"/>
    <col min="8179" max="8179" width="23.1640625" customWidth="1"/>
    <col min="8180" max="8180" width="6.4140625" customWidth="1"/>
    <col min="8181" max="8181" width="16.58203125" customWidth="1"/>
    <col min="8182" max="8182" width="20" customWidth="1"/>
    <col min="8183" max="8183" width="10.25" customWidth="1"/>
    <col min="8184" max="8184" width="9.75" customWidth="1"/>
    <col min="8185" max="8185" width="8.58203125" customWidth="1"/>
    <col min="8186" max="8186" width="8.83203125" customWidth="1"/>
    <col min="8187" max="8187" width="34.58203125" customWidth="1"/>
    <col min="8189" max="8189" width="27.83203125" customWidth="1"/>
    <col min="8190" max="8190" width="10.58203125" customWidth="1"/>
    <col min="8191" max="8191" width="16.25" customWidth="1"/>
    <col min="8434" max="8434" width="6.4140625" customWidth="1"/>
    <col min="8435" max="8435" width="23.1640625" customWidth="1"/>
    <col min="8436" max="8436" width="6.4140625" customWidth="1"/>
    <col min="8437" max="8437" width="16.58203125" customWidth="1"/>
    <col min="8438" max="8438" width="20" customWidth="1"/>
    <col min="8439" max="8439" width="10.25" customWidth="1"/>
    <col min="8440" max="8440" width="9.75" customWidth="1"/>
    <col min="8441" max="8441" width="8.58203125" customWidth="1"/>
    <col min="8442" max="8442" width="8.83203125" customWidth="1"/>
    <col min="8443" max="8443" width="34.58203125" customWidth="1"/>
    <col min="8445" max="8445" width="27.83203125" customWidth="1"/>
    <col min="8446" max="8446" width="10.58203125" customWidth="1"/>
    <col min="8447" max="8447" width="16.25" customWidth="1"/>
    <col min="8690" max="8690" width="6.4140625" customWidth="1"/>
    <col min="8691" max="8691" width="23.1640625" customWidth="1"/>
    <col min="8692" max="8692" width="6.4140625" customWidth="1"/>
    <col min="8693" max="8693" width="16.58203125" customWidth="1"/>
    <col min="8694" max="8694" width="20" customWidth="1"/>
    <col min="8695" max="8695" width="10.25" customWidth="1"/>
    <col min="8696" max="8696" width="9.75" customWidth="1"/>
    <col min="8697" max="8697" width="8.58203125" customWidth="1"/>
    <col min="8698" max="8698" width="8.83203125" customWidth="1"/>
    <col min="8699" max="8699" width="34.58203125" customWidth="1"/>
    <col min="8701" max="8701" width="27.83203125" customWidth="1"/>
    <col min="8702" max="8702" width="10.58203125" customWidth="1"/>
    <col min="8703" max="8703" width="16.25" customWidth="1"/>
    <col min="8946" max="8946" width="6.4140625" customWidth="1"/>
    <col min="8947" max="8947" width="23.1640625" customWidth="1"/>
    <col min="8948" max="8948" width="6.4140625" customWidth="1"/>
    <col min="8949" max="8949" width="16.58203125" customWidth="1"/>
    <col min="8950" max="8950" width="20" customWidth="1"/>
    <col min="8951" max="8951" width="10.25" customWidth="1"/>
    <col min="8952" max="8952" width="9.75" customWidth="1"/>
    <col min="8953" max="8953" width="8.58203125" customWidth="1"/>
    <col min="8954" max="8954" width="8.83203125" customWidth="1"/>
    <col min="8955" max="8955" width="34.58203125" customWidth="1"/>
    <col min="8957" max="8957" width="27.83203125" customWidth="1"/>
    <col min="8958" max="8958" width="10.58203125" customWidth="1"/>
    <col min="8959" max="8959" width="16.25" customWidth="1"/>
    <col min="9202" max="9202" width="6.4140625" customWidth="1"/>
    <col min="9203" max="9203" width="23.1640625" customWidth="1"/>
    <col min="9204" max="9204" width="6.4140625" customWidth="1"/>
    <col min="9205" max="9205" width="16.58203125" customWidth="1"/>
    <col min="9206" max="9206" width="20" customWidth="1"/>
    <col min="9207" max="9207" width="10.25" customWidth="1"/>
    <col min="9208" max="9208" width="9.75" customWidth="1"/>
    <col min="9209" max="9209" width="8.58203125" customWidth="1"/>
    <col min="9210" max="9210" width="8.83203125" customWidth="1"/>
    <col min="9211" max="9211" width="34.58203125" customWidth="1"/>
    <col min="9213" max="9213" width="27.83203125" customWidth="1"/>
    <col min="9214" max="9214" width="10.58203125" customWidth="1"/>
    <col min="9215" max="9215" width="16.25" customWidth="1"/>
    <col min="9458" max="9458" width="6.4140625" customWidth="1"/>
    <col min="9459" max="9459" width="23.1640625" customWidth="1"/>
    <col min="9460" max="9460" width="6.4140625" customWidth="1"/>
    <col min="9461" max="9461" width="16.58203125" customWidth="1"/>
    <col min="9462" max="9462" width="20" customWidth="1"/>
    <col min="9463" max="9463" width="10.25" customWidth="1"/>
    <col min="9464" max="9464" width="9.75" customWidth="1"/>
    <col min="9465" max="9465" width="8.58203125" customWidth="1"/>
    <col min="9466" max="9466" width="8.83203125" customWidth="1"/>
    <col min="9467" max="9467" width="34.58203125" customWidth="1"/>
    <col min="9469" max="9469" width="27.83203125" customWidth="1"/>
    <col min="9470" max="9470" width="10.58203125" customWidth="1"/>
    <col min="9471" max="9471" width="16.25" customWidth="1"/>
    <col min="9714" max="9714" width="6.4140625" customWidth="1"/>
    <col min="9715" max="9715" width="23.1640625" customWidth="1"/>
    <col min="9716" max="9716" width="6.4140625" customWidth="1"/>
    <col min="9717" max="9717" width="16.58203125" customWidth="1"/>
    <col min="9718" max="9718" width="20" customWidth="1"/>
    <col min="9719" max="9719" width="10.25" customWidth="1"/>
    <col min="9720" max="9720" width="9.75" customWidth="1"/>
    <col min="9721" max="9721" width="8.58203125" customWidth="1"/>
    <col min="9722" max="9722" width="8.83203125" customWidth="1"/>
    <col min="9723" max="9723" width="34.58203125" customWidth="1"/>
    <col min="9725" max="9725" width="27.83203125" customWidth="1"/>
    <col min="9726" max="9726" width="10.58203125" customWidth="1"/>
    <col min="9727" max="9727" width="16.25" customWidth="1"/>
    <col min="9970" max="9970" width="6.4140625" customWidth="1"/>
    <col min="9971" max="9971" width="23.1640625" customWidth="1"/>
    <col min="9972" max="9972" width="6.4140625" customWidth="1"/>
    <col min="9973" max="9973" width="16.58203125" customWidth="1"/>
    <col min="9974" max="9974" width="20" customWidth="1"/>
    <col min="9975" max="9975" width="10.25" customWidth="1"/>
    <col min="9976" max="9976" width="9.75" customWidth="1"/>
    <col min="9977" max="9977" width="8.58203125" customWidth="1"/>
    <col min="9978" max="9978" width="8.83203125" customWidth="1"/>
    <col min="9979" max="9979" width="34.58203125" customWidth="1"/>
    <col min="9981" max="9981" width="27.83203125" customWidth="1"/>
    <col min="9982" max="9982" width="10.58203125" customWidth="1"/>
    <col min="9983" max="9983" width="16.25" customWidth="1"/>
    <col min="10226" max="10226" width="6.4140625" customWidth="1"/>
    <col min="10227" max="10227" width="23.1640625" customWidth="1"/>
    <col min="10228" max="10228" width="6.4140625" customWidth="1"/>
    <col min="10229" max="10229" width="16.58203125" customWidth="1"/>
    <col min="10230" max="10230" width="20" customWidth="1"/>
    <col min="10231" max="10231" width="10.25" customWidth="1"/>
    <col min="10232" max="10232" width="9.75" customWidth="1"/>
    <col min="10233" max="10233" width="8.58203125" customWidth="1"/>
    <col min="10234" max="10234" width="8.83203125" customWidth="1"/>
    <col min="10235" max="10235" width="34.58203125" customWidth="1"/>
    <col min="10237" max="10237" width="27.83203125" customWidth="1"/>
    <col min="10238" max="10238" width="10.58203125" customWidth="1"/>
    <col min="10239" max="10239" width="16.25" customWidth="1"/>
    <col min="10482" max="10482" width="6.4140625" customWidth="1"/>
    <col min="10483" max="10483" width="23.1640625" customWidth="1"/>
    <col min="10484" max="10484" width="6.4140625" customWidth="1"/>
    <col min="10485" max="10485" width="16.58203125" customWidth="1"/>
    <col min="10486" max="10486" width="20" customWidth="1"/>
    <col min="10487" max="10487" width="10.25" customWidth="1"/>
    <col min="10488" max="10488" width="9.75" customWidth="1"/>
    <col min="10489" max="10489" width="8.58203125" customWidth="1"/>
    <col min="10490" max="10490" width="8.83203125" customWidth="1"/>
    <col min="10491" max="10491" width="34.58203125" customWidth="1"/>
    <col min="10493" max="10493" width="27.83203125" customWidth="1"/>
    <col min="10494" max="10494" width="10.58203125" customWidth="1"/>
    <col min="10495" max="10495" width="16.25" customWidth="1"/>
    <col min="10738" max="10738" width="6.4140625" customWidth="1"/>
    <col min="10739" max="10739" width="23.1640625" customWidth="1"/>
    <col min="10740" max="10740" width="6.4140625" customWidth="1"/>
    <col min="10741" max="10741" width="16.58203125" customWidth="1"/>
    <col min="10742" max="10742" width="20" customWidth="1"/>
    <col min="10743" max="10743" width="10.25" customWidth="1"/>
    <col min="10744" max="10744" width="9.75" customWidth="1"/>
    <col min="10745" max="10745" width="8.58203125" customWidth="1"/>
    <col min="10746" max="10746" width="8.83203125" customWidth="1"/>
    <col min="10747" max="10747" width="34.58203125" customWidth="1"/>
    <col min="10749" max="10749" width="27.83203125" customWidth="1"/>
    <col min="10750" max="10750" width="10.58203125" customWidth="1"/>
    <col min="10751" max="10751" width="16.25" customWidth="1"/>
    <col min="10994" max="10994" width="6.4140625" customWidth="1"/>
    <col min="10995" max="10995" width="23.1640625" customWidth="1"/>
    <col min="10996" max="10996" width="6.4140625" customWidth="1"/>
    <col min="10997" max="10997" width="16.58203125" customWidth="1"/>
    <col min="10998" max="10998" width="20" customWidth="1"/>
    <col min="10999" max="10999" width="10.25" customWidth="1"/>
    <col min="11000" max="11000" width="9.75" customWidth="1"/>
    <col min="11001" max="11001" width="8.58203125" customWidth="1"/>
    <col min="11002" max="11002" width="8.83203125" customWidth="1"/>
    <col min="11003" max="11003" width="34.58203125" customWidth="1"/>
    <col min="11005" max="11005" width="27.83203125" customWidth="1"/>
    <col min="11006" max="11006" width="10.58203125" customWidth="1"/>
    <col min="11007" max="11007" width="16.25" customWidth="1"/>
    <col min="11250" max="11250" width="6.4140625" customWidth="1"/>
    <col min="11251" max="11251" width="23.1640625" customWidth="1"/>
    <col min="11252" max="11252" width="6.4140625" customWidth="1"/>
    <col min="11253" max="11253" width="16.58203125" customWidth="1"/>
    <col min="11254" max="11254" width="20" customWidth="1"/>
    <col min="11255" max="11255" width="10.25" customWidth="1"/>
    <col min="11256" max="11256" width="9.75" customWidth="1"/>
    <col min="11257" max="11257" width="8.58203125" customWidth="1"/>
    <col min="11258" max="11258" width="8.83203125" customWidth="1"/>
    <col min="11259" max="11259" width="34.58203125" customWidth="1"/>
    <col min="11261" max="11261" width="27.83203125" customWidth="1"/>
    <col min="11262" max="11262" width="10.58203125" customWidth="1"/>
    <col min="11263" max="11263" width="16.25" customWidth="1"/>
    <col min="11506" max="11506" width="6.4140625" customWidth="1"/>
    <col min="11507" max="11507" width="23.1640625" customWidth="1"/>
    <col min="11508" max="11508" width="6.4140625" customWidth="1"/>
    <col min="11509" max="11509" width="16.58203125" customWidth="1"/>
    <col min="11510" max="11510" width="20" customWidth="1"/>
    <col min="11511" max="11511" width="10.25" customWidth="1"/>
    <col min="11512" max="11512" width="9.75" customWidth="1"/>
    <col min="11513" max="11513" width="8.58203125" customWidth="1"/>
    <col min="11514" max="11514" width="8.83203125" customWidth="1"/>
    <col min="11515" max="11515" width="34.58203125" customWidth="1"/>
    <col min="11517" max="11517" width="27.83203125" customWidth="1"/>
    <col min="11518" max="11518" width="10.58203125" customWidth="1"/>
    <col min="11519" max="11519" width="16.25" customWidth="1"/>
    <col min="11762" max="11762" width="6.4140625" customWidth="1"/>
    <col min="11763" max="11763" width="23.1640625" customWidth="1"/>
    <col min="11764" max="11764" width="6.4140625" customWidth="1"/>
    <col min="11765" max="11765" width="16.58203125" customWidth="1"/>
    <col min="11766" max="11766" width="20" customWidth="1"/>
    <col min="11767" max="11767" width="10.25" customWidth="1"/>
    <col min="11768" max="11768" width="9.75" customWidth="1"/>
    <col min="11769" max="11769" width="8.58203125" customWidth="1"/>
    <col min="11770" max="11770" width="8.83203125" customWidth="1"/>
    <col min="11771" max="11771" width="34.58203125" customWidth="1"/>
    <col min="11773" max="11773" width="27.83203125" customWidth="1"/>
    <col min="11774" max="11774" width="10.58203125" customWidth="1"/>
    <col min="11775" max="11775" width="16.25" customWidth="1"/>
    <col min="12018" max="12018" width="6.4140625" customWidth="1"/>
    <col min="12019" max="12019" width="23.1640625" customWidth="1"/>
    <col min="12020" max="12020" width="6.4140625" customWidth="1"/>
    <col min="12021" max="12021" width="16.58203125" customWidth="1"/>
    <col min="12022" max="12022" width="20" customWidth="1"/>
    <col min="12023" max="12023" width="10.25" customWidth="1"/>
    <col min="12024" max="12024" width="9.75" customWidth="1"/>
    <col min="12025" max="12025" width="8.58203125" customWidth="1"/>
    <col min="12026" max="12026" width="8.83203125" customWidth="1"/>
    <col min="12027" max="12027" width="34.58203125" customWidth="1"/>
    <col min="12029" max="12029" width="27.83203125" customWidth="1"/>
    <col min="12030" max="12030" width="10.58203125" customWidth="1"/>
    <col min="12031" max="12031" width="16.25" customWidth="1"/>
    <col min="12274" max="12274" width="6.4140625" customWidth="1"/>
    <col min="12275" max="12275" width="23.1640625" customWidth="1"/>
    <col min="12276" max="12276" width="6.4140625" customWidth="1"/>
    <col min="12277" max="12277" width="16.58203125" customWidth="1"/>
    <col min="12278" max="12278" width="20" customWidth="1"/>
    <col min="12279" max="12279" width="10.25" customWidth="1"/>
    <col min="12280" max="12280" width="9.75" customWidth="1"/>
    <col min="12281" max="12281" width="8.58203125" customWidth="1"/>
    <col min="12282" max="12282" width="8.83203125" customWidth="1"/>
    <col min="12283" max="12283" width="34.58203125" customWidth="1"/>
    <col min="12285" max="12285" width="27.83203125" customWidth="1"/>
    <col min="12286" max="12286" width="10.58203125" customWidth="1"/>
    <col min="12287" max="12287" width="16.25" customWidth="1"/>
    <col min="12530" max="12530" width="6.4140625" customWidth="1"/>
    <col min="12531" max="12531" width="23.1640625" customWidth="1"/>
    <col min="12532" max="12532" width="6.4140625" customWidth="1"/>
    <col min="12533" max="12533" width="16.58203125" customWidth="1"/>
    <col min="12534" max="12534" width="20" customWidth="1"/>
    <col min="12535" max="12535" width="10.25" customWidth="1"/>
    <col min="12536" max="12536" width="9.75" customWidth="1"/>
    <col min="12537" max="12537" width="8.58203125" customWidth="1"/>
    <col min="12538" max="12538" width="8.83203125" customWidth="1"/>
    <col min="12539" max="12539" width="34.58203125" customWidth="1"/>
    <col min="12541" max="12541" width="27.83203125" customWidth="1"/>
    <col min="12542" max="12542" width="10.58203125" customWidth="1"/>
    <col min="12543" max="12543" width="16.25" customWidth="1"/>
    <col min="12786" max="12786" width="6.4140625" customWidth="1"/>
    <col min="12787" max="12787" width="23.1640625" customWidth="1"/>
    <col min="12788" max="12788" width="6.4140625" customWidth="1"/>
    <col min="12789" max="12789" width="16.58203125" customWidth="1"/>
    <col min="12790" max="12790" width="20" customWidth="1"/>
    <col min="12791" max="12791" width="10.25" customWidth="1"/>
    <col min="12792" max="12792" width="9.75" customWidth="1"/>
    <col min="12793" max="12793" width="8.58203125" customWidth="1"/>
    <col min="12794" max="12794" width="8.83203125" customWidth="1"/>
    <col min="12795" max="12795" width="34.58203125" customWidth="1"/>
    <col min="12797" max="12797" width="27.83203125" customWidth="1"/>
    <col min="12798" max="12798" width="10.58203125" customWidth="1"/>
    <col min="12799" max="12799" width="16.25" customWidth="1"/>
    <col min="13042" max="13042" width="6.4140625" customWidth="1"/>
    <col min="13043" max="13043" width="23.1640625" customWidth="1"/>
    <col min="13044" max="13044" width="6.4140625" customWidth="1"/>
    <col min="13045" max="13045" width="16.58203125" customWidth="1"/>
    <col min="13046" max="13046" width="20" customWidth="1"/>
    <col min="13047" max="13047" width="10.25" customWidth="1"/>
    <col min="13048" max="13048" width="9.75" customWidth="1"/>
    <col min="13049" max="13049" width="8.58203125" customWidth="1"/>
    <col min="13050" max="13050" width="8.83203125" customWidth="1"/>
    <col min="13051" max="13051" width="34.58203125" customWidth="1"/>
    <col min="13053" max="13053" width="27.83203125" customWidth="1"/>
    <col min="13054" max="13054" width="10.58203125" customWidth="1"/>
    <col min="13055" max="13055" width="16.25" customWidth="1"/>
    <col min="13298" max="13298" width="6.4140625" customWidth="1"/>
    <col min="13299" max="13299" width="23.1640625" customWidth="1"/>
    <col min="13300" max="13300" width="6.4140625" customWidth="1"/>
    <col min="13301" max="13301" width="16.58203125" customWidth="1"/>
    <col min="13302" max="13302" width="20" customWidth="1"/>
    <col min="13303" max="13303" width="10.25" customWidth="1"/>
    <col min="13304" max="13304" width="9.75" customWidth="1"/>
    <col min="13305" max="13305" width="8.58203125" customWidth="1"/>
    <col min="13306" max="13306" width="8.83203125" customWidth="1"/>
    <col min="13307" max="13307" width="34.58203125" customWidth="1"/>
    <col min="13309" max="13309" width="27.83203125" customWidth="1"/>
    <col min="13310" max="13310" width="10.58203125" customWidth="1"/>
    <col min="13311" max="13311" width="16.25" customWidth="1"/>
    <col min="13554" max="13554" width="6.4140625" customWidth="1"/>
    <col min="13555" max="13555" width="23.1640625" customWidth="1"/>
    <col min="13556" max="13556" width="6.4140625" customWidth="1"/>
    <col min="13557" max="13557" width="16.58203125" customWidth="1"/>
    <col min="13558" max="13558" width="20" customWidth="1"/>
    <col min="13559" max="13559" width="10.25" customWidth="1"/>
    <col min="13560" max="13560" width="9.75" customWidth="1"/>
    <col min="13561" max="13561" width="8.58203125" customWidth="1"/>
    <col min="13562" max="13562" width="8.83203125" customWidth="1"/>
    <col min="13563" max="13563" width="34.58203125" customWidth="1"/>
    <col min="13565" max="13565" width="27.83203125" customWidth="1"/>
    <col min="13566" max="13566" width="10.58203125" customWidth="1"/>
    <col min="13567" max="13567" width="16.25" customWidth="1"/>
    <col min="13810" max="13810" width="6.4140625" customWidth="1"/>
    <col min="13811" max="13811" width="23.1640625" customWidth="1"/>
    <col min="13812" max="13812" width="6.4140625" customWidth="1"/>
    <col min="13813" max="13813" width="16.58203125" customWidth="1"/>
    <col min="13814" max="13814" width="20" customWidth="1"/>
    <col min="13815" max="13815" width="10.25" customWidth="1"/>
    <col min="13816" max="13816" width="9.75" customWidth="1"/>
    <col min="13817" max="13817" width="8.58203125" customWidth="1"/>
    <col min="13818" max="13818" width="8.83203125" customWidth="1"/>
    <col min="13819" max="13819" width="34.58203125" customWidth="1"/>
    <col min="13821" max="13821" width="27.83203125" customWidth="1"/>
    <col min="13822" max="13822" width="10.58203125" customWidth="1"/>
    <col min="13823" max="13823" width="16.25" customWidth="1"/>
    <col min="14066" max="14066" width="6.4140625" customWidth="1"/>
    <col min="14067" max="14067" width="23.1640625" customWidth="1"/>
    <col min="14068" max="14068" width="6.4140625" customWidth="1"/>
    <col min="14069" max="14069" width="16.58203125" customWidth="1"/>
    <col min="14070" max="14070" width="20" customWidth="1"/>
    <col min="14071" max="14071" width="10.25" customWidth="1"/>
    <col min="14072" max="14072" width="9.75" customWidth="1"/>
    <col min="14073" max="14073" width="8.58203125" customWidth="1"/>
    <col min="14074" max="14074" width="8.83203125" customWidth="1"/>
    <col min="14075" max="14075" width="34.58203125" customWidth="1"/>
    <col min="14077" max="14077" width="27.83203125" customWidth="1"/>
    <col min="14078" max="14078" width="10.58203125" customWidth="1"/>
    <col min="14079" max="14079" width="16.25" customWidth="1"/>
    <col min="14322" max="14322" width="6.4140625" customWidth="1"/>
    <col min="14323" max="14323" width="23.1640625" customWidth="1"/>
    <col min="14324" max="14324" width="6.4140625" customWidth="1"/>
    <col min="14325" max="14325" width="16.58203125" customWidth="1"/>
    <col min="14326" max="14326" width="20" customWidth="1"/>
    <col min="14327" max="14327" width="10.25" customWidth="1"/>
    <col min="14328" max="14328" width="9.75" customWidth="1"/>
    <col min="14329" max="14329" width="8.58203125" customWidth="1"/>
    <col min="14330" max="14330" width="8.83203125" customWidth="1"/>
    <col min="14331" max="14331" width="34.58203125" customWidth="1"/>
    <col min="14333" max="14333" width="27.83203125" customWidth="1"/>
    <col min="14334" max="14334" width="10.58203125" customWidth="1"/>
    <col min="14335" max="14335" width="16.25" customWidth="1"/>
    <col min="14578" max="14578" width="6.4140625" customWidth="1"/>
    <col min="14579" max="14579" width="23.1640625" customWidth="1"/>
    <col min="14580" max="14580" width="6.4140625" customWidth="1"/>
    <col min="14581" max="14581" width="16.58203125" customWidth="1"/>
    <col min="14582" max="14582" width="20" customWidth="1"/>
    <col min="14583" max="14583" width="10.25" customWidth="1"/>
    <col min="14584" max="14584" width="9.75" customWidth="1"/>
    <col min="14585" max="14585" width="8.58203125" customWidth="1"/>
    <col min="14586" max="14586" width="8.83203125" customWidth="1"/>
    <col min="14587" max="14587" width="34.58203125" customWidth="1"/>
    <col min="14589" max="14589" width="27.83203125" customWidth="1"/>
    <col min="14590" max="14590" width="10.58203125" customWidth="1"/>
    <col min="14591" max="14591" width="16.25" customWidth="1"/>
    <col min="14834" max="14834" width="6.4140625" customWidth="1"/>
    <col min="14835" max="14835" width="23.1640625" customWidth="1"/>
    <col min="14836" max="14836" width="6.4140625" customWidth="1"/>
    <col min="14837" max="14837" width="16.58203125" customWidth="1"/>
    <col min="14838" max="14838" width="20" customWidth="1"/>
    <col min="14839" max="14839" width="10.25" customWidth="1"/>
    <col min="14840" max="14840" width="9.75" customWidth="1"/>
    <col min="14841" max="14841" width="8.58203125" customWidth="1"/>
    <col min="14842" max="14842" width="8.83203125" customWidth="1"/>
    <col min="14843" max="14843" width="34.58203125" customWidth="1"/>
    <col min="14845" max="14845" width="27.83203125" customWidth="1"/>
    <col min="14846" max="14846" width="10.58203125" customWidth="1"/>
    <col min="14847" max="14847" width="16.25" customWidth="1"/>
    <col min="15090" max="15090" width="6.4140625" customWidth="1"/>
    <col min="15091" max="15091" width="23.1640625" customWidth="1"/>
    <col min="15092" max="15092" width="6.4140625" customWidth="1"/>
    <col min="15093" max="15093" width="16.58203125" customWidth="1"/>
    <col min="15094" max="15094" width="20" customWidth="1"/>
    <col min="15095" max="15095" width="10.25" customWidth="1"/>
    <col min="15096" max="15096" width="9.75" customWidth="1"/>
    <col min="15097" max="15097" width="8.58203125" customWidth="1"/>
    <col min="15098" max="15098" width="8.83203125" customWidth="1"/>
    <col min="15099" max="15099" width="34.58203125" customWidth="1"/>
    <col min="15101" max="15101" width="27.83203125" customWidth="1"/>
    <col min="15102" max="15102" width="10.58203125" customWidth="1"/>
    <col min="15103" max="15103" width="16.25" customWidth="1"/>
    <col min="15346" max="15346" width="6.4140625" customWidth="1"/>
    <col min="15347" max="15347" width="23.1640625" customWidth="1"/>
    <col min="15348" max="15348" width="6.4140625" customWidth="1"/>
    <col min="15349" max="15349" width="16.58203125" customWidth="1"/>
    <col min="15350" max="15350" width="20" customWidth="1"/>
    <col min="15351" max="15351" width="10.25" customWidth="1"/>
    <col min="15352" max="15352" width="9.75" customWidth="1"/>
    <col min="15353" max="15353" width="8.58203125" customWidth="1"/>
    <col min="15354" max="15354" width="8.83203125" customWidth="1"/>
    <col min="15355" max="15355" width="34.58203125" customWidth="1"/>
    <col min="15357" max="15357" width="27.83203125" customWidth="1"/>
    <col min="15358" max="15358" width="10.58203125" customWidth="1"/>
    <col min="15359" max="15359" width="16.25" customWidth="1"/>
    <col min="15602" max="15602" width="6.4140625" customWidth="1"/>
    <col min="15603" max="15603" width="23.1640625" customWidth="1"/>
    <col min="15604" max="15604" width="6.4140625" customWidth="1"/>
    <col min="15605" max="15605" width="16.58203125" customWidth="1"/>
    <col min="15606" max="15606" width="20" customWidth="1"/>
    <col min="15607" max="15607" width="10.25" customWidth="1"/>
    <col min="15608" max="15608" width="9.75" customWidth="1"/>
    <col min="15609" max="15609" width="8.58203125" customWidth="1"/>
    <col min="15610" max="15610" width="8.83203125" customWidth="1"/>
    <col min="15611" max="15611" width="34.58203125" customWidth="1"/>
    <col min="15613" max="15613" width="27.83203125" customWidth="1"/>
    <col min="15614" max="15614" width="10.58203125" customWidth="1"/>
    <col min="15615" max="15615" width="16.25" customWidth="1"/>
  </cols>
  <sheetData>
    <row r="1" spans="1:14" ht="21" customHeight="1">
      <c r="A1" s="194"/>
      <c r="B1" s="866" t="s">
        <v>866</v>
      </c>
      <c r="C1" s="866"/>
      <c r="D1" s="866"/>
      <c r="E1" s="866"/>
      <c r="F1" s="866"/>
      <c r="G1" s="866"/>
      <c r="H1" s="866"/>
      <c r="I1" s="866"/>
      <c r="J1" s="76"/>
      <c r="K1" s="76"/>
      <c r="L1" s="76"/>
      <c r="M1" s="76"/>
      <c r="N1" s="76"/>
    </row>
    <row r="2" spans="1:14" ht="19.5" customHeight="1">
      <c r="A2" s="703"/>
      <c r="B2" s="704" t="s">
        <v>1057</v>
      </c>
      <c r="C2" s="704"/>
      <c r="D2" s="704"/>
      <c r="E2" s="704"/>
      <c r="F2" s="704"/>
      <c r="G2" s="704"/>
      <c r="H2" s="704"/>
      <c r="I2" s="704"/>
      <c r="J2" s="76"/>
      <c r="K2" s="76"/>
      <c r="L2" s="76"/>
      <c r="M2" s="76"/>
      <c r="N2" s="76"/>
    </row>
    <row r="3" spans="1:14" ht="21.75" customHeight="1">
      <c r="A3" s="705" t="s">
        <v>386</v>
      </c>
      <c r="B3" s="706"/>
      <c r="C3" s="706"/>
      <c r="D3" s="707" t="s">
        <v>968</v>
      </c>
      <c r="E3" s="708" t="s">
        <v>875</v>
      </c>
      <c r="F3" s="867" t="s">
        <v>969</v>
      </c>
      <c r="G3" s="867"/>
      <c r="H3" s="867"/>
      <c r="I3" s="709" t="s">
        <v>970</v>
      </c>
      <c r="J3" s="77"/>
      <c r="K3" s="77"/>
      <c r="L3" s="77"/>
      <c r="M3" s="77"/>
      <c r="N3" s="77"/>
    </row>
    <row r="4" spans="1:14" ht="16.5" customHeight="1">
      <c r="A4" s="710">
        <v>1</v>
      </c>
      <c r="B4" s="711" t="s">
        <v>45</v>
      </c>
      <c r="C4" s="712" t="s">
        <v>887</v>
      </c>
      <c r="D4" s="713"/>
      <c r="E4" s="714"/>
      <c r="F4" s="715">
        <v>24568.7</v>
      </c>
      <c r="G4" s="715">
        <v>24579</v>
      </c>
      <c r="H4" s="716">
        <v>10.299999999999272</v>
      </c>
      <c r="I4" s="717"/>
      <c r="J4" s="76"/>
      <c r="K4" s="76"/>
      <c r="L4" s="76"/>
      <c r="M4" s="76"/>
      <c r="N4" s="76"/>
    </row>
    <row r="5" spans="1:14" ht="16.5" customHeight="1">
      <c r="A5" s="710">
        <v>2</v>
      </c>
      <c r="B5" s="711" t="s">
        <v>47</v>
      </c>
      <c r="C5" s="712" t="s">
        <v>887</v>
      </c>
      <c r="D5" s="713"/>
      <c r="E5" s="714"/>
      <c r="F5" s="715">
        <v>19238.5</v>
      </c>
      <c r="G5" s="715">
        <v>19247.3</v>
      </c>
      <c r="H5" s="716">
        <v>8.7999999999992724</v>
      </c>
      <c r="I5" s="717"/>
      <c r="J5" s="76"/>
      <c r="K5" s="76"/>
      <c r="L5" s="76"/>
      <c r="M5" s="76"/>
      <c r="N5" s="76"/>
    </row>
    <row r="6" spans="1:14" ht="16.5" customHeight="1">
      <c r="A6" s="710">
        <v>3</v>
      </c>
      <c r="B6" s="718" t="s">
        <v>49</v>
      </c>
      <c r="C6" s="712" t="s">
        <v>887</v>
      </c>
      <c r="D6" s="713"/>
      <c r="E6" s="714"/>
      <c r="F6" s="715">
        <v>25148.6</v>
      </c>
      <c r="G6" s="715">
        <v>25158.3</v>
      </c>
      <c r="H6" s="716">
        <v>9.7000000000007276</v>
      </c>
      <c r="I6" s="717"/>
      <c r="J6" s="76"/>
      <c r="K6" s="76"/>
      <c r="L6" s="76"/>
      <c r="M6" s="76"/>
      <c r="N6" s="76"/>
    </row>
    <row r="7" spans="1:14" ht="16.5" customHeight="1">
      <c r="A7" s="710">
        <v>4</v>
      </c>
      <c r="B7" s="719" t="s">
        <v>51</v>
      </c>
      <c r="C7" s="720" t="s">
        <v>887</v>
      </c>
      <c r="D7" s="721"/>
      <c r="E7" s="722"/>
      <c r="F7" s="715">
        <v>33697</v>
      </c>
      <c r="G7" s="715">
        <v>33707</v>
      </c>
      <c r="H7" s="716">
        <v>10</v>
      </c>
      <c r="I7" s="717"/>
      <c r="J7" s="76"/>
      <c r="K7" s="76"/>
      <c r="L7" s="76"/>
      <c r="M7" s="76"/>
      <c r="N7" s="76"/>
    </row>
    <row r="8" spans="1:14" ht="16.5" customHeight="1">
      <c r="A8" s="710">
        <v>5</v>
      </c>
      <c r="B8" s="723" t="s">
        <v>53</v>
      </c>
      <c r="C8" s="724" t="s">
        <v>887</v>
      </c>
      <c r="D8" s="713"/>
      <c r="E8" s="714"/>
      <c r="F8" s="715">
        <v>29500.2</v>
      </c>
      <c r="G8" s="715">
        <v>29500.2</v>
      </c>
      <c r="H8" s="716">
        <v>0</v>
      </c>
      <c r="I8" s="717" t="s">
        <v>971</v>
      </c>
      <c r="J8" s="76"/>
      <c r="K8" s="76"/>
      <c r="L8" s="76"/>
      <c r="M8" s="76"/>
      <c r="N8" s="76"/>
    </row>
    <row r="9" spans="1:14" ht="16.5" customHeight="1">
      <c r="A9" s="710">
        <v>6</v>
      </c>
      <c r="B9" s="723" t="s">
        <v>55</v>
      </c>
      <c r="C9" s="724" t="s">
        <v>887</v>
      </c>
      <c r="D9" s="713"/>
      <c r="E9" s="714"/>
      <c r="F9" s="715">
        <v>29760.400000000001</v>
      </c>
      <c r="G9" s="715">
        <v>29770</v>
      </c>
      <c r="H9" s="716">
        <v>9.5999999999985448</v>
      </c>
      <c r="I9" s="717"/>
      <c r="J9" s="76"/>
      <c r="K9" s="76"/>
      <c r="L9" s="76"/>
      <c r="M9" s="76"/>
      <c r="N9" s="76"/>
    </row>
    <row r="10" spans="1:14" ht="16.5" customHeight="1">
      <c r="A10" s="710">
        <v>7</v>
      </c>
      <c r="B10" s="723" t="s">
        <v>58</v>
      </c>
      <c r="C10" s="724" t="s">
        <v>887</v>
      </c>
      <c r="D10" s="713"/>
      <c r="E10" s="714"/>
      <c r="F10" s="715">
        <v>21074.3</v>
      </c>
      <c r="G10" s="715">
        <v>21084.1</v>
      </c>
      <c r="H10" s="716">
        <v>9.7999999999992724</v>
      </c>
      <c r="I10" s="717"/>
      <c r="J10" s="76"/>
      <c r="K10" s="76"/>
      <c r="L10" s="76"/>
      <c r="M10" s="76"/>
      <c r="N10" s="76"/>
    </row>
    <row r="11" spans="1:14" ht="16.5" customHeight="1">
      <c r="A11" s="710">
        <v>8</v>
      </c>
      <c r="B11" s="723" t="s">
        <v>62</v>
      </c>
      <c r="C11" s="724" t="s">
        <v>887</v>
      </c>
      <c r="D11" s="713"/>
      <c r="E11" s="714"/>
      <c r="F11" s="715">
        <v>18718.8</v>
      </c>
      <c r="G11" s="715">
        <v>18729</v>
      </c>
      <c r="H11" s="716">
        <v>10.200000000000728</v>
      </c>
      <c r="I11" s="717"/>
      <c r="J11" s="76"/>
      <c r="K11" s="76"/>
      <c r="L11" s="76"/>
      <c r="M11" s="76"/>
      <c r="N11" s="76"/>
    </row>
    <row r="12" spans="1:14" ht="16.5" customHeight="1">
      <c r="A12" s="710">
        <v>9</v>
      </c>
      <c r="B12" s="723" t="s">
        <v>65</v>
      </c>
      <c r="C12" s="724" t="s">
        <v>887</v>
      </c>
      <c r="D12" s="713"/>
      <c r="E12" s="714"/>
      <c r="F12" s="715">
        <v>10466.4</v>
      </c>
      <c r="G12" s="715">
        <v>10472</v>
      </c>
      <c r="H12" s="716">
        <v>5.6000000000003638</v>
      </c>
      <c r="I12" s="717"/>
      <c r="J12" s="76"/>
      <c r="K12" s="76"/>
      <c r="L12" s="76"/>
      <c r="M12" s="76"/>
      <c r="N12" s="76"/>
    </row>
    <row r="13" spans="1:14" ht="16.5" customHeight="1">
      <c r="A13" s="710">
        <v>10</v>
      </c>
      <c r="B13" s="723" t="s">
        <v>68</v>
      </c>
      <c r="C13" s="724" t="s">
        <v>887</v>
      </c>
      <c r="D13" s="713"/>
      <c r="E13" s="714"/>
      <c r="F13" s="715">
        <v>18094.599999999999</v>
      </c>
      <c r="G13" s="715">
        <v>18104.599999999999</v>
      </c>
      <c r="H13" s="716">
        <v>10</v>
      </c>
      <c r="I13" s="717"/>
      <c r="J13" s="76"/>
      <c r="K13" s="76"/>
      <c r="L13" s="76"/>
      <c r="M13" s="76"/>
      <c r="N13" s="76"/>
    </row>
    <row r="14" spans="1:14" ht="16.5" customHeight="1">
      <c r="A14" s="710">
        <v>11</v>
      </c>
      <c r="B14" s="723" t="s">
        <v>71</v>
      </c>
      <c r="C14" s="724" t="s">
        <v>887</v>
      </c>
      <c r="D14" s="713"/>
      <c r="E14" s="714"/>
      <c r="F14" s="715">
        <v>15451.4</v>
      </c>
      <c r="G14" s="715">
        <v>15451.4</v>
      </c>
      <c r="H14" s="716">
        <v>0</v>
      </c>
      <c r="I14" s="717" t="s">
        <v>971</v>
      </c>
      <c r="J14" s="76"/>
      <c r="K14" s="76"/>
      <c r="L14" s="76"/>
      <c r="M14" s="76"/>
      <c r="N14" s="76"/>
    </row>
    <row r="15" spans="1:14" ht="16.5" customHeight="1">
      <c r="A15" s="710">
        <v>12</v>
      </c>
      <c r="B15" s="725" t="s">
        <v>73</v>
      </c>
      <c r="C15" s="724" t="s">
        <v>887</v>
      </c>
      <c r="D15" s="713"/>
      <c r="E15" s="714"/>
      <c r="F15" s="715">
        <v>7130.4</v>
      </c>
      <c r="G15" s="715">
        <v>7140.5</v>
      </c>
      <c r="H15" s="716">
        <v>10.100000000000364</v>
      </c>
      <c r="I15" s="717"/>
      <c r="J15" s="76"/>
      <c r="K15" s="76"/>
      <c r="L15" s="76"/>
      <c r="M15" s="76"/>
      <c r="N15" s="76"/>
    </row>
    <row r="16" spans="1:14" ht="16.5" customHeight="1">
      <c r="A16" s="710">
        <v>13</v>
      </c>
      <c r="B16" s="725" t="s">
        <v>75</v>
      </c>
      <c r="C16" s="724" t="s">
        <v>887</v>
      </c>
      <c r="D16" s="713"/>
      <c r="E16" s="714"/>
      <c r="F16" s="715">
        <v>5989.2</v>
      </c>
      <c r="G16" s="715">
        <v>5999</v>
      </c>
      <c r="H16" s="716">
        <v>9.8000000000001819</v>
      </c>
      <c r="I16" s="717"/>
      <c r="J16" s="76"/>
      <c r="K16" s="76"/>
      <c r="L16" s="76"/>
      <c r="M16" s="76"/>
      <c r="N16" s="76"/>
    </row>
    <row r="17" spans="1:14" ht="16.5" customHeight="1">
      <c r="A17" s="710">
        <v>14</v>
      </c>
      <c r="B17" s="726" t="s">
        <v>77</v>
      </c>
      <c r="C17" s="724" t="s">
        <v>887</v>
      </c>
      <c r="D17" s="713"/>
      <c r="E17" s="714"/>
      <c r="F17" s="727">
        <v>19372.7</v>
      </c>
      <c r="G17" s="727">
        <v>19372.7</v>
      </c>
      <c r="H17" s="716">
        <v>0</v>
      </c>
      <c r="I17" s="717" t="s">
        <v>971</v>
      </c>
      <c r="J17" s="76"/>
      <c r="K17" s="76"/>
      <c r="L17" s="76"/>
      <c r="M17" s="76"/>
      <c r="N17" s="76"/>
    </row>
    <row r="18" spans="1:14" ht="16.5" customHeight="1">
      <c r="A18" s="710">
        <v>15</v>
      </c>
      <c r="B18" s="728" t="s">
        <v>79</v>
      </c>
      <c r="C18" s="724" t="s">
        <v>887</v>
      </c>
      <c r="D18" s="713"/>
      <c r="E18" s="714"/>
      <c r="F18" s="727">
        <v>16663.8</v>
      </c>
      <c r="G18" s="727">
        <v>16669.5</v>
      </c>
      <c r="H18" s="716">
        <v>5.7000000000007276</v>
      </c>
      <c r="I18" s="717"/>
      <c r="J18" s="76"/>
      <c r="K18" s="76"/>
      <c r="L18" s="76"/>
      <c r="M18" s="76"/>
      <c r="N18" s="76"/>
    </row>
    <row r="19" spans="1:14" ht="16.5" customHeight="1">
      <c r="A19" s="710">
        <v>16</v>
      </c>
      <c r="B19" s="729" t="s">
        <v>85</v>
      </c>
      <c r="C19" s="724" t="s">
        <v>887</v>
      </c>
      <c r="D19" s="713"/>
      <c r="E19" s="714"/>
      <c r="F19" s="727">
        <v>12869.4</v>
      </c>
      <c r="G19" s="727">
        <v>12869.4</v>
      </c>
      <c r="H19" s="716">
        <v>0</v>
      </c>
      <c r="I19" s="717" t="s">
        <v>971</v>
      </c>
      <c r="J19" s="76"/>
      <c r="K19" s="76"/>
      <c r="L19" s="76"/>
      <c r="M19" s="76"/>
      <c r="N19" s="76"/>
    </row>
    <row r="20" spans="1:14" ht="16.5" customHeight="1">
      <c r="A20" s="710">
        <v>17</v>
      </c>
      <c r="B20" s="729" t="s">
        <v>639</v>
      </c>
      <c r="C20" s="724" t="s">
        <v>887</v>
      </c>
      <c r="D20" s="713"/>
      <c r="E20" s="714"/>
      <c r="F20" s="727">
        <v>2474.4</v>
      </c>
      <c r="G20" s="727">
        <v>2485.1999999999998</v>
      </c>
      <c r="H20" s="716">
        <v>10.799999999999727</v>
      </c>
      <c r="I20" s="717"/>
      <c r="J20" s="76"/>
      <c r="K20" s="76"/>
      <c r="L20" s="76"/>
      <c r="M20" s="76"/>
      <c r="N20" s="76"/>
    </row>
    <row r="21" spans="1:14" ht="16.5" customHeight="1">
      <c r="A21" s="710">
        <v>18</v>
      </c>
      <c r="B21" s="730" t="s">
        <v>99</v>
      </c>
      <c r="C21" s="724" t="s">
        <v>887</v>
      </c>
      <c r="D21" s="713"/>
      <c r="E21" s="731"/>
      <c r="F21" s="732">
        <v>25056</v>
      </c>
      <c r="G21" s="732">
        <v>25056</v>
      </c>
      <c r="H21" s="716">
        <v>0</v>
      </c>
      <c r="I21" s="717" t="s">
        <v>971</v>
      </c>
      <c r="J21" s="76"/>
      <c r="K21" s="76"/>
      <c r="L21" s="76"/>
      <c r="M21" s="76"/>
      <c r="N21" s="76"/>
    </row>
    <row r="22" spans="1:14" ht="16.5" customHeight="1">
      <c r="A22" s="710">
        <v>19</v>
      </c>
      <c r="B22" s="730" t="s">
        <v>101</v>
      </c>
      <c r="C22" s="724" t="s">
        <v>887</v>
      </c>
      <c r="D22" s="713"/>
      <c r="E22" s="731"/>
      <c r="F22" s="727">
        <v>29125.8</v>
      </c>
      <c r="G22" s="727">
        <v>29125.8</v>
      </c>
      <c r="H22" s="716">
        <v>0</v>
      </c>
      <c r="I22" s="717" t="s">
        <v>971</v>
      </c>
      <c r="J22" s="76"/>
      <c r="K22" s="76"/>
      <c r="L22" s="76"/>
      <c r="M22" s="76"/>
      <c r="N22" s="76"/>
    </row>
    <row r="23" spans="1:14" ht="16.5" customHeight="1">
      <c r="A23" s="710">
        <v>20</v>
      </c>
      <c r="B23" s="730" t="s">
        <v>103</v>
      </c>
      <c r="C23" s="724" t="s">
        <v>887</v>
      </c>
      <c r="D23" s="713"/>
      <c r="E23" s="731"/>
      <c r="F23" s="715">
        <v>21071.1</v>
      </c>
      <c r="G23" s="715">
        <v>21080.5</v>
      </c>
      <c r="H23" s="716">
        <v>9.4000000000014552</v>
      </c>
      <c r="I23" s="717"/>
      <c r="J23" s="78"/>
      <c r="K23" s="76"/>
      <c r="L23" s="76"/>
      <c r="M23" s="76"/>
      <c r="N23" s="76"/>
    </row>
    <row r="24" spans="1:14" ht="16.5" customHeight="1">
      <c r="A24" s="710">
        <v>21</v>
      </c>
      <c r="B24" s="730" t="s">
        <v>105</v>
      </c>
      <c r="C24" s="724" t="s">
        <v>887</v>
      </c>
      <c r="D24" s="713"/>
      <c r="E24" s="731"/>
      <c r="F24" s="727">
        <v>24508</v>
      </c>
      <c r="G24" s="727">
        <v>24517</v>
      </c>
      <c r="H24" s="716">
        <v>9</v>
      </c>
      <c r="I24" s="717"/>
      <c r="J24" s="78"/>
      <c r="K24" s="76"/>
      <c r="L24" s="76"/>
      <c r="M24" s="76"/>
      <c r="N24" s="76"/>
    </row>
    <row r="25" spans="1:14" ht="16.5" customHeight="1">
      <c r="A25" s="710">
        <v>22</v>
      </c>
      <c r="B25" s="730" t="s">
        <v>107</v>
      </c>
      <c r="C25" s="724" t="s">
        <v>887</v>
      </c>
      <c r="D25" s="713"/>
      <c r="E25" s="731"/>
      <c r="F25" s="727">
        <v>26108</v>
      </c>
      <c r="G25" s="727">
        <v>26108</v>
      </c>
      <c r="H25" s="716">
        <v>0</v>
      </c>
      <c r="I25" s="717" t="s">
        <v>971</v>
      </c>
      <c r="J25" s="76"/>
      <c r="K25" s="76"/>
      <c r="L25" s="76"/>
      <c r="M25" s="76"/>
      <c r="N25" s="76"/>
    </row>
    <row r="26" spans="1:14" ht="16.5" customHeight="1">
      <c r="A26" s="710">
        <v>23</v>
      </c>
      <c r="B26" s="733" t="s">
        <v>109</v>
      </c>
      <c r="C26" s="724" t="s">
        <v>887</v>
      </c>
      <c r="D26" s="713"/>
      <c r="E26" s="731"/>
      <c r="F26" s="727">
        <v>26071.9</v>
      </c>
      <c r="G26" s="727">
        <v>26081.8</v>
      </c>
      <c r="H26" s="716">
        <v>9.8999999999978172</v>
      </c>
      <c r="I26" s="717"/>
      <c r="J26" s="76"/>
      <c r="K26" s="76"/>
      <c r="L26" s="76"/>
      <c r="M26" s="76"/>
      <c r="N26" s="76"/>
    </row>
    <row r="27" spans="1:14" ht="16.5" customHeight="1">
      <c r="A27" s="710">
        <v>24</v>
      </c>
      <c r="B27" s="730" t="s">
        <v>111</v>
      </c>
      <c r="C27" s="724" t="s">
        <v>887</v>
      </c>
      <c r="D27" s="713"/>
      <c r="E27" s="731"/>
      <c r="F27" s="727">
        <v>2864</v>
      </c>
      <c r="G27" s="727">
        <v>2874</v>
      </c>
      <c r="H27" s="716">
        <v>10</v>
      </c>
      <c r="I27" s="717"/>
      <c r="J27" s="76"/>
      <c r="K27" s="76"/>
      <c r="L27" s="76"/>
      <c r="M27" s="76"/>
      <c r="N27" s="76"/>
    </row>
    <row r="28" spans="1:14" ht="16.5" customHeight="1">
      <c r="A28" s="710">
        <v>25</v>
      </c>
      <c r="B28" s="730" t="s">
        <v>113</v>
      </c>
      <c r="C28" s="724" t="s">
        <v>887</v>
      </c>
      <c r="D28" s="713"/>
      <c r="E28" s="731"/>
      <c r="F28" s="803">
        <v>17906</v>
      </c>
      <c r="G28" s="803">
        <v>17916</v>
      </c>
      <c r="H28" s="716">
        <v>10</v>
      </c>
      <c r="I28" s="717"/>
      <c r="J28" s="76"/>
      <c r="K28" s="76"/>
      <c r="L28" s="76"/>
      <c r="M28" s="76"/>
      <c r="N28" s="76" t="s">
        <v>331</v>
      </c>
    </row>
    <row r="29" spans="1:14" ht="16.5" customHeight="1">
      <c r="A29" s="710">
        <v>26</v>
      </c>
      <c r="B29" s="730" t="s">
        <v>114</v>
      </c>
      <c r="C29" s="724" t="s">
        <v>887</v>
      </c>
      <c r="D29" s="713"/>
      <c r="E29" s="731"/>
      <c r="F29" s="727">
        <v>18549</v>
      </c>
      <c r="G29" s="727">
        <v>18559</v>
      </c>
      <c r="H29" s="716">
        <v>10</v>
      </c>
      <c r="I29" s="717"/>
      <c r="J29" s="76"/>
      <c r="K29" s="76"/>
      <c r="L29" s="76"/>
      <c r="M29" s="76"/>
      <c r="N29" s="76"/>
    </row>
    <row r="30" spans="1:14" ht="16.5" customHeight="1">
      <c r="A30" s="710">
        <v>27</v>
      </c>
      <c r="B30" s="730" t="s">
        <v>116</v>
      </c>
      <c r="C30" s="724" t="s">
        <v>887</v>
      </c>
      <c r="D30" s="713"/>
      <c r="E30" s="731"/>
      <c r="F30" s="727">
        <v>3145</v>
      </c>
      <c r="G30" s="727">
        <v>3154</v>
      </c>
      <c r="H30" s="716">
        <v>9</v>
      </c>
      <c r="I30" s="717"/>
      <c r="J30" s="76"/>
      <c r="K30" s="76"/>
      <c r="L30" s="76"/>
      <c r="M30" s="76"/>
      <c r="N30" s="76"/>
    </row>
    <row r="31" spans="1:14" ht="16.5" customHeight="1">
      <c r="A31" s="710">
        <v>28</v>
      </c>
      <c r="B31" s="730" t="s">
        <v>117</v>
      </c>
      <c r="C31" s="724" t="s">
        <v>887</v>
      </c>
      <c r="D31" s="713"/>
      <c r="E31" s="731"/>
      <c r="F31" s="732">
        <v>30764</v>
      </c>
      <c r="G31" s="732">
        <v>30775</v>
      </c>
      <c r="H31" s="716">
        <v>11</v>
      </c>
      <c r="I31" s="717"/>
      <c r="J31" s="76"/>
      <c r="K31" s="76"/>
      <c r="L31" s="76"/>
      <c r="M31" s="76"/>
      <c r="N31" s="76"/>
    </row>
    <row r="32" spans="1:14" ht="16.5" customHeight="1">
      <c r="A32" s="710">
        <v>29</v>
      </c>
      <c r="B32" s="730" t="s">
        <v>118</v>
      </c>
      <c r="C32" s="724" t="s">
        <v>887</v>
      </c>
      <c r="D32" s="713"/>
      <c r="E32" s="731"/>
      <c r="F32" s="715">
        <v>27700.3</v>
      </c>
      <c r="G32" s="715">
        <v>27700.3</v>
      </c>
      <c r="H32" s="716">
        <v>0</v>
      </c>
      <c r="I32" s="717" t="s">
        <v>971</v>
      </c>
      <c r="J32" s="76"/>
      <c r="K32" s="76"/>
      <c r="L32" s="76"/>
      <c r="M32" s="76"/>
      <c r="N32" s="76"/>
    </row>
    <row r="33" spans="1:14" ht="16.5" customHeight="1">
      <c r="A33" s="710">
        <v>30</v>
      </c>
      <c r="B33" s="730" t="s">
        <v>119</v>
      </c>
      <c r="C33" s="724" t="s">
        <v>887</v>
      </c>
      <c r="D33" s="713"/>
      <c r="E33" s="731"/>
      <c r="F33" s="732">
        <v>12265.2</v>
      </c>
      <c r="G33" s="715">
        <v>12265.2</v>
      </c>
      <c r="H33" s="716">
        <v>0</v>
      </c>
      <c r="I33" s="717" t="s">
        <v>971</v>
      </c>
      <c r="J33" s="76"/>
      <c r="K33" s="76"/>
      <c r="L33" s="76"/>
      <c r="M33" s="76"/>
      <c r="N33" s="76"/>
    </row>
    <row r="34" spans="1:14" ht="16.5" customHeight="1">
      <c r="A34" s="710">
        <v>31</v>
      </c>
      <c r="B34" s="730" t="s">
        <v>120</v>
      </c>
      <c r="C34" s="724" t="s">
        <v>887</v>
      </c>
      <c r="D34" s="713"/>
      <c r="E34" s="731"/>
      <c r="F34" s="732">
        <v>7862</v>
      </c>
      <c r="G34" s="732">
        <v>7873.3</v>
      </c>
      <c r="H34" s="716">
        <v>11.300000000000182</v>
      </c>
      <c r="I34" s="717"/>
      <c r="J34" s="76"/>
      <c r="K34" s="76"/>
      <c r="L34" s="76"/>
      <c r="M34" s="76"/>
      <c r="N34" s="76"/>
    </row>
    <row r="35" spans="1:14" ht="16.5" customHeight="1">
      <c r="A35" s="710">
        <v>32</v>
      </c>
      <c r="B35" s="730" t="s">
        <v>228</v>
      </c>
      <c r="C35" s="724" t="s">
        <v>887</v>
      </c>
      <c r="D35" s="713"/>
      <c r="E35" s="731"/>
      <c r="F35" s="734">
        <v>3558.5</v>
      </c>
      <c r="G35" s="734">
        <v>3558.5</v>
      </c>
      <c r="H35" s="716">
        <v>0</v>
      </c>
      <c r="I35" s="717" t="s">
        <v>1022</v>
      </c>
      <c r="J35" s="76"/>
      <c r="K35" s="76"/>
      <c r="L35" s="76"/>
      <c r="M35" s="76"/>
      <c r="N35" s="76"/>
    </row>
    <row r="36" spans="1:14" ht="16.5" customHeight="1">
      <c r="A36" s="710">
        <v>33</v>
      </c>
      <c r="B36" s="730" t="s">
        <v>230</v>
      </c>
      <c r="C36" s="724" t="s">
        <v>887</v>
      </c>
      <c r="D36" s="713"/>
      <c r="E36" s="731"/>
      <c r="F36" s="715">
        <v>13794.5</v>
      </c>
      <c r="G36" s="715">
        <v>13794.5</v>
      </c>
      <c r="H36" s="716">
        <v>0</v>
      </c>
      <c r="I36" s="717" t="s">
        <v>971</v>
      </c>
      <c r="J36" s="76"/>
      <c r="K36" s="76"/>
      <c r="L36" s="76"/>
      <c r="M36" s="76"/>
      <c r="N36" s="76"/>
    </row>
    <row r="37" spans="1:14" ht="16.5" customHeight="1">
      <c r="A37" s="710">
        <v>34</v>
      </c>
      <c r="B37" s="735" t="s">
        <v>231</v>
      </c>
      <c r="C37" s="712" t="s">
        <v>887</v>
      </c>
      <c r="D37" s="713"/>
      <c r="E37" s="736"/>
      <c r="F37" s="734">
        <v>16538</v>
      </c>
      <c r="G37" s="734">
        <v>16538</v>
      </c>
      <c r="H37" s="716">
        <v>0</v>
      </c>
      <c r="I37" s="717" t="s">
        <v>1027</v>
      </c>
      <c r="J37" s="76"/>
      <c r="K37" s="76"/>
      <c r="L37" s="76"/>
      <c r="M37" s="76"/>
      <c r="N37" s="76"/>
    </row>
    <row r="38" spans="1:14" ht="16.5" customHeight="1">
      <c r="A38" s="710">
        <v>35</v>
      </c>
      <c r="B38" s="737" t="s">
        <v>232</v>
      </c>
      <c r="C38" s="724" t="s">
        <v>887</v>
      </c>
      <c r="D38" s="713"/>
      <c r="E38" s="736"/>
      <c r="F38" s="738">
        <v>4824</v>
      </c>
      <c r="G38" s="738">
        <v>4824</v>
      </c>
      <c r="H38" s="716">
        <v>0</v>
      </c>
      <c r="I38" s="717"/>
      <c r="J38" s="76"/>
      <c r="K38" s="76"/>
      <c r="L38" s="76"/>
      <c r="M38" s="76"/>
      <c r="N38" s="76"/>
    </row>
    <row r="39" spans="1:14" ht="16.5" customHeight="1">
      <c r="A39" s="753">
        <v>36</v>
      </c>
      <c r="B39" s="754" t="s">
        <v>982</v>
      </c>
      <c r="C39" s="755" t="s">
        <v>887</v>
      </c>
      <c r="D39" s="756"/>
      <c r="E39" s="757"/>
      <c r="F39" s="734">
        <v>749</v>
      </c>
      <c r="G39" s="734">
        <v>749</v>
      </c>
      <c r="H39" s="716">
        <v>0</v>
      </c>
      <c r="I39" s="717" t="s">
        <v>1058</v>
      </c>
      <c r="J39" s="76"/>
      <c r="K39" s="76"/>
      <c r="L39" s="76"/>
      <c r="M39" s="76"/>
      <c r="N39" s="79"/>
    </row>
    <row r="40" spans="1:14" ht="16.5" customHeight="1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</row>
    <row r="41" spans="1:14" ht="16.5" customHeight="1">
      <c r="A41" s="76"/>
      <c r="B41" s="76"/>
      <c r="C41" s="76"/>
      <c r="D41" s="76"/>
      <c r="E41" s="76"/>
      <c r="F41" s="76"/>
      <c r="G41" s="76"/>
      <c r="H41" s="76"/>
      <c r="I41" s="76" t="s">
        <v>316</v>
      </c>
      <c r="J41" s="76"/>
      <c r="K41" s="76"/>
      <c r="L41" s="76"/>
      <c r="M41" s="76"/>
      <c r="N41" s="76"/>
    </row>
    <row r="42" spans="1:14" ht="16.5" customHeight="1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14" ht="16.5" customHeight="1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14" ht="16.5" customHeight="1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14" ht="16.5" customHeight="1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14" ht="16.5" customHeight="1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14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14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 t="s">
        <v>316</v>
      </c>
      <c r="L48" s="76"/>
      <c r="M48" s="76"/>
      <c r="N48" s="76"/>
    </row>
  </sheetData>
  <mergeCells count="2">
    <mergeCell ref="B1:I1"/>
    <mergeCell ref="F3:H3"/>
  </mergeCells>
  <phoneticPr fontId="23" type="noConversion"/>
  <conditionalFormatting sqref="H4:H39">
    <cfRule type="cellIs" dxfId="26" priority="1" stopIfTrue="1" operator="lessThan">
      <formula>0</formula>
    </cfRule>
    <cfRule type="cellIs" dxfId="25" priority="2" stopIfTrue="1" operator="greaterThan">
      <formula>12</formula>
    </cfRule>
  </conditionalFormatting>
  <pageMargins left="0.7" right="0.7" top="0.75" bottom="0.75" header="0.3" footer="0.3"/>
  <pageSetup paperSize="9"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0000"/>
    <pageSetUpPr autoPageBreaks="0"/>
  </sheetPr>
  <dimension ref="A1:GA185"/>
  <sheetViews>
    <sheetView zoomScale="70" zoomScaleNormal="70" zoomScaleSheetLayoutView="10" workbookViewId="0">
      <pane xSplit="11" ySplit="7" topLeftCell="L8" activePane="bottomRight" state="frozen"/>
      <selection pane="topRight"/>
      <selection pane="bottomLeft"/>
      <selection pane="bottomRight" sqref="A1:GA185"/>
    </sheetView>
  </sheetViews>
  <sheetFormatPr defaultColWidth="9.58203125" defaultRowHeight="17.399999999999999"/>
  <cols>
    <col min="1" max="1" width="54.83203125" customWidth="1"/>
    <col min="2" max="2" width="22.75" customWidth="1"/>
    <col min="3" max="3" width="18.1640625" hidden="1" customWidth="1"/>
    <col min="4" max="4" width="16.1640625" hidden="1" customWidth="1"/>
    <col min="5" max="6" width="15.83203125" customWidth="1"/>
    <col min="7" max="7" width="17" customWidth="1"/>
    <col min="8" max="8" width="16.25" customWidth="1"/>
    <col min="9" max="9" width="15.6640625" customWidth="1"/>
    <col min="10" max="10" width="12.08203125" customWidth="1"/>
    <col min="11" max="11" width="10.83203125" customWidth="1"/>
    <col min="12" max="18" width="12.5" customWidth="1"/>
    <col min="19" max="20" width="9.83203125" customWidth="1"/>
    <col min="21" max="21" width="9.6640625" customWidth="1"/>
    <col min="22" max="22" width="11.33203125" customWidth="1"/>
    <col min="23" max="24" width="11" customWidth="1"/>
    <col min="25" max="25" width="9.83203125" customWidth="1"/>
    <col min="26" max="26" width="11.33203125" customWidth="1"/>
    <col min="27" max="27" width="12" customWidth="1"/>
    <col min="28" max="28" width="10.08203125" customWidth="1"/>
    <col min="29" max="29" width="12.25" customWidth="1"/>
    <col min="30" max="35" width="10.08203125" customWidth="1"/>
    <col min="36" max="36" width="12" customWidth="1"/>
    <col min="37" max="37" width="12.75" customWidth="1"/>
    <col min="38" max="39" width="10.08203125" customWidth="1"/>
    <col min="40" max="46" width="0" hidden="1" customWidth="1"/>
    <col min="47" max="48" width="10.58203125" customWidth="1"/>
    <col min="49" max="49" width="12.4140625" customWidth="1"/>
    <col min="50" max="50" width="13.5" customWidth="1"/>
    <col min="51" max="51" width="12.75" customWidth="1"/>
    <col min="52" max="55" width="10.58203125" customWidth="1"/>
    <col min="56" max="56" width="11.9140625" customWidth="1"/>
    <col min="57" max="57" width="12.75" customWidth="1"/>
    <col min="58" max="58" width="11.33203125" customWidth="1"/>
    <col min="59" max="59" width="10" customWidth="1"/>
    <col min="60" max="63" width="10.58203125" customWidth="1"/>
    <col min="64" max="64" width="11.9140625" customWidth="1"/>
    <col min="65" max="65" width="10.4140625" customWidth="1"/>
    <col min="66" max="67" width="10.58203125" customWidth="1"/>
    <col min="68" max="68" width="12.5" customWidth="1"/>
    <col min="69" max="70" width="10.58203125" customWidth="1"/>
    <col min="71" max="71" width="12" customWidth="1"/>
    <col min="72" max="73" width="10.58203125" customWidth="1"/>
    <col min="74" max="74" width="10.25" customWidth="1"/>
    <col min="75" max="77" width="10.58203125" customWidth="1"/>
    <col min="78" max="78" width="12" customWidth="1"/>
    <col min="79" max="79" width="13.25" customWidth="1"/>
    <col min="80" max="81" width="10.58203125" customWidth="1"/>
    <col min="82" max="88" width="0" hidden="1" customWidth="1"/>
    <col min="89" max="91" width="10.58203125" customWidth="1"/>
    <col min="92" max="92" width="13" customWidth="1"/>
    <col min="93" max="93" width="12.5" customWidth="1"/>
    <col min="94" max="97" width="10.58203125" customWidth="1"/>
    <col min="98" max="98" width="16.5" customWidth="1"/>
    <col min="99" max="99" width="15.4140625" customWidth="1"/>
    <col min="100" max="100" width="14.1640625" customWidth="1"/>
    <col min="101" max="101" width="10.58203125" customWidth="1"/>
    <col min="102" max="102" width="12.75" customWidth="1"/>
    <col min="103" max="116" width="0" hidden="1" customWidth="1"/>
    <col min="117" max="117" width="13.08203125" customWidth="1"/>
    <col min="118" max="118" width="13" customWidth="1"/>
    <col min="119" max="119" width="11.6640625" customWidth="1"/>
    <col min="120" max="120" width="12.25" customWidth="1"/>
    <col min="121" max="121" width="12.33203125" customWidth="1"/>
    <col min="122" max="122" width="10.83203125" customWidth="1"/>
    <col min="123" max="123" width="9.5" customWidth="1"/>
    <col min="124" max="124" width="13.75" hidden="1" customWidth="1"/>
    <col min="125" max="130" width="10" hidden="1" customWidth="1"/>
    <col min="131" max="165" width="0" hidden="1" customWidth="1"/>
    <col min="166" max="166" width="17.1640625" customWidth="1"/>
    <col min="167" max="167" width="17.58203125" customWidth="1"/>
    <col min="168" max="174" width="9" customWidth="1"/>
    <col min="175" max="175" width="17.9140625" customWidth="1"/>
    <col min="176" max="176" width="14.33203125" customWidth="1"/>
    <col min="177" max="177" width="19.08203125" customWidth="1"/>
    <col min="178" max="181" width="14.33203125" customWidth="1"/>
    <col min="182" max="183" width="17" customWidth="1"/>
  </cols>
  <sheetData>
    <row r="1" spans="1:183" ht="50.25" customHeight="1">
      <c r="A1" s="830" t="s">
        <v>866</v>
      </c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281"/>
      <c r="M1" s="280"/>
      <c r="N1" s="282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3"/>
      <c r="AO1" s="281"/>
      <c r="AP1" s="281"/>
      <c r="AQ1" s="284"/>
      <c r="AR1" s="281"/>
      <c r="AS1" s="281"/>
      <c r="AT1" s="281"/>
      <c r="AU1" s="285"/>
      <c r="AV1" s="285"/>
      <c r="AW1" s="285"/>
      <c r="AX1" s="285"/>
      <c r="AY1" s="285"/>
      <c r="AZ1" s="285"/>
      <c r="BA1" s="285"/>
      <c r="BB1" s="285"/>
      <c r="BC1" s="281"/>
      <c r="BD1" s="281"/>
      <c r="BE1" s="286"/>
      <c r="BF1" s="286"/>
      <c r="BG1" s="286"/>
      <c r="BH1" s="286"/>
      <c r="BI1" s="285"/>
      <c r="BJ1" s="287"/>
      <c r="BK1" s="286"/>
      <c r="BL1" s="286"/>
      <c r="BM1" s="286"/>
      <c r="BN1" s="286"/>
      <c r="BO1" s="281"/>
      <c r="BP1" s="288"/>
      <c r="BQ1" s="281"/>
      <c r="BR1" s="281"/>
      <c r="BS1" s="281"/>
      <c r="BT1" s="281"/>
      <c r="BU1" s="281"/>
      <c r="BV1" s="281"/>
      <c r="BW1" s="281"/>
      <c r="BX1" s="831"/>
      <c r="BY1" s="831"/>
      <c r="BZ1" s="831"/>
      <c r="CA1" s="831"/>
      <c r="CB1" s="281"/>
      <c r="CC1" s="289"/>
      <c r="CD1" s="289"/>
      <c r="CE1" s="289"/>
      <c r="CF1" s="289"/>
      <c r="CG1" s="289"/>
      <c r="CH1" s="289"/>
      <c r="CI1" s="289"/>
      <c r="CJ1" s="289"/>
      <c r="CK1" s="831"/>
      <c r="CL1" s="831"/>
      <c r="CM1" s="831"/>
      <c r="CN1" s="831"/>
      <c r="CO1" s="281"/>
      <c r="CP1" s="281"/>
      <c r="CQ1" s="281"/>
      <c r="CR1" s="286"/>
      <c r="CS1" s="286"/>
      <c r="CT1" s="831"/>
      <c r="CU1" s="831"/>
      <c r="CV1" s="831"/>
      <c r="CW1" s="831"/>
      <c r="CX1" s="281"/>
      <c r="CY1" s="281"/>
      <c r="CZ1" s="831"/>
      <c r="DA1" s="831"/>
      <c r="DB1" s="831"/>
      <c r="DC1" s="831"/>
      <c r="DD1" s="281"/>
      <c r="DE1" s="281"/>
      <c r="DF1" s="281"/>
      <c r="DG1" s="832"/>
      <c r="DH1" s="832"/>
      <c r="DI1" s="832"/>
      <c r="DJ1" s="832"/>
      <c r="DK1" s="281"/>
      <c r="DL1" s="281"/>
      <c r="DM1" s="281"/>
      <c r="DN1" s="833"/>
      <c r="DO1" s="833"/>
      <c r="DP1" s="833"/>
      <c r="DQ1" s="833"/>
      <c r="DR1" s="833"/>
      <c r="DS1" s="833"/>
      <c r="DT1" s="281"/>
      <c r="DU1" s="281"/>
      <c r="DV1" s="281"/>
      <c r="DW1" s="281"/>
      <c r="DX1" s="281"/>
      <c r="DY1" s="281"/>
      <c r="DZ1" s="281"/>
      <c r="EA1" s="281"/>
      <c r="EB1" s="281"/>
      <c r="EC1" s="281"/>
      <c r="ED1" s="281"/>
      <c r="EE1" s="281"/>
      <c r="EF1" s="281"/>
      <c r="EG1" s="281"/>
      <c r="EH1" s="831"/>
      <c r="EI1" s="831"/>
      <c r="EJ1" s="831"/>
      <c r="EK1" s="285"/>
      <c r="EL1" s="281"/>
      <c r="EM1" s="281"/>
      <c r="EN1" s="281"/>
      <c r="EO1" s="281"/>
      <c r="EP1" s="281"/>
      <c r="EQ1" s="281"/>
      <c r="ER1" s="281"/>
      <c r="ES1" s="281"/>
      <c r="ET1" s="281"/>
      <c r="EU1" s="281"/>
      <c r="EV1" s="831"/>
      <c r="EW1" s="831"/>
      <c r="EX1" s="831"/>
      <c r="EY1" s="285"/>
      <c r="EZ1" s="281"/>
      <c r="FA1" s="281"/>
      <c r="FB1" s="289"/>
      <c r="FC1" s="831"/>
      <c r="FD1" s="831"/>
      <c r="FE1" s="831"/>
      <c r="FF1" s="831"/>
      <c r="FG1" s="281"/>
      <c r="FH1" s="281"/>
      <c r="FI1" s="291"/>
      <c r="FJ1" s="281"/>
      <c r="FK1" s="281"/>
      <c r="FL1" s="281"/>
      <c r="FM1" s="281"/>
      <c r="FN1" s="281"/>
      <c r="FO1" s="281" t="s">
        <v>867</v>
      </c>
      <c r="FP1" s="281">
        <v>3.2</v>
      </c>
      <c r="FQ1" s="281">
        <v>3.3</v>
      </c>
      <c r="FR1" s="281">
        <v>3.4</v>
      </c>
      <c r="FS1" s="281"/>
      <c r="FT1" s="281"/>
      <c r="FU1" s="281"/>
      <c r="FV1" s="281"/>
      <c r="FW1" s="281"/>
      <c r="FX1" s="281"/>
      <c r="FY1" s="281"/>
      <c r="FZ1" s="281"/>
      <c r="GA1" s="281"/>
    </row>
    <row r="2" spans="1:183" ht="24" customHeight="1">
      <c r="A2" s="828" t="s">
        <v>1059</v>
      </c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93"/>
      <c r="AH2" s="282"/>
      <c r="AI2" s="282"/>
      <c r="AJ2" s="282"/>
      <c r="AK2" s="282"/>
      <c r="AL2" s="282"/>
      <c r="AM2" s="282"/>
      <c r="AN2" s="283"/>
      <c r="AO2" s="283"/>
      <c r="AP2" s="283"/>
      <c r="AQ2" s="282"/>
      <c r="AR2" s="282"/>
      <c r="AS2" s="282"/>
      <c r="AT2" s="282"/>
      <c r="AU2" s="294"/>
      <c r="AV2" s="282"/>
      <c r="AW2" s="282"/>
      <c r="AX2" s="295"/>
      <c r="AY2" s="282"/>
      <c r="AZ2" s="282"/>
      <c r="BA2" s="282"/>
      <c r="BB2" s="282"/>
      <c r="BC2" s="296"/>
      <c r="BD2" s="296"/>
      <c r="BE2" s="295"/>
      <c r="BF2" s="282"/>
      <c r="BG2" s="282"/>
      <c r="BH2" s="282"/>
      <c r="BI2" s="290"/>
      <c r="BJ2" s="297"/>
      <c r="BK2" s="282"/>
      <c r="BL2" s="295"/>
      <c r="BM2" s="282"/>
      <c r="BN2" s="282"/>
      <c r="BO2" s="282"/>
      <c r="BP2" s="298"/>
      <c r="BQ2" s="282"/>
      <c r="BR2" s="282"/>
      <c r="BS2" s="295"/>
      <c r="BT2" s="295"/>
      <c r="BU2" s="282"/>
      <c r="BV2" s="282"/>
      <c r="BW2" s="299"/>
      <c r="BX2" s="282"/>
      <c r="BY2" s="282"/>
      <c r="BZ2" s="300"/>
      <c r="CA2" s="282"/>
      <c r="CB2" s="282"/>
      <c r="CC2" s="300"/>
      <c r="CD2" s="299"/>
      <c r="CE2" s="300"/>
      <c r="CF2" s="300"/>
      <c r="CG2" s="300"/>
      <c r="CH2" s="300"/>
      <c r="CI2" s="300"/>
      <c r="CJ2" s="300"/>
      <c r="CK2" s="301"/>
      <c r="CL2" s="301"/>
      <c r="CM2" s="301"/>
      <c r="CN2" s="301"/>
      <c r="CO2" s="301"/>
      <c r="CP2" s="301"/>
      <c r="CQ2" s="301"/>
      <c r="CR2" s="302"/>
      <c r="CS2" s="303"/>
      <c r="CT2" s="301"/>
      <c r="CU2" s="301"/>
      <c r="CV2" s="301"/>
      <c r="CW2" s="301"/>
      <c r="CX2" s="301"/>
      <c r="CY2" s="304"/>
      <c r="CZ2" s="304"/>
      <c r="DA2" s="304"/>
      <c r="DB2" s="301"/>
      <c r="DC2" s="301"/>
      <c r="DD2" s="301"/>
      <c r="DE2" s="301"/>
      <c r="DF2" s="301"/>
      <c r="DG2" s="301"/>
      <c r="DH2" s="301"/>
      <c r="DI2" s="301"/>
      <c r="DJ2" s="301"/>
      <c r="DK2" s="301"/>
      <c r="DL2" s="301"/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1"/>
      <c r="DX2" s="301"/>
      <c r="DY2" s="301"/>
      <c r="DZ2" s="301"/>
      <c r="EA2" s="301"/>
      <c r="EB2" s="301"/>
      <c r="EC2" s="301"/>
      <c r="ED2" s="301"/>
      <c r="EE2" s="301"/>
      <c r="EF2" s="301"/>
      <c r="EG2" s="301"/>
      <c r="EH2" s="305"/>
      <c r="EI2" s="282"/>
      <c r="EJ2" s="282"/>
      <c r="EK2" s="304"/>
      <c r="EL2" s="290"/>
      <c r="EM2" s="282"/>
      <c r="EN2" s="301"/>
      <c r="EO2" s="306"/>
      <c r="EP2" s="301"/>
      <c r="EQ2" s="301"/>
      <c r="ER2" s="301"/>
      <c r="ES2" s="301"/>
      <c r="ET2" s="301"/>
      <c r="EU2" s="307"/>
      <c r="EV2" s="305"/>
      <c r="EW2" s="282"/>
      <c r="EX2" s="282"/>
      <c r="EY2" s="304"/>
      <c r="EZ2" s="290"/>
      <c r="FA2" s="282"/>
      <c r="FB2" s="307"/>
      <c r="FC2" s="305"/>
      <c r="FD2" s="282"/>
      <c r="FE2" s="282"/>
      <c r="FF2" s="304"/>
      <c r="FG2" s="290"/>
      <c r="FH2" s="282"/>
      <c r="FI2" s="308"/>
      <c r="FJ2" s="282"/>
      <c r="FK2" s="282"/>
      <c r="FL2" s="282"/>
      <c r="FM2" s="282"/>
      <c r="FN2" s="282"/>
      <c r="FO2" s="282">
        <v>1640</v>
      </c>
      <c r="FP2" s="282">
        <v>1575</v>
      </c>
      <c r="FQ2" s="282">
        <v>1545</v>
      </c>
      <c r="FR2" s="282">
        <v>1565</v>
      </c>
      <c r="FS2" s="282"/>
      <c r="FT2" s="282"/>
      <c r="FU2" s="282"/>
      <c r="FV2" s="282"/>
      <c r="FW2" s="282"/>
      <c r="FX2" s="282"/>
      <c r="FY2" s="282"/>
      <c r="FZ2" s="282"/>
      <c r="GA2" s="282"/>
    </row>
    <row r="3" spans="1:183" ht="26.25" customHeight="1">
      <c r="A3" s="828"/>
      <c r="B3" s="828"/>
      <c r="C3" s="828"/>
      <c r="D3" s="828"/>
      <c r="E3" s="828"/>
      <c r="F3" s="828"/>
      <c r="G3" s="828"/>
      <c r="H3" s="828"/>
      <c r="I3" s="828"/>
      <c r="J3" s="828"/>
      <c r="K3" s="828"/>
      <c r="L3" s="309"/>
      <c r="M3" s="309"/>
      <c r="N3" s="309"/>
      <c r="O3" s="310"/>
      <c r="P3" s="309"/>
      <c r="Q3" s="309"/>
      <c r="R3" s="309"/>
      <c r="S3" s="309"/>
      <c r="T3" s="299"/>
      <c r="U3" s="309"/>
      <c r="V3" s="310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 t="s">
        <v>980</v>
      </c>
      <c r="AH3" s="309"/>
      <c r="AI3" s="309"/>
      <c r="AJ3" s="309"/>
      <c r="AK3" s="309"/>
      <c r="AL3" s="309"/>
      <c r="AM3" s="309"/>
      <c r="AN3" s="299" t="s">
        <v>980</v>
      </c>
      <c r="AO3" s="309"/>
      <c r="AP3" s="309"/>
      <c r="AQ3" s="311"/>
      <c r="AR3" s="311"/>
      <c r="AS3" s="309"/>
      <c r="AT3" s="309"/>
      <c r="AU3" s="309" t="s">
        <v>1043</v>
      </c>
      <c r="AV3" s="309"/>
      <c r="AW3" s="309"/>
      <c r="AX3" s="310"/>
      <c r="AY3" s="310"/>
      <c r="AZ3" s="309"/>
      <c r="BA3" s="309"/>
      <c r="BB3" s="294"/>
      <c r="BC3" s="309"/>
      <c r="BD3" s="309"/>
      <c r="BE3" s="312"/>
      <c r="BF3" s="309"/>
      <c r="BG3" s="309"/>
      <c r="BH3" s="309"/>
      <c r="BI3" s="309"/>
      <c r="BJ3" s="299"/>
      <c r="BK3" s="309"/>
      <c r="BL3" s="313"/>
      <c r="BM3" s="299"/>
      <c r="BN3" s="314"/>
      <c r="BO3" s="309"/>
      <c r="BP3" s="315"/>
      <c r="BQ3" s="284"/>
      <c r="BR3" s="316"/>
      <c r="BS3" s="314"/>
      <c r="BT3" s="316"/>
      <c r="BU3" s="316"/>
      <c r="BV3" s="322"/>
      <c r="BW3" s="299" t="s">
        <v>1045</v>
      </c>
      <c r="BX3" s="314"/>
      <c r="BY3" s="309"/>
      <c r="BZ3" s="311"/>
      <c r="CA3" s="317"/>
      <c r="CB3" s="318"/>
      <c r="CC3" s="318"/>
      <c r="CD3" s="294"/>
      <c r="CE3" s="284"/>
      <c r="CF3" s="319"/>
      <c r="CG3" s="320"/>
      <c r="CH3" s="321"/>
      <c r="CI3" s="322"/>
      <c r="CJ3" s="309"/>
      <c r="CK3" s="294" t="s">
        <v>1046</v>
      </c>
      <c r="CL3" s="319"/>
      <c r="CM3" s="319"/>
      <c r="CN3" s="312"/>
      <c r="CO3" s="312"/>
      <c r="CP3" s="319"/>
      <c r="CQ3" s="323"/>
      <c r="CR3" s="302" t="s">
        <v>1006</v>
      </c>
      <c r="CS3" s="309"/>
      <c r="CT3" s="319"/>
      <c r="CU3" s="324"/>
      <c r="CV3" s="324"/>
      <c r="CW3" s="319"/>
      <c r="CX3" s="319"/>
      <c r="CY3" s="294"/>
      <c r="CZ3" s="319"/>
      <c r="DA3" s="319"/>
      <c r="DB3" s="319"/>
      <c r="DC3" s="319"/>
      <c r="DD3" s="319"/>
      <c r="DE3" s="319"/>
      <c r="DF3" s="299"/>
      <c r="DG3" s="319"/>
      <c r="DH3" s="319"/>
      <c r="DI3" s="319"/>
      <c r="DJ3" s="319"/>
      <c r="DK3" s="319"/>
      <c r="DL3" s="319"/>
      <c r="DM3" s="299"/>
      <c r="DN3" s="325"/>
      <c r="DO3" s="325"/>
      <c r="DP3" s="318"/>
      <c r="DQ3" s="318"/>
      <c r="DR3" s="318"/>
      <c r="DS3" s="318"/>
      <c r="DT3" s="319"/>
      <c r="DU3" s="319"/>
      <c r="DV3" s="319"/>
      <c r="DW3" s="319"/>
      <c r="DX3" s="319"/>
      <c r="DY3" s="319"/>
      <c r="DZ3" s="319"/>
      <c r="EA3" s="299"/>
      <c r="EB3" s="319"/>
      <c r="EC3" s="319"/>
      <c r="ED3" s="313"/>
      <c r="EE3" s="326"/>
      <c r="EF3" s="319"/>
      <c r="EG3" s="319"/>
      <c r="EH3" s="327"/>
      <c r="EI3" s="319"/>
      <c r="EJ3" s="319"/>
      <c r="EK3" s="311"/>
      <c r="EL3" s="311"/>
      <c r="EM3" s="313"/>
      <c r="EN3" s="319"/>
      <c r="EO3" s="303"/>
      <c r="EP3" s="280"/>
      <c r="EQ3" s="280"/>
      <c r="ER3" s="280"/>
      <c r="ES3" s="328"/>
      <c r="ET3" s="280"/>
      <c r="EU3" s="280"/>
      <c r="EV3" s="282"/>
      <c r="EW3" s="282"/>
      <c r="EX3" s="329"/>
      <c r="EY3" s="304"/>
      <c r="EZ3" s="829"/>
      <c r="FA3" s="829"/>
      <c r="FB3" s="280"/>
      <c r="FC3" s="290"/>
      <c r="FD3" s="282"/>
      <c r="FE3" s="282"/>
      <c r="FF3" s="328"/>
      <c r="FG3" s="282"/>
      <c r="FH3" s="330"/>
      <c r="FI3" s="331"/>
      <c r="FJ3" s="282"/>
      <c r="FK3" s="282"/>
      <c r="FL3" s="282"/>
      <c r="FM3" s="282"/>
      <c r="FN3" s="282"/>
      <c r="FO3" s="282"/>
      <c r="FP3" s="282"/>
      <c r="FQ3" s="282">
        <v>1555</v>
      </c>
      <c r="FR3" s="282">
        <v>1575</v>
      </c>
      <c r="FS3" s="282"/>
      <c r="FT3" s="282"/>
      <c r="FU3" s="282"/>
      <c r="FV3" s="282"/>
      <c r="FW3" s="282"/>
      <c r="FX3" s="282"/>
      <c r="FY3" s="282"/>
      <c r="FZ3" s="282"/>
      <c r="GA3" s="282"/>
    </row>
    <row r="4" spans="1:183" ht="48.75" customHeight="1">
      <c r="A4" s="292"/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4">
        <v>1502</v>
      </c>
      <c r="M4" s="327"/>
      <c r="N4" s="312"/>
      <c r="O4" s="312"/>
      <c r="P4" s="332"/>
      <c r="Q4" s="312"/>
      <c r="R4" s="322"/>
      <c r="S4" s="309">
        <v>1494</v>
      </c>
      <c r="T4" s="333"/>
      <c r="U4" s="334"/>
      <c r="V4" s="310"/>
      <c r="W4" s="309"/>
      <c r="X4" s="312"/>
      <c r="Y4" s="310"/>
      <c r="Z4" s="309">
        <v>1522</v>
      </c>
      <c r="AA4" s="335"/>
      <c r="AB4" s="327"/>
      <c r="AC4" s="332"/>
      <c r="AD4" s="332"/>
      <c r="AE4" s="284"/>
      <c r="AF4" s="310"/>
      <c r="AG4" s="309">
        <v>1506</v>
      </c>
      <c r="AH4" s="314"/>
      <c r="AI4" s="309"/>
      <c r="AJ4" s="326" t="s">
        <v>1060</v>
      </c>
      <c r="AK4" s="326"/>
      <c r="AL4" s="332"/>
      <c r="AM4" s="310"/>
      <c r="AN4" s="299">
        <v>1510</v>
      </c>
      <c r="AO4" s="868"/>
      <c r="AP4" s="868"/>
      <c r="AQ4" s="326"/>
      <c r="AR4" s="326"/>
      <c r="AS4" s="316"/>
      <c r="AT4" s="310"/>
      <c r="AU4" s="309">
        <v>1451</v>
      </c>
      <c r="AV4" s="309"/>
      <c r="AW4" s="312"/>
      <c r="AX4" s="326" t="s">
        <v>1061</v>
      </c>
      <c r="AY4" s="326"/>
      <c r="AZ4" s="312"/>
      <c r="BA4" s="322"/>
      <c r="BB4" s="294">
        <v>1411</v>
      </c>
      <c r="BC4" s="309"/>
      <c r="BD4" s="314"/>
      <c r="BE4" s="312"/>
      <c r="BF4" s="336"/>
      <c r="BG4" s="310"/>
      <c r="BH4" s="310"/>
      <c r="BI4" s="309">
        <v>1487</v>
      </c>
      <c r="BJ4" s="316"/>
      <c r="BK4" s="316"/>
      <c r="BL4" s="310"/>
      <c r="BM4" s="312"/>
      <c r="BN4" s="312"/>
      <c r="BO4" s="310"/>
      <c r="BP4" s="315" t="s">
        <v>1019</v>
      </c>
      <c r="BQ4" s="337"/>
      <c r="BR4" s="338"/>
      <c r="BS4" s="311"/>
      <c r="BT4" s="855" t="s">
        <v>1062</v>
      </c>
      <c r="BU4" s="855"/>
      <c r="BV4" s="855"/>
      <c r="BW4" s="299">
        <v>1518</v>
      </c>
      <c r="BX4" s="314"/>
      <c r="BY4" s="309"/>
      <c r="BZ4" s="326"/>
      <c r="CA4" s="326" t="s">
        <v>1051</v>
      </c>
      <c r="CB4" s="317"/>
      <c r="CC4" s="310"/>
      <c r="CD4" s="299">
        <v>1518</v>
      </c>
      <c r="CE4" s="316"/>
      <c r="CF4" s="284"/>
      <c r="CG4" s="323"/>
      <c r="CH4" s="317"/>
      <c r="CI4" s="317"/>
      <c r="CJ4" s="310"/>
      <c r="CK4" s="315" t="s">
        <v>1028</v>
      </c>
      <c r="CL4" s="315"/>
      <c r="CM4" s="313"/>
      <c r="CN4" s="326" t="s">
        <v>1053</v>
      </c>
      <c r="CO4" s="326" t="s">
        <v>1063</v>
      </c>
      <c r="CP4" s="313"/>
      <c r="CQ4" s="323"/>
      <c r="CR4" s="299">
        <v>1514</v>
      </c>
      <c r="CS4" s="309"/>
      <c r="CT4" s="309"/>
      <c r="CU4" s="326"/>
      <c r="CV4" s="326"/>
      <c r="CW4" s="312"/>
      <c r="CX4" s="312"/>
      <c r="CY4" s="335"/>
      <c r="CZ4" s="333"/>
      <c r="DA4" s="313"/>
      <c r="DB4" s="313"/>
      <c r="DC4" s="316"/>
      <c r="DD4" s="312"/>
      <c r="DE4" s="310" t="s">
        <v>1029</v>
      </c>
      <c r="DF4" s="299"/>
      <c r="DG4" s="309"/>
      <c r="DH4" s="309"/>
      <c r="DI4" s="326"/>
      <c r="DJ4" s="317"/>
      <c r="DK4" s="312"/>
      <c r="DL4" s="312"/>
      <c r="DM4" s="299">
        <v>1426</v>
      </c>
      <c r="DN4" s="339"/>
      <c r="DO4" s="318"/>
      <c r="DP4" s="320"/>
      <c r="DQ4" s="318"/>
      <c r="DR4" s="318"/>
      <c r="DS4" s="318"/>
      <c r="DT4" s="333"/>
      <c r="DU4" s="333"/>
      <c r="DV4" s="333"/>
      <c r="DW4" s="333"/>
      <c r="DX4" s="333"/>
      <c r="DY4" s="333"/>
      <c r="DZ4" s="333"/>
      <c r="EA4" s="315"/>
      <c r="EB4" s="315"/>
      <c r="EC4" s="313"/>
      <c r="ED4" s="326"/>
      <c r="EE4" s="317"/>
      <c r="EF4" s="317"/>
      <c r="EG4" s="310"/>
      <c r="EH4" s="284"/>
      <c r="EI4" s="333"/>
      <c r="EJ4" s="313"/>
      <c r="EK4" s="341"/>
      <c r="EL4" s="340"/>
      <c r="EM4" s="342"/>
      <c r="EN4" s="342"/>
      <c r="EO4" s="321"/>
      <c r="EP4" s="343"/>
      <c r="EQ4" s="328"/>
      <c r="ER4" s="326"/>
      <c r="ES4" s="284"/>
      <c r="ET4" s="328"/>
      <c r="EU4" s="326"/>
      <c r="EV4" s="321"/>
      <c r="EW4" s="343"/>
      <c r="EX4" s="328"/>
      <c r="EY4" s="326"/>
      <c r="EZ4" s="849"/>
      <c r="FA4" s="849"/>
      <c r="FB4" s="849"/>
      <c r="FC4" s="299"/>
      <c r="FD4" s="309"/>
      <c r="FE4" s="345"/>
      <c r="FF4" s="344"/>
      <c r="FG4" s="346"/>
      <c r="FH4" s="312"/>
      <c r="FI4" s="347"/>
      <c r="FJ4" s="282"/>
      <c r="FK4" s="283"/>
      <c r="FL4" s="282"/>
      <c r="FM4" s="282"/>
      <c r="FN4" s="282"/>
      <c r="FO4" s="282"/>
      <c r="FP4" s="282"/>
      <c r="FQ4" s="282"/>
      <c r="FR4" s="282"/>
      <c r="FS4" s="282"/>
      <c r="FT4" s="282"/>
      <c r="FU4" s="282"/>
      <c r="FV4" s="282"/>
      <c r="FW4" s="282"/>
      <c r="FX4" s="282"/>
      <c r="FY4" s="282"/>
      <c r="FZ4" s="282"/>
      <c r="GA4" s="282"/>
    </row>
    <row r="5" spans="1:183" ht="27.75" customHeight="1" thickBot="1">
      <c r="A5" s="348"/>
      <c r="B5" s="349" t="s">
        <v>868</v>
      </c>
      <c r="C5" s="349"/>
      <c r="D5" s="349"/>
      <c r="E5" s="350"/>
      <c r="F5" s="350"/>
      <c r="G5" s="349"/>
      <c r="H5" s="349" t="s">
        <v>869</v>
      </c>
      <c r="I5" s="349"/>
      <c r="J5" s="292"/>
      <c r="K5" s="292"/>
      <c r="L5" s="309" t="s">
        <v>870</v>
      </c>
      <c r="M5" s="309"/>
      <c r="N5" s="309"/>
      <c r="O5" s="847"/>
      <c r="P5" s="847"/>
      <c r="Q5" s="322"/>
      <c r="R5" s="322"/>
      <c r="S5" s="309" t="s">
        <v>870</v>
      </c>
      <c r="T5" s="309"/>
      <c r="U5" s="309"/>
      <c r="V5" s="848"/>
      <c r="W5" s="848"/>
      <c r="X5" s="309"/>
      <c r="Y5" s="352"/>
      <c r="Z5" s="309" t="s">
        <v>871</v>
      </c>
      <c r="AA5" s="309"/>
      <c r="AB5" s="309"/>
      <c r="AC5" s="322"/>
      <c r="AD5" s="309"/>
      <c r="AE5" s="309"/>
      <c r="AF5" s="352"/>
      <c r="AG5" s="353" t="s">
        <v>867</v>
      </c>
      <c r="AH5" s="353"/>
      <c r="AI5" s="354"/>
      <c r="AJ5" s="326" t="s">
        <v>1064</v>
      </c>
      <c r="AK5" s="326"/>
      <c r="AL5" s="309"/>
      <c r="AM5" s="355"/>
      <c r="AN5" s="309" t="s">
        <v>867</v>
      </c>
      <c r="AO5" s="309"/>
      <c r="AP5" s="354"/>
      <c r="AQ5" s="326"/>
      <c r="AR5" s="326"/>
      <c r="AS5" s="309"/>
      <c r="AT5" s="352"/>
      <c r="AU5" s="309" t="s">
        <v>870</v>
      </c>
      <c r="AV5" s="309"/>
      <c r="AW5" s="354"/>
      <c r="AX5" s="326" t="s">
        <v>1030</v>
      </c>
      <c r="AY5" s="326"/>
      <c r="AZ5" s="309"/>
      <c r="BA5" s="356"/>
      <c r="BB5" s="309" t="s">
        <v>871</v>
      </c>
      <c r="BC5" s="309"/>
      <c r="BD5" s="309"/>
      <c r="BE5" s="354"/>
      <c r="BF5" s="354"/>
      <c r="BG5" s="322"/>
      <c r="BH5" s="322"/>
      <c r="BI5" s="309" t="s">
        <v>871</v>
      </c>
      <c r="BJ5" s="309"/>
      <c r="BK5" s="354"/>
      <c r="BL5" s="865"/>
      <c r="BM5" s="865"/>
      <c r="BN5" s="322"/>
      <c r="BO5" s="322"/>
      <c r="BP5" s="309" t="s">
        <v>991</v>
      </c>
      <c r="BQ5" s="309"/>
      <c r="BR5" s="309"/>
      <c r="BS5" s="351"/>
      <c r="BT5" s="357"/>
      <c r="BU5" s="357"/>
      <c r="BV5" s="358" t="s">
        <v>1065</v>
      </c>
      <c r="BW5" s="309" t="s">
        <v>1031</v>
      </c>
      <c r="BX5" s="309"/>
      <c r="BY5" s="309"/>
      <c r="BZ5" s="351"/>
      <c r="CA5" s="359">
        <v>9</v>
      </c>
      <c r="CB5" s="322"/>
      <c r="CC5" s="360"/>
      <c r="CD5" s="309" t="s">
        <v>870</v>
      </c>
      <c r="CE5" s="309"/>
      <c r="CF5" s="284"/>
      <c r="CG5" s="326"/>
      <c r="CH5" s="326"/>
      <c r="CI5" s="354"/>
      <c r="CJ5" s="354"/>
      <c r="CK5" s="309" t="s">
        <v>870</v>
      </c>
      <c r="CL5" s="309"/>
      <c r="CM5" s="309"/>
      <c r="CN5" s="900" t="s">
        <v>1017</v>
      </c>
      <c r="CO5" s="900"/>
      <c r="CP5" s="309"/>
      <c r="CQ5" s="322"/>
      <c r="CR5" s="309" t="s">
        <v>870</v>
      </c>
      <c r="CS5" s="309"/>
      <c r="CT5" s="309"/>
      <c r="CU5" s="351"/>
      <c r="CV5" s="354"/>
      <c r="CW5" s="299"/>
      <c r="CX5" s="309"/>
      <c r="CY5" s="309"/>
      <c r="CZ5" s="309"/>
      <c r="DA5" s="309"/>
      <c r="DB5" s="351"/>
      <c r="DC5" s="351"/>
      <c r="DD5" s="353"/>
      <c r="DE5" s="360" t="s">
        <v>323</v>
      </c>
      <c r="DF5" s="309" t="s">
        <v>871</v>
      </c>
      <c r="DG5" s="309"/>
      <c r="DH5" s="309"/>
      <c r="DI5" s="359"/>
      <c r="DJ5" s="351"/>
      <c r="DK5" s="299"/>
      <c r="DL5" s="309"/>
      <c r="DM5" s="309" t="s">
        <v>867</v>
      </c>
      <c r="DN5" s="309"/>
      <c r="DO5" s="309"/>
      <c r="DP5" s="351"/>
      <c r="DQ5" s="354"/>
      <c r="DR5" s="351"/>
      <c r="DS5" s="322"/>
      <c r="DT5" s="309"/>
      <c r="DU5" s="309"/>
      <c r="DV5" s="309"/>
      <c r="DW5" s="309"/>
      <c r="DX5" s="309"/>
      <c r="DY5" s="309"/>
      <c r="DZ5" s="309"/>
      <c r="EA5" s="309"/>
      <c r="EB5" s="309"/>
      <c r="EC5" s="309"/>
      <c r="ED5" s="359"/>
      <c r="EE5" s="359"/>
      <c r="EF5" s="309"/>
      <c r="EG5" s="322"/>
      <c r="EH5" s="309"/>
      <c r="EI5" s="309"/>
      <c r="EJ5" s="309"/>
      <c r="EK5" s="351"/>
      <c r="EL5" s="351"/>
      <c r="EM5" s="309"/>
      <c r="EN5" s="322"/>
      <c r="EO5" s="309"/>
      <c r="EP5" s="282"/>
      <c r="EQ5" s="282"/>
      <c r="ER5" s="739"/>
      <c r="ES5" s="282"/>
      <c r="ET5" s="282"/>
      <c r="EU5" s="322"/>
      <c r="EV5" s="309"/>
      <c r="EW5" s="282"/>
      <c r="EX5" s="282"/>
      <c r="EY5" s="739"/>
      <c r="EZ5" s="282"/>
      <c r="FA5" s="284"/>
      <c r="FB5" s="297"/>
      <c r="FC5" s="281"/>
      <c r="FD5" s="282"/>
      <c r="FE5" s="290"/>
      <c r="FF5" s="863"/>
      <c r="FG5" s="863"/>
      <c r="FH5" s="330"/>
      <c r="FI5" s="361"/>
      <c r="FJ5" s="282"/>
      <c r="FK5" s="282"/>
      <c r="FL5" s="282"/>
      <c r="FM5" s="282"/>
      <c r="FN5" s="282"/>
      <c r="FO5" s="282"/>
      <c r="FP5" s="282"/>
      <c r="FQ5" s="282"/>
      <c r="FR5" s="282"/>
      <c r="FS5" s="282"/>
      <c r="FT5" s="282"/>
      <c r="FU5" s="282"/>
      <c r="FV5" s="282"/>
      <c r="FW5" s="282"/>
      <c r="FX5" s="282"/>
      <c r="FY5" s="282"/>
      <c r="FZ5" s="282"/>
      <c r="GA5" s="282"/>
    </row>
    <row r="6" spans="1:183" ht="84.75" customHeight="1">
      <c r="A6" s="834" t="s">
        <v>872</v>
      </c>
      <c r="B6" s="836" t="s">
        <v>873</v>
      </c>
      <c r="C6" s="838" t="s">
        <v>874</v>
      </c>
      <c r="D6" s="838" t="s">
        <v>875</v>
      </c>
      <c r="E6" s="840" t="s">
        <v>876</v>
      </c>
      <c r="F6" s="840"/>
      <c r="G6" s="840"/>
      <c r="H6" s="841" t="s">
        <v>877</v>
      </c>
      <c r="I6" s="841"/>
      <c r="J6" s="841"/>
      <c r="K6" s="842" t="s">
        <v>316</v>
      </c>
      <c r="L6" s="844" t="s">
        <v>45</v>
      </c>
      <c r="M6" s="845"/>
      <c r="N6" s="845"/>
      <c r="O6" s="845"/>
      <c r="P6" s="845"/>
      <c r="Q6" s="845"/>
      <c r="R6" s="846"/>
      <c r="S6" s="844" t="s">
        <v>47</v>
      </c>
      <c r="T6" s="845"/>
      <c r="U6" s="845"/>
      <c r="V6" s="845"/>
      <c r="W6" s="845"/>
      <c r="X6" s="845"/>
      <c r="Y6" s="846"/>
      <c r="Z6" s="844" t="s">
        <v>49</v>
      </c>
      <c r="AA6" s="845"/>
      <c r="AB6" s="845"/>
      <c r="AC6" s="845"/>
      <c r="AD6" s="845"/>
      <c r="AE6" s="845"/>
      <c r="AF6" s="846"/>
      <c r="AG6" s="850" t="s">
        <v>51</v>
      </c>
      <c r="AH6" s="845"/>
      <c r="AI6" s="845"/>
      <c r="AJ6" s="845"/>
      <c r="AK6" s="845"/>
      <c r="AL6" s="845"/>
      <c r="AM6" s="846"/>
      <c r="AN6" s="850" t="s">
        <v>53</v>
      </c>
      <c r="AO6" s="845"/>
      <c r="AP6" s="845"/>
      <c r="AQ6" s="845"/>
      <c r="AR6" s="845"/>
      <c r="AS6" s="845"/>
      <c r="AT6" s="846"/>
      <c r="AU6" s="850" t="s">
        <v>55</v>
      </c>
      <c r="AV6" s="845"/>
      <c r="AW6" s="845"/>
      <c r="AX6" s="845"/>
      <c r="AY6" s="845"/>
      <c r="AZ6" s="845"/>
      <c r="BA6" s="846"/>
      <c r="BB6" s="844" t="s">
        <v>58</v>
      </c>
      <c r="BC6" s="845"/>
      <c r="BD6" s="845"/>
      <c r="BE6" s="845"/>
      <c r="BF6" s="845"/>
      <c r="BG6" s="845"/>
      <c r="BH6" s="846"/>
      <c r="BI6" s="844" t="s">
        <v>62</v>
      </c>
      <c r="BJ6" s="845"/>
      <c r="BK6" s="845"/>
      <c r="BL6" s="845"/>
      <c r="BM6" s="845"/>
      <c r="BN6" s="845"/>
      <c r="BO6" s="846"/>
      <c r="BP6" s="864" t="s">
        <v>65</v>
      </c>
      <c r="BQ6" s="864"/>
      <c r="BR6" s="864"/>
      <c r="BS6" s="864"/>
      <c r="BT6" s="864"/>
      <c r="BU6" s="864"/>
      <c r="BV6" s="864"/>
      <c r="BW6" s="864" t="s">
        <v>68</v>
      </c>
      <c r="BX6" s="864"/>
      <c r="BY6" s="864"/>
      <c r="BZ6" s="864"/>
      <c r="CA6" s="864"/>
      <c r="CB6" s="864"/>
      <c r="CC6" s="864"/>
      <c r="CD6" s="864" t="s">
        <v>71</v>
      </c>
      <c r="CE6" s="864"/>
      <c r="CF6" s="864"/>
      <c r="CG6" s="864"/>
      <c r="CH6" s="864"/>
      <c r="CI6" s="864"/>
      <c r="CJ6" s="864"/>
      <c r="CK6" s="850" t="s">
        <v>73</v>
      </c>
      <c r="CL6" s="845"/>
      <c r="CM6" s="845"/>
      <c r="CN6" s="845"/>
      <c r="CO6" s="845"/>
      <c r="CP6" s="845"/>
      <c r="CQ6" s="846"/>
      <c r="CR6" s="850" t="s">
        <v>75</v>
      </c>
      <c r="CS6" s="845"/>
      <c r="CT6" s="845"/>
      <c r="CU6" s="845"/>
      <c r="CV6" s="845"/>
      <c r="CW6" s="845"/>
      <c r="CX6" s="846"/>
      <c r="CY6" s="851" t="s">
        <v>1013</v>
      </c>
      <c r="CZ6" s="852"/>
      <c r="DA6" s="852"/>
      <c r="DB6" s="852"/>
      <c r="DC6" s="852"/>
      <c r="DD6" s="852"/>
      <c r="DE6" s="853"/>
      <c r="DF6" s="864" t="s">
        <v>1009</v>
      </c>
      <c r="DG6" s="864"/>
      <c r="DH6" s="864"/>
      <c r="DI6" s="864"/>
      <c r="DJ6" s="864"/>
      <c r="DK6" s="864"/>
      <c r="DL6" s="864"/>
      <c r="DM6" s="864" t="s">
        <v>1014</v>
      </c>
      <c r="DN6" s="864"/>
      <c r="DO6" s="864"/>
      <c r="DP6" s="864"/>
      <c r="DQ6" s="864"/>
      <c r="DR6" s="864"/>
      <c r="DS6" s="864"/>
      <c r="DT6" s="851"/>
      <c r="DU6" s="852"/>
      <c r="DV6" s="852"/>
      <c r="DW6" s="852"/>
      <c r="DX6" s="852"/>
      <c r="DY6" s="852"/>
      <c r="DZ6" s="853"/>
      <c r="EA6" s="850"/>
      <c r="EB6" s="845"/>
      <c r="EC6" s="845"/>
      <c r="ED6" s="845"/>
      <c r="EE6" s="845"/>
      <c r="EF6" s="845"/>
      <c r="EG6" s="846"/>
      <c r="EH6" s="850"/>
      <c r="EI6" s="845"/>
      <c r="EJ6" s="845"/>
      <c r="EK6" s="845"/>
      <c r="EL6" s="845"/>
      <c r="EM6" s="845"/>
      <c r="EN6" s="846"/>
      <c r="EO6" s="844"/>
      <c r="EP6" s="845"/>
      <c r="EQ6" s="845"/>
      <c r="ER6" s="845"/>
      <c r="ES6" s="845"/>
      <c r="ET6" s="845"/>
      <c r="EU6" s="846"/>
      <c r="EV6" s="844"/>
      <c r="EW6" s="845"/>
      <c r="EX6" s="845"/>
      <c r="EY6" s="845"/>
      <c r="EZ6" s="845"/>
      <c r="FA6" s="845"/>
      <c r="FB6" s="846"/>
      <c r="FC6" s="859"/>
      <c r="FD6" s="860"/>
      <c r="FE6" s="860"/>
      <c r="FF6" s="860"/>
      <c r="FG6" s="860"/>
      <c r="FH6" s="860"/>
      <c r="FI6" s="861"/>
      <c r="FJ6" s="862" t="s">
        <v>878</v>
      </c>
      <c r="FK6" s="857"/>
      <c r="FL6" s="857"/>
      <c r="FM6" s="857"/>
      <c r="FN6" s="857"/>
      <c r="FO6" s="857"/>
      <c r="FP6" s="857"/>
      <c r="FQ6" s="857"/>
      <c r="FR6" s="858"/>
      <c r="FS6" s="856" t="s">
        <v>879</v>
      </c>
      <c r="FT6" s="857"/>
      <c r="FU6" s="857"/>
      <c r="FV6" s="857"/>
      <c r="FW6" s="857"/>
      <c r="FX6" s="857"/>
      <c r="FY6" s="857"/>
      <c r="FZ6" s="857"/>
      <c r="GA6" s="858"/>
    </row>
    <row r="7" spans="1:183" ht="49.8" thickBot="1">
      <c r="A7" s="835"/>
      <c r="B7" s="837"/>
      <c r="C7" s="839"/>
      <c r="D7" s="839"/>
      <c r="E7" s="362" t="s">
        <v>880</v>
      </c>
      <c r="F7" s="362" t="s">
        <v>881</v>
      </c>
      <c r="G7" s="362" t="s">
        <v>882</v>
      </c>
      <c r="H7" s="362" t="s">
        <v>880</v>
      </c>
      <c r="I7" s="362" t="s">
        <v>881</v>
      </c>
      <c r="J7" s="363" t="s">
        <v>883</v>
      </c>
      <c r="K7" s="843"/>
      <c r="L7" s="364" t="s">
        <v>317</v>
      </c>
      <c r="M7" s="365" t="s">
        <v>318</v>
      </c>
      <c r="N7" s="366" t="s">
        <v>319</v>
      </c>
      <c r="O7" s="367" t="s">
        <v>320</v>
      </c>
      <c r="P7" s="368" t="s">
        <v>321</v>
      </c>
      <c r="Q7" s="369" t="s">
        <v>322</v>
      </c>
      <c r="R7" s="370" t="s">
        <v>323</v>
      </c>
      <c r="S7" s="364" t="s">
        <v>317</v>
      </c>
      <c r="T7" s="365" t="s">
        <v>318</v>
      </c>
      <c r="U7" s="366" t="s">
        <v>319</v>
      </c>
      <c r="V7" s="367" t="s">
        <v>320</v>
      </c>
      <c r="W7" s="368" t="s">
        <v>321</v>
      </c>
      <c r="X7" s="369" t="s">
        <v>322</v>
      </c>
      <c r="Y7" s="370" t="s">
        <v>323</v>
      </c>
      <c r="Z7" s="364" t="s">
        <v>317</v>
      </c>
      <c r="AA7" s="365" t="s">
        <v>318</v>
      </c>
      <c r="AB7" s="366" t="s">
        <v>319</v>
      </c>
      <c r="AC7" s="367" t="s">
        <v>320</v>
      </c>
      <c r="AD7" s="368" t="s">
        <v>321</v>
      </c>
      <c r="AE7" s="369" t="s">
        <v>322</v>
      </c>
      <c r="AF7" s="370" t="s">
        <v>323</v>
      </c>
      <c r="AG7" s="364" t="s">
        <v>317</v>
      </c>
      <c r="AH7" s="365" t="s">
        <v>318</v>
      </c>
      <c r="AI7" s="366" t="s">
        <v>319</v>
      </c>
      <c r="AJ7" s="367" t="s">
        <v>320</v>
      </c>
      <c r="AK7" s="368" t="s">
        <v>321</v>
      </c>
      <c r="AL7" s="369" t="s">
        <v>322</v>
      </c>
      <c r="AM7" s="370" t="s">
        <v>323</v>
      </c>
      <c r="AN7" s="364" t="s">
        <v>317</v>
      </c>
      <c r="AO7" s="365" t="s">
        <v>318</v>
      </c>
      <c r="AP7" s="366" t="s">
        <v>319</v>
      </c>
      <c r="AQ7" s="367" t="s">
        <v>320</v>
      </c>
      <c r="AR7" s="368" t="s">
        <v>321</v>
      </c>
      <c r="AS7" s="369" t="s">
        <v>322</v>
      </c>
      <c r="AT7" s="370" t="s">
        <v>323</v>
      </c>
      <c r="AU7" s="364" t="s">
        <v>317</v>
      </c>
      <c r="AV7" s="365" t="s">
        <v>318</v>
      </c>
      <c r="AW7" s="366" t="s">
        <v>319</v>
      </c>
      <c r="AX7" s="367" t="s">
        <v>320</v>
      </c>
      <c r="AY7" s="368" t="s">
        <v>321</v>
      </c>
      <c r="AZ7" s="369" t="s">
        <v>322</v>
      </c>
      <c r="BA7" s="370" t="s">
        <v>323</v>
      </c>
      <c r="BB7" s="364" t="s">
        <v>317</v>
      </c>
      <c r="BC7" s="365" t="s">
        <v>318</v>
      </c>
      <c r="BD7" s="366" t="s">
        <v>319</v>
      </c>
      <c r="BE7" s="367" t="s">
        <v>320</v>
      </c>
      <c r="BF7" s="368" t="s">
        <v>321</v>
      </c>
      <c r="BG7" s="369" t="s">
        <v>322</v>
      </c>
      <c r="BH7" s="370" t="s">
        <v>323</v>
      </c>
      <c r="BI7" s="371" t="s">
        <v>317</v>
      </c>
      <c r="BJ7" s="372" t="s">
        <v>318</v>
      </c>
      <c r="BK7" s="373" t="s">
        <v>319</v>
      </c>
      <c r="BL7" s="374" t="s">
        <v>320</v>
      </c>
      <c r="BM7" s="375" t="s">
        <v>321</v>
      </c>
      <c r="BN7" s="376" t="s">
        <v>322</v>
      </c>
      <c r="BO7" s="377" t="s">
        <v>323</v>
      </c>
      <c r="BP7" s="364" t="s">
        <v>317</v>
      </c>
      <c r="BQ7" s="365" t="s">
        <v>318</v>
      </c>
      <c r="BR7" s="366" t="s">
        <v>319</v>
      </c>
      <c r="BS7" s="367" t="s">
        <v>320</v>
      </c>
      <c r="BT7" s="368" t="s">
        <v>321</v>
      </c>
      <c r="BU7" s="369" t="s">
        <v>322</v>
      </c>
      <c r="BV7" s="370" t="s">
        <v>323</v>
      </c>
      <c r="BW7" s="364" t="s">
        <v>317</v>
      </c>
      <c r="BX7" s="365" t="s">
        <v>318</v>
      </c>
      <c r="BY7" s="366" t="s">
        <v>319</v>
      </c>
      <c r="BZ7" s="367" t="s">
        <v>320</v>
      </c>
      <c r="CA7" s="368" t="s">
        <v>321</v>
      </c>
      <c r="CB7" s="369" t="s">
        <v>322</v>
      </c>
      <c r="CC7" s="370" t="s">
        <v>323</v>
      </c>
      <c r="CD7" s="364" t="s">
        <v>317</v>
      </c>
      <c r="CE7" s="365" t="s">
        <v>318</v>
      </c>
      <c r="CF7" s="366" t="s">
        <v>319</v>
      </c>
      <c r="CG7" s="367" t="s">
        <v>320</v>
      </c>
      <c r="CH7" s="368" t="s">
        <v>321</v>
      </c>
      <c r="CI7" s="369" t="s">
        <v>322</v>
      </c>
      <c r="CJ7" s="370" t="s">
        <v>323</v>
      </c>
      <c r="CK7" s="371" t="s">
        <v>317</v>
      </c>
      <c r="CL7" s="372" t="s">
        <v>318</v>
      </c>
      <c r="CM7" s="373" t="s">
        <v>319</v>
      </c>
      <c r="CN7" s="374" t="s">
        <v>320</v>
      </c>
      <c r="CO7" s="368" t="s">
        <v>321</v>
      </c>
      <c r="CP7" s="376" t="s">
        <v>322</v>
      </c>
      <c r="CQ7" s="377" t="s">
        <v>323</v>
      </c>
      <c r="CR7" s="371" t="s">
        <v>317</v>
      </c>
      <c r="CS7" s="372" t="s">
        <v>318</v>
      </c>
      <c r="CT7" s="373" t="s">
        <v>319</v>
      </c>
      <c r="CU7" s="374" t="s">
        <v>320</v>
      </c>
      <c r="CV7" s="368" t="s">
        <v>321</v>
      </c>
      <c r="CW7" s="376" t="s">
        <v>322</v>
      </c>
      <c r="CX7" s="377" t="s">
        <v>323</v>
      </c>
      <c r="CY7" s="364" t="s">
        <v>317</v>
      </c>
      <c r="CZ7" s="365" t="s">
        <v>318</v>
      </c>
      <c r="DA7" s="366" t="s">
        <v>319</v>
      </c>
      <c r="DB7" s="367" t="s">
        <v>320</v>
      </c>
      <c r="DC7" s="368" t="s">
        <v>321</v>
      </c>
      <c r="DD7" s="369" t="s">
        <v>322</v>
      </c>
      <c r="DE7" s="378" t="s">
        <v>323</v>
      </c>
      <c r="DF7" s="364" t="s">
        <v>317</v>
      </c>
      <c r="DG7" s="365" t="s">
        <v>318</v>
      </c>
      <c r="DH7" s="366" t="s">
        <v>319</v>
      </c>
      <c r="DI7" s="367" t="s">
        <v>320</v>
      </c>
      <c r="DJ7" s="368" t="s">
        <v>321</v>
      </c>
      <c r="DK7" s="369" t="s">
        <v>322</v>
      </c>
      <c r="DL7" s="378" t="s">
        <v>323</v>
      </c>
      <c r="DM7" s="364" t="s">
        <v>317</v>
      </c>
      <c r="DN7" s="365" t="s">
        <v>318</v>
      </c>
      <c r="DO7" s="366" t="s">
        <v>319</v>
      </c>
      <c r="DP7" s="367" t="s">
        <v>320</v>
      </c>
      <c r="DQ7" s="368" t="s">
        <v>321</v>
      </c>
      <c r="DR7" s="369" t="s">
        <v>322</v>
      </c>
      <c r="DS7" s="370" t="s">
        <v>323</v>
      </c>
      <c r="DT7" s="364" t="s">
        <v>317</v>
      </c>
      <c r="DU7" s="365" t="s">
        <v>318</v>
      </c>
      <c r="DV7" s="366" t="s">
        <v>319</v>
      </c>
      <c r="DW7" s="367" t="s">
        <v>320</v>
      </c>
      <c r="DX7" s="368" t="s">
        <v>321</v>
      </c>
      <c r="DY7" s="369" t="s">
        <v>322</v>
      </c>
      <c r="DZ7" s="378" t="s">
        <v>323</v>
      </c>
      <c r="EA7" s="364" t="s">
        <v>317</v>
      </c>
      <c r="EB7" s="365" t="s">
        <v>318</v>
      </c>
      <c r="EC7" s="366" t="s">
        <v>319</v>
      </c>
      <c r="ED7" s="367" t="s">
        <v>320</v>
      </c>
      <c r="EE7" s="368" t="s">
        <v>321</v>
      </c>
      <c r="EF7" s="369" t="s">
        <v>322</v>
      </c>
      <c r="EG7" s="370" t="s">
        <v>323</v>
      </c>
      <c r="EH7" s="364" t="s">
        <v>317</v>
      </c>
      <c r="EI7" s="365" t="s">
        <v>318</v>
      </c>
      <c r="EJ7" s="366" t="s">
        <v>319</v>
      </c>
      <c r="EK7" s="367" t="s">
        <v>320</v>
      </c>
      <c r="EL7" s="368" t="s">
        <v>321</v>
      </c>
      <c r="EM7" s="369" t="s">
        <v>322</v>
      </c>
      <c r="EN7" s="370" t="s">
        <v>323</v>
      </c>
      <c r="EO7" s="364" t="s">
        <v>317</v>
      </c>
      <c r="EP7" s="365" t="s">
        <v>318</v>
      </c>
      <c r="EQ7" s="366" t="s">
        <v>319</v>
      </c>
      <c r="ER7" s="367" t="s">
        <v>320</v>
      </c>
      <c r="ES7" s="368" t="s">
        <v>321</v>
      </c>
      <c r="ET7" s="369" t="s">
        <v>322</v>
      </c>
      <c r="EU7" s="370" t="s">
        <v>323</v>
      </c>
      <c r="EV7" s="364" t="s">
        <v>317</v>
      </c>
      <c r="EW7" s="365" t="s">
        <v>318</v>
      </c>
      <c r="EX7" s="366" t="s">
        <v>319</v>
      </c>
      <c r="EY7" s="367" t="s">
        <v>320</v>
      </c>
      <c r="EZ7" s="368" t="s">
        <v>321</v>
      </c>
      <c r="FA7" s="369" t="s">
        <v>322</v>
      </c>
      <c r="FB7" s="378" t="s">
        <v>323</v>
      </c>
      <c r="FC7" s="364" t="s">
        <v>317</v>
      </c>
      <c r="FD7" s="365" t="s">
        <v>318</v>
      </c>
      <c r="FE7" s="366" t="s">
        <v>319</v>
      </c>
      <c r="FF7" s="367" t="s">
        <v>320</v>
      </c>
      <c r="FG7" s="368" t="s">
        <v>321</v>
      </c>
      <c r="FH7" s="369" t="s">
        <v>322</v>
      </c>
      <c r="FI7" s="379" t="s">
        <v>323</v>
      </c>
      <c r="FJ7" s="380" t="s">
        <v>317</v>
      </c>
      <c r="FK7" s="366" t="s">
        <v>319</v>
      </c>
      <c r="FL7" s="367" t="s">
        <v>320</v>
      </c>
      <c r="FM7" s="368" t="s">
        <v>321</v>
      </c>
      <c r="FN7" s="369" t="s">
        <v>322</v>
      </c>
      <c r="FO7" s="381" t="s">
        <v>323</v>
      </c>
      <c r="FP7" s="365" t="s">
        <v>884</v>
      </c>
      <c r="FQ7" s="382" t="s">
        <v>885</v>
      </c>
      <c r="FR7" s="383" t="s">
        <v>885</v>
      </c>
      <c r="FS7" s="384" t="s">
        <v>324</v>
      </c>
      <c r="FT7" s="385" t="s">
        <v>325</v>
      </c>
      <c r="FU7" s="386" t="s">
        <v>326</v>
      </c>
      <c r="FV7" s="387" t="s">
        <v>327</v>
      </c>
      <c r="FW7" s="388" t="s">
        <v>328</v>
      </c>
      <c r="FX7" s="389" t="s">
        <v>329</v>
      </c>
      <c r="FY7" s="390" t="s">
        <v>330</v>
      </c>
      <c r="FZ7" s="391" t="s">
        <v>886</v>
      </c>
      <c r="GA7" s="392" t="s">
        <v>886</v>
      </c>
    </row>
    <row r="8" spans="1:183" ht="33" customHeight="1" thickBot="1">
      <c r="A8" s="802" t="s">
        <v>124</v>
      </c>
      <c r="B8" s="752" t="s">
        <v>887</v>
      </c>
      <c r="C8" s="393"/>
      <c r="D8" s="394"/>
      <c r="E8" s="395">
        <v>28427.3</v>
      </c>
      <c r="F8" s="395">
        <v>28431.200000000001</v>
      </c>
      <c r="G8" s="396">
        <v>3.9000000000014552</v>
      </c>
      <c r="H8" s="397">
        <v>180345</v>
      </c>
      <c r="I8" s="397">
        <v>180379.5</v>
      </c>
      <c r="J8" s="773">
        <v>34.5</v>
      </c>
      <c r="K8" s="398">
        <v>11.5</v>
      </c>
      <c r="L8" s="399"/>
      <c r="M8" s="400"/>
      <c r="N8" s="401"/>
      <c r="O8" s="402"/>
      <c r="P8" s="403"/>
      <c r="Q8" s="404"/>
      <c r="R8" s="405"/>
      <c r="S8" s="406"/>
      <c r="T8" s="400"/>
      <c r="U8" s="401"/>
      <c r="V8" s="402"/>
      <c r="W8" s="403"/>
      <c r="X8" s="404"/>
      <c r="Y8" s="407"/>
      <c r="Z8" s="406"/>
      <c r="AA8" s="400"/>
      <c r="AB8" s="401"/>
      <c r="AC8" s="402"/>
      <c r="AD8" s="403"/>
      <c r="AE8" s="404"/>
      <c r="AF8" s="407"/>
      <c r="AG8" s="406"/>
      <c r="AH8" s="400"/>
      <c r="AI8" s="401"/>
      <c r="AJ8" s="402"/>
      <c r="AK8" s="403"/>
      <c r="AL8" s="404"/>
      <c r="AM8" s="407"/>
      <c r="AN8" s="408"/>
      <c r="AO8" s="400"/>
      <c r="AP8" s="401"/>
      <c r="AQ8" s="402"/>
      <c r="AR8" s="403"/>
      <c r="AS8" s="404"/>
      <c r="AT8" s="409"/>
      <c r="AU8" s="408"/>
      <c r="AV8" s="400"/>
      <c r="AW8" s="401"/>
      <c r="AX8" s="402"/>
      <c r="AY8" s="403"/>
      <c r="AZ8" s="404"/>
      <c r="BA8" s="405"/>
      <c r="BB8" s="408"/>
      <c r="BC8" s="400"/>
      <c r="BD8" s="401"/>
      <c r="BE8" s="402"/>
      <c r="BF8" s="403"/>
      <c r="BG8" s="404"/>
      <c r="BH8" s="409"/>
      <c r="BI8" s="410"/>
      <c r="BJ8" s="411"/>
      <c r="BK8" s="412"/>
      <c r="BL8" s="413"/>
      <c r="BM8" s="414"/>
      <c r="BN8" s="415"/>
      <c r="BO8" s="416"/>
      <c r="BP8" s="408"/>
      <c r="BQ8" s="411"/>
      <c r="BR8" s="412"/>
      <c r="BS8" s="413"/>
      <c r="BT8" s="414"/>
      <c r="BU8" s="415"/>
      <c r="BV8" s="416"/>
      <c r="BW8" s="408"/>
      <c r="BX8" s="411"/>
      <c r="BY8" s="412"/>
      <c r="BZ8" s="413"/>
      <c r="CA8" s="414">
        <v>3</v>
      </c>
      <c r="CB8" s="415"/>
      <c r="CC8" s="416"/>
      <c r="CD8" s="408"/>
      <c r="CE8" s="411"/>
      <c r="CF8" s="412"/>
      <c r="CG8" s="413"/>
      <c r="CH8" s="414"/>
      <c r="CI8" s="415"/>
      <c r="CJ8" s="416"/>
      <c r="CK8" s="408"/>
      <c r="CL8" s="411"/>
      <c r="CM8" s="412"/>
      <c r="CN8" s="413"/>
      <c r="CO8" s="414"/>
      <c r="CP8" s="415"/>
      <c r="CQ8" s="416"/>
      <c r="CR8" s="408"/>
      <c r="CS8" s="411"/>
      <c r="CT8" s="412"/>
      <c r="CU8" s="413"/>
      <c r="CV8" s="414"/>
      <c r="CW8" s="415"/>
      <c r="CX8" s="416"/>
      <c r="CY8" s="408"/>
      <c r="CZ8" s="400"/>
      <c r="DA8" s="401"/>
      <c r="DB8" s="402"/>
      <c r="DC8" s="403"/>
      <c r="DD8" s="404"/>
      <c r="DE8" s="416"/>
      <c r="DF8" s="408"/>
      <c r="DG8" s="400"/>
      <c r="DH8" s="401"/>
      <c r="DI8" s="402"/>
      <c r="DJ8" s="403"/>
      <c r="DK8" s="404"/>
      <c r="DL8" s="416"/>
      <c r="DM8" s="408"/>
      <c r="DN8" s="400"/>
      <c r="DO8" s="401"/>
      <c r="DP8" s="402"/>
      <c r="DQ8" s="403"/>
      <c r="DR8" s="404"/>
      <c r="DS8" s="416"/>
      <c r="DT8" s="408"/>
      <c r="DU8" s="400"/>
      <c r="DV8" s="401"/>
      <c r="DW8" s="402"/>
      <c r="DX8" s="403"/>
      <c r="DY8" s="404"/>
      <c r="DZ8" s="416"/>
      <c r="EA8" s="408"/>
      <c r="EB8" s="400"/>
      <c r="EC8" s="401"/>
      <c r="ED8" s="402"/>
      <c r="EE8" s="403"/>
      <c r="EF8" s="404"/>
      <c r="EG8" s="416"/>
      <c r="EH8" s="408"/>
      <c r="EI8" s="400"/>
      <c r="EJ8" s="401"/>
      <c r="EK8" s="402"/>
      <c r="EL8" s="403"/>
      <c r="EM8" s="404"/>
      <c r="EN8" s="416"/>
      <c r="EO8" s="408"/>
      <c r="EP8" s="400"/>
      <c r="EQ8" s="401"/>
      <c r="ER8" s="402"/>
      <c r="ES8" s="403"/>
      <c r="ET8" s="404"/>
      <c r="EU8" s="416"/>
      <c r="EV8" s="408"/>
      <c r="EW8" s="400"/>
      <c r="EX8" s="401"/>
      <c r="EY8" s="402"/>
      <c r="EZ8" s="403"/>
      <c r="FA8" s="404"/>
      <c r="FB8" s="416"/>
      <c r="FC8" s="408"/>
      <c r="FD8" s="400"/>
      <c r="FE8" s="401"/>
      <c r="FF8" s="402"/>
      <c r="FG8" s="403"/>
      <c r="FH8" s="404"/>
      <c r="FI8" s="417"/>
      <c r="FJ8" s="418">
        <v>0</v>
      </c>
      <c r="FK8" s="419">
        <v>0</v>
      </c>
      <c r="FL8" s="420">
        <v>0</v>
      </c>
      <c r="FM8" s="421">
        <v>3</v>
      </c>
      <c r="FN8" s="422">
        <v>0</v>
      </c>
      <c r="FO8" s="423">
        <v>0</v>
      </c>
      <c r="FP8" s="424">
        <v>0</v>
      </c>
      <c r="FQ8" s="425">
        <v>3</v>
      </c>
      <c r="FR8" s="426">
        <v>3</v>
      </c>
      <c r="FS8" s="408">
        <v>0</v>
      </c>
      <c r="FT8" s="401">
        <v>0</v>
      </c>
      <c r="FU8" s="402">
        <v>0</v>
      </c>
      <c r="FV8" s="403">
        <v>105</v>
      </c>
      <c r="FW8" s="427">
        <v>0</v>
      </c>
      <c r="FX8" s="428">
        <v>0</v>
      </c>
      <c r="FY8" s="400">
        <v>0</v>
      </c>
      <c r="FZ8" s="429">
        <v>105</v>
      </c>
      <c r="GA8" s="430">
        <v>105</v>
      </c>
    </row>
    <row r="9" spans="1:183" ht="33" customHeight="1" thickBot="1">
      <c r="A9" s="762" t="s">
        <v>125</v>
      </c>
      <c r="B9" s="432" t="s">
        <v>887</v>
      </c>
      <c r="C9" s="433"/>
      <c r="D9" s="434"/>
      <c r="E9" s="395">
        <v>25928</v>
      </c>
      <c r="F9" s="395">
        <v>25928</v>
      </c>
      <c r="G9" s="396">
        <v>0</v>
      </c>
      <c r="H9" s="435">
        <v>236540</v>
      </c>
      <c r="I9" s="435">
        <v>236540</v>
      </c>
      <c r="J9" s="528">
        <v>0</v>
      </c>
      <c r="K9" s="437" t="e">
        <v>#DIV/0!</v>
      </c>
      <c r="L9" s="438"/>
      <c r="M9" s="439"/>
      <c r="N9" s="440"/>
      <c r="O9" s="441"/>
      <c r="P9" s="442"/>
      <c r="Q9" s="443"/>
      <c r="R9" s="444"/>
      <c r="S9" s="445"/>
      <c r="T9" s="439"/>
      <c r="U9" s="440"/>
      <c r="V9" s="441"/>
      <c r="W9" s="442"/>
      <c r="X9" s="443"/>
      <c r="Y9" s="446"/>
      <c r="Z9" s="445"/>
      <c r="AA9" s="439"/>
      <c r="AB9" s="440"/>
      <c r="AC9" s="441"/>
      <c r="AD9" s="442"/>
      <c r="AE9" s="443"/>
      <c r="AF9" s="446"/>
      <c r="AG9" s="445"/>
      <c r="AH9" s="439"/>
      <c r="AI9" s="440"/>
      <c r="AJ9" s="441"/>
      <c r="AK9" s="442"/>
      <c r="AL9" s="443"/>
      <c r="AM9" s="446"/>
      <c r="AN9" s="447"/>
      <c r="AO9" s="439"/>
      <c r="AP9" s="440"/>
      <c r="AQ9" s="441"/>
      <c r="AR9" s="442"/>
      <c r="AS9" s="443"/>
      <c r="AT9" s="448"/>
      <c r="AU9" s="447"/>
      <c r="AV9" s="439"/>
      <c r="AW9" s="440"/>
      <c r="AX9" s="441"/>
      <c r="AY9" s="442"/>
      <c r="AZ9" s="443"/>
      <c r="BA9" s="444"/>
      <c r="BB9" s="447"/>
      <c r="BC9" s="439"/>
      <c r="BD9" s="440"/>
      <c r="BE9" s="441"/>
      <c r="BF9" s="442"/>
      <c r="BG9" s="443"/>
      <c r="BH9" s="448"/>
      <c r="BI9" s="449"/>
      <c r="BJ9" s="450"/>
      <c r="BK9" s="451"/>
      <c r="BL9" s="452"/>
      <c r="BM9" s="453"/>
      <c r="BN9" s="454"/>
      <c r="BO9" s="455"/>
      <c r="BP9" s="449"/>
      <c r="BQ9" s="450"/>
      <c r="BR9" s="451"/>
      <c r="BS9" s="452"/>
      <c r="BT9" s="453"/>
      <c r="BU9" s="454"/>
      <c r="BV9" s="455"/>
      <c r="BW9" s="449"/>
      <c r="BX9" s="450"/>
      <c r="BY9" s="451"/>
      <c r="BZ9" s="452"/>
      <c r="CA9" s="453"/>
      <c r="CB9" s="454"/>
      <c r="CC9" s="455"/>
      <c r="CD9" s="449"/>
      <c r="CE9" s="450"/>
      <c r="CF9" s="451"/>
      <c r="CG9" s="452"/>
      <c r="CH9" s="453"/>
      <c r="CI9" s="454"/>
      <c r="CJ9" s="455"/>
      <c r="CK9" s="449"/>
      <c r="CL9" s="450"/>
      <c r="CM9" s="451"/>
      <c r="CN9" s="452"/>
      <c r="CO9" s="453"/>
      <c r="CP9" s="454"/>
      <c r="CQ9" s="455"/>
      <c r="CR9" s="449"/>
      <c r="CS9" s="450"/>
      <c r="CT9" s="451"/>
      <c r="CU9" s="452"/>
      <c r="CV9" s="453"/>
      <c r="CW9" s="454"/>
      <c r="CX9" s="455"/>
      <c r="CY9" s="447"/>
      <c r="CZ9" s="439"/>
      <c r="DA9" s="440"/>
      <c r="DB9" s="441"/>
      <c r="DC9" s="442"/>
      <c r="DD9" s="443"/>
      <c r="DE9" s="455"/>
      <c r="DF9" s="447"/>
      <c r="DG9" s="439"/>
      <c r="DH9" s="440"/>
      <c r="DI9" s="441"/>
      <c r="DJ9" s="442"/>
      <c r="DK9" s="443"/>
      <c r="DL9" s="455"/>
      <c r="DM9" s="447"/>
      <c r="DN9" s="439"/>
      <c r="DO9" s="440"/>
      <c r="DP9" s="441"/>
      <c r="DQ9" s="442"/>
      <c r="DR9" s="443"/>
      <c r="DS9" s="455"/>
      <c r="DT9" s="447"/>
      <c r="DU9" s="439"/>
      <c r="DV9" s="440"/>
      <c r="DW9" s="441"/>
      <c r="DX9" s="442"/>
      <c r="DY9" s="443"/>
      <c r="DZ9" s="455"/>
      <c r="EA9" s="447"/>
      <c r="EB9" s="439"/>
      <c r="EC9" s="440"/>
      <c r="ED9" s="441"/>
      <c r="EE9" s="442"/>
      <c r="EF9" s="443"/>
      <c r="EG9" s="455"/>
      <c r="EH9" s="447"/>
      <c r="EI9" s="439"/>
      <c r="EJ9" s="440"/>
      <c r="EK9" s="441"/>
      <c r="EL9" s="442"/>
      <c r="EM9" s="443"/>
      <c r="EN9" s="455"/>
      <c r="EO9" s="447"/>
      <c r="EP9" s="439"/>
      <c r="EQ9" s="440"/>
      <c r="ER9" s="441"/>
      <c r="ES9" s="442"/>
      <c r="ET9" s="443"/>
      <c r="EU9" s="455"/>
      <c r="EV9" s="447"/>
      <c r="EW9" s="439"/>
      <c r="EX9" s="440"/>
      <c r="EY9" s="441"/>
      <c r="EZ9" s="442"/>
      <c r="FA9" s="443"/>
      <c r="FB9" s="455"/>
      <c r="FC9" s="447"/>
      <c r="FD9" s="439"/>
      <c r="FE9" s="440"/>
      <c r="FF9" s="441"/>
      <c r="FG9" s="442"/>
      <c r="FH9" s="443"/>
      <c r="FI9" s="456"/>
      <c r="FJ9" s="457">
        <v>0</v>
      </c>
      <c r="FK9" s="458">
        <v>0</v>
      </c>
      <c r="FL9" s="420">
        <v>0</v>
      </c>
      <c r="FM9" s="421">
        <v>0</v>
      </c>
      <c r="FN9" s="459">
        <v>0</v>
      </c>
      <c r="FO9" s="460">
        <v>0</v>
      </c>
      <c r="FP9" s="461">
        <v>0</v>
      </c>
      <c r="FQ9" s="462">
        <v>0</v>
      </c>
      <c r="FR9" s="463">
        <v>0</v>
      </c>
      <c r="FS9" s="408">
        <v>0</v>
      </c>
      <c r="FT9" s="401">
        <v>0</v>
      </c>
      <c r="FU9" s="402">
        <v>0</v>
      </c>
      <c r="FV9" s="403">
        <v>0</v>
      </c>
      <c r="FW9" s="427">
        <v>0</v>
      </c>
      <c r="FX9" s="428">
        <v>0</v>
      </c>
      <c r="FY9" s="400">
        <v>0</v>
      </c>
      <c r="FZ9" s="464">
        <v>0</v>
      </c>
      <c r="GA9" s="465">
        <v>0</v>
      </c>
    </row>
    <row r="10" spans="1:183" ht="33" customHeight="1" thickBot="1">
      <c r="A10" s="466" t="s">
        <v>126</v>
      </c>
      <c r="B10" s="467" t="s">
        <v>887</v>
      </c>
      <c r="C10" s="433"/>
      <c r="D10" s="434"/>
      <c r="E10" s="395">
        <v>29227.1</v>
      </c>
      <c r="F10" s="395">
        <v>29227.1</v>
      </c>
      <c r="G10" s="396">
        <v>0</v>
      </c>
      <c r="H10" s="435">
        <v>40986</v>
      </c>
      <c r="I10" s="435">
        <v>41042</v>
      </c>
      <c r="J10" s="528">
        <v>56</v>
      </c>
      <c r="K10" s="437">
        <v>5.6</v>
      </c>
      <c r="L10" s="438"/>
      <c r="M10" s="439"/>
      <c r="N10" s="440"/>
      <c r="O10" s="441"/>
      <c r="P10" s="442"/>
      <c r="Q10" s="443"/>
      <c r="R10" s="444"/>
      <c r="S10" s="445"/>
      <c r="T10" s="439"/>
      <c r="U10" s="440"/>
      <c r="V10" s="441"/>
      <c r="W10" s="442"/>
      <c r="X10" s="443"/>
      <c r="Y10" s="446"/>
      <c r="Z10" s="445"/>
      <c r="AA10" s="439"/>
      <c r="AB10" s="440"/>
      <c r="AC10" s="441"/>
      <c r="AD10" s="442"/>
      <c r="AE10" s="443"/>
      <c r="AF10" s="446"/>
      <c r="AG10" s="445"/>
      <c r="AH10" s="439"/>
      <c r="AI10" s="440"/>
      <c r="AJ10" s="441"/>
      <c r="AK10" s="442"/>
      <c r="AL10" s="443"/>
      <c r="AM10" s="446"/>
      <c r="AN10" s="447"/>
      <c r="AO10" s="439"/>
      <c r="AP10" s="440"/>
      <c r="AQ10" s="441"/>
      <c r="AR10" s="442"/>
      <c r="AS10" s="443"/>
      <c r="AT10" s="448"/>
      <c r="AU10" s="447"/>
      <c r="AV10" s="439"/>
      <c r="AW10" s="440"/>
      <c r="AX10" s="441"/>
      <c r="AY10" s="442"/>
      <c r="AZ10" s="443"/>
      <c r="BA10" s="444"/>
      <c r="BB10" s="447"/>
      <c r="BC10" s="439"/>
      <c r="BD10" s="440"/>
      <c r="BE10" s="441"/>
      <c r="BF10" s="442"/>
      <c r="BG10" s="443"/>
      <c r="BH10" s="448"/>
      <c r="BI10" s="449"/>
      <c r="BJ10" s="450"/>
      <c r="BK10" s="451"/>
      <c r="BL10" s="452"/>
      <c r="BM10" s="453"/>
      <c r="BN10" s="454"/>
      <c r="BO10" s="455"/>
      <c r="BP10" s="447"/>
      <c r="BQ10" s="450"/>
      <c r="BR10" s="451"/>
      <c r="BS10" s="452"/>
      <c r="BT10" s="453"/>
      <c r="BU10" s="454"/>
      <c r="BV10" s="455">
        <v>9</v>
      </c>
      <c r="BW10" s="449"/>
      <c r="BX10" s="450"/>
      <c r="BY10" s="451"/>
      <c r="BZ10" s="452"/>
      <c r="CA10" s="453"/>
      <c r="CB10" s="454"/>
      <c r="CC10" s="455"/>
      <c r="CD10" s="449"/>
      <c r="CE10" s="450"/>
      <c r="CF10" s="451"/>
      <c r="CG10" s="452"/>
      <c r="CH10" s="453"/>
      <c r="CI10" s="454"/>
      <c r="CJ10" s="455"/>
      <c r="CK10" s="449"/>
      <c r="CL10" s="450"/>
      <c r="CM10" s="451"/>
      <c r="CN10" s="452"/>
      <c r="CO10" s="453"/>
      <c r="CP10" s="454"/>
      <c r="CQ10" s="455"/>
      <c r="CR10" s="449">
        <v>1</v>
      </c>
      <c r="CS10" s="450"/>
      <c r="CT10" s="451"/>
      <c r="CU10" s="452"/>
      <c r="CV10" s="453"/>
      <c r="CW10" s="454"/>
      <c r="CX10" s="455"/>
      <c r="CY10" s="447"/>
      <c r="CZ10" s="439"/>
      <c r="DA10" s="440"/>
      <c r="DB10" s="441"/>
      <c r="DC10" s="442"/>
      <c r="DD10" s="443"/>
      <c r="DE10" s="455"/>
      <c r="DF10" s="447"/>
      <c r="DG10" s="439"/>
      <c r="DH10" s="440"/>
      <c r="DI10" s="441"/>
      <c r="DJ10" s="442"/>
      <c r="DK10" s="443"/>
      <c r="DL10" s="455"/>
      <c r="DM10" s="447"/>
      <c r="DN10" s="439"/>
      <c r="DO10" s="440"/>
      <c r="DP10" s="441"/>
      <c r="DQ10" s="442"/>
      <c r="DR10" s="443"/>
      <c r="DS10" s="455"/>
      <c r="DT10" s="447"/>
      <c r="DU10" s="439"/>
      <c r="DV10" s="440"/>
      <c r="DW10" s="441"/>
      <c r="DX10" s="442"/>
      <c r="DY10" s="443"/>
      <c r="DZ10" s="455"/>
      <c r="EA10" s="447"/>
      <c r="EB10" s="439"/>
      <c r="EC10" s="440"/>
      <c r="ED10" s="441"/>
      <c r="EE10" s="442"/>
      <c r="EF10" s="443"/>
      <c r="EG10" s="455"/>
      <c r="EH10" s="447"/>
      <c r="EI10" s="439"/>
      <c r="EJ10" s="440"/>
      <c r="EK10" s="441"/>
      <c r="EL10" s="442"/>
      <c r="EM10" s="443"/>
      <c r="EN10" s="455"/>
      <c r="EO10" s="447"/>
      <c r="EP10" s="439"/>
      <c r="EQ10" s="440"/>
      <c r="ER10" s="441"/>
      <c r="ES10" s="442"/>
      <c r="ET10" s="443"/>
      <c r="EU10" s="455"/>
      <c r="EV10" s="447"/>
      <c r="EW10" s="439"/>
      <c r="EX10" s="440"/>
      <c r="EY10" s="441"/>
      <c r="EZ10" s="442"/>
      <c r="FA10" s="443"/>
      <c r="FB10" s="455"/>
      <c r="FC10" s="447"/>
      <c r="FD10" s="439"/>
      <c r="FE10" s="440"/>
      <c r="FF10" s="441"/>
      <c r="FG10" s="442"/>
      <c r="FH10" s="443"/>
      <c r="FI10" s="456"/>
      <c r="FJ10" s="457">
        <v>1</v>
      </c>
      <c r="FK10" s="458">
        <v>0</v>
      </c>
      <c r="FL10" s="420">
        <v>0</v>
      </c>
      <c r="FM10" s="421">
        <v>0</v>
      </c>
      <c r="FN10" s="459">
        <v>0</v>
      </c>
      <c r="FO10" s="460">
        <v>9</v>
      </c>
      <c r="FP10" s="461">
        <v>0</v>
      </c>
      <c r="FQ10" s="462">
        <v>1</v>
      </c>
      <c r="FR10" s="463">
        <v>10</v>
      </c>
      <c r="FS10" s="408">
        <v>35</v>
      </c>
      <c r="FT10" s="401">
        <v>0</v>
      </c>
      <c r="FU10" s="402">
        <v>0</v>
      </c>
      <c r="FV10" s="403">
        <v>0</v>
      </c>
      <c r="FW10" s="427">
        <v>0</v>
      </c>
      <c r="FX10" s="428">
        <v>315</v>
      </c>
      <c r="FY10" s="400">
        <v>0</v>
      </c>
      <c r="FZ10" s="464">
        <v>35</v>
      </c>
      <c r="GA10" s="465">
        <v>350</v>
      </c>
    </row>
    <row r="11" spans="1:183" ht="33" customHeight="1" thickBot="1">
      <c r="A11" s="466" t="s">
        <v>127</v>
      </c>
      <c r="B11" s="467" t="s">
        <v>887</v>
      </c>
      <c r="C11" s="433"/>
      <c r="D11" s="434"/>
      <c r="E11" s="395">
        <v>22544.9</v>
      </c>
      <c r="F11" s="395">
        <v>22550.400000000001</v>
      </c>
      <c r="G11" s="396">
        <v>5.5</v>
      </c>
      <c r="H11" s="395">
        <v>218547</v>
      </c>
      <c r="I11" s="395">
        <v>218628</v>
      </c>
      <c r="J11" s="528">
        <v>81</v>
      </c>
      <c r="K11" s="437">
        <v>7.3636363636363633</v>
      </c>
      <c r="L11" s="438"/>
      <c r="M11" s="439"/>
      <c r="N11" s="440"/>
      <c r="O11" s="441"/>
      <c r="P11" s="442"/>
      <c r="Q11" s="443"/>
      <c r="R11" s="444"/>
      <c r="S11" s="445"/>
      <c r="T11" s="439"/>
      <c r="U11" s="440"/>
      <c r="V11" s="441"/>
      <c r="W11" s="442"/>
      <c r="X11" s="443"/>
      <c r="Y11" s="446"/>
      <c r="Z11" s="445"/>
      <c r="AA11" s="439"/>
      <c r="AB11" s="440"/>
      <c r="AC11" s="441"/>
      <c r="AD11" s="442"/>
      <c r="AE11" s="443"/>
      <c r="AF11" s="446"/>
      <c r="AG11" s="445"/>
      <c r="AH11" s="439"/>
      <c r="AI11" s="440"/>
      <c r="AJ11" s="441"/>
      <c r="AK11" s="442"/>
      <c r="AL11" s="443"/>
      <c r="AM11" s="446"/>
      <c r="AN11" s="447"/>
      <c r="AO11" s="439"/>
      <c r="AP11" s="440"/>
      <c r="AQ11" s="441"/>
      <c r="AR11" s="442"/>
      <c r="AS11" s="443"/>
      <c r="AT11" s="448"/>
      <c r="AU11" s="447"/>
      <c r="AV11" s="439"/>
      <c r="AW11" s="440"/>
      <c r="AX11" s="441"/>
      <c r="AY11" s="442"/>
      <c r="AZ11" s="443"/>
      <c r="BA11" s="444"/>
      <c r="BB11" s="447"/>
      <c r="BC11" s="439"/>
      <c r="BD11" s="440"/>
      <c r="BE11" s="441"/>
      <c r="BF11" s="442"/>
      <c r="BG11" s="443"/>
      <c r="BH11" s="448"/>
      <c r="BI11" s="449"/>
      <c r="BJ11" s="450"/>
      <c r="BK11" s="451"/>
      <c r="BL11" s="452"/>
      <c r="BM11" s="453"/>
      <c r="BN11" s="454"/>
      <c r="BO11" s="455"/>
      <c r="BP11" s="447"/>
      <c r="BQ11" s="450"/>
      <c r="BR11" s="451"/>
      <c r="BS11" s="452"/>
      <c r="BT11" s="453"/>
      <c r="BU11" s="454"/>
      <c r="BV11" s="455">
        <v>7</v>
      </c>
      <c r="BW11" s="447"/>
      <c r="BX11" s="450"/>
      <c r="BY11" s="451"/>
      <c r="BZ11" s="452"/>
      <c r="CA11" s="453"/>
      <c r="CB11" s="454"/>
      <c r="CC11" s="455"/>
      <c r="CD11" s="447"/>
      <c r="CE11" s="450"/>
      <c r="CF11" s="451"/>
      <c r="CG11" s="452"/>
      <c r="CH11" s="453"/>
      <c r="CI11" s="454"/>
      <c r="CJ11" s="455"/>
      <c r="CK11" s="447"/>
      <c r="CL11" s="450"/>
      <c r="CM11" s="451"/>
      <c r="CN11" s="452"/>
      <c r="CO11" s="453"/>
      <c r="CP11" s="454"/>
      <c r="CQ11" s="455"/>
      <c r="CR11" s="447">
        <v>4</v>
      </c>
      <c r="CS11" s="450"/>
      <c r="CT11" s="451"/>
      <c r="CU11" s="452"/>
      <c r="CV11" s="453"/>
      <c r="CW11" s="454"/>
      <c r="CX11" s="455"/>
      <c r="CY11" s="447"/>
      <c r="CZ11" s="439"/>
      <c r="DA11" s="440"/>
      <c r="DB11" s="441"/>
      <c r="DC11" s="442"/>
      <c r="DD11" s="443"/>
      <c r="DE11" s="455"/>
      <c r="DF11" s="447"/>
      <c r="DG11" s="439"/>
      <c r="DH11" s="440"/>
      <c r="DI11" s="441"/>
      <c r="DJ11" s="442"/>
      <c r="DK11" s="443"/>
      <c r="DL11" s="455"/>
      <c r="DM11" s="447"/>
      <c r="DN11" s="439"/>
      <c r="DO11" s="440"/>
      <c r="DP11" s="441"/>
      <c r="DQ11" s="442"/>
      <c r="DR11" s="443"/>
      <c r="DS11" s="455"/>
      <c r="DT11" s="447"/>
      <c r="DU11" s="439"/>
      <c r="DV11" s="440"/>
      <c r="DW11" s="441"/>
      <c r="DX11" s="442"/>
      <c r="DY11" s="443"/>
      <c r="DZ11" s="455"/>
      <c r="EA11" s="447"/>
      <c r="EB11" s="439"/>
      <c r="EC11" s="440"/>
      <c r="ED11" s="441"/>
      <c r="EE11" s="442"/>
      <c r="EF11" s="443"/>
      <c r="EG11" s="455"/>
      <c r="EH11" s="447"/>
      <c r="EI11" s="439"/>
      <c r="EJ11" s="440"/>
      <c r="EK11" s="441"/>
      <c r="EL11" s="442"/>
      <c r="EM11" s="443"/>
      <c r="EN11" s="455"/>
      <c r="EO11" s="447"/>
      <c r="EP11" s="439"/>
      <c r="EQ11" s="440"/>
      <c r="ER11" s="441"/>
      <c r="ES11" s="442"/>
      <c r="ET11" s="443"/>
      <c r="EU11" s="455"/>
      <c r="EV11" s="447"/>
      <c r="EW11" s="439"/>
      <c r="EX11" s="440"/>
      <c r="EY11" s="441"/>
      <c r="EZ11" s="442"/>
      <c r="FA11" s="443"/>
      <c r="FB11" s="455"/>
      <c r="FC11" s="447"/>
      <c r="FD11" s="439"/>
      <c r="FE11" s="440"/>
      <c r="FF11" s="441"/>
      <c r="FG11" s="442"/>
      <c r="FH11" s="443"/>
      <c r="FI11" s="456"/>
      <c r="FJ11" s="457">
        <v>4</v>
      </c>
      <c r="FK11" s="458">
        <v>0</v>
      </c>
      <c r="FL11" s="420">
        <v>0</v>
      </c>
      <c r="FM11" s="421">
        <v>0</v>
      </c>
      <c r="FN11" s="459">
        <v>0</v>
      </c>
      <c r="FO11" s="460">
        <v>7</v>
      </c>
      <c r="FP11" s="461">
        <v>0</v>
      </c>
      <c r="FQ11" s="462">
        <v>4</v>
      </c>
      <c r="FR11" s="463">
        <v>11</v>
      </c>
      <c r="FS11" s="408">
        <v>140</v>
      </c>
      <c r="FT11" s="401">
        <v>0</v>
      </c>
      <c r="FU11" s="402">
        <v>0</v>
      </c>
      <c r="FV11" s="403">
        <v>0</v>
      </c>
      <c r="FW11" s="427">
        <v>0</v>
      </c>
      <c r="FX11" s="428">
        <v>245</v>
      </c>
      <c r="FY11" s="400">
        <v>0</v>
      </c>
      <c r="FZ11" s="464">
        <v>140</v>
      </c>
      <c r="GA11" s="465">
        <v>385</v>
      </c>
    </row>
    <row r="12" spans="1:183" ht="33" customHeight="1" thickBot="1">
      <c r="A12" s="762" t="s">
        <v>128</v>
      </c>
      <c r="B12" s="432" t="s">
        <v>887</v>
      </c>
      <c r="C12" s="433"/>
      <c r="D12" s="434"/>
      <c r="E12" s="395">
        <v>28521</v>
      </c>
      <c r="F12" s="395">
        <v>28521</v>
      </c>
      <c r="G12" s="396">
        <v>0</v>
      </c>
      <c r="H12" s="470">
        <v>168570</v>
      </c>
      <c r="I12" s="470">
        <v>168570</v>
      </c>
      <c r="J12" s="528">
        <v>0</v>
      </c>
      <c r="K12" s="437" t="e">
        <v>#DIV/0!</v>
      </c>
      <c r="L12" s="438"/>
      <c r="M12" s="439"/>
      <c r="N12" s="440"/>
      <c r="O12" s="441"/>
      <c r="P12" s="442"/>
      <c r="Q12" s="443"/>
      <c r="R12" s="444"/>
      <c r="S12" s="445"/>
      <c r="T12" s="439"/>
      <c r="U12" s="440"/>
      <c r="V12" s="441"/>
      <c r="W12" s="442"/>
      <c r="X12" s="443"/>
      <c r="Y12" s="446"/>
      <c r="Z12" s="445"/>
      <c r="AA12" s="439"/>
      <c r="AB12" s="440"/>
      <c r="AC12" s="441"/>
      <c r="AD12" s="442"/>
      <c r="AE12" s="443"/>
      <c r="AF12" s="446"/>
      <c r="AG12" s="445"/>
      <c r="AH12" s="439"/>
      <c r="AI12" s="440"/>
      <c r="AJ12" s="441"/>
      <c r="AK12" s="442"/>
      <c r="AL12" s="443"/>
      <c r="AM12" s="446"/>
      <c r="AN12" s="447"/>
      <c r="AO12" s="439"/>
      <c r="AP12" s="440"/>
      <c r="AQ12" s="441"/>
      <c r="AR12" s="442"/>
      <c r="AS12" s="443"/>
      <c r="AT12" s="448"/>
      <c r="AU12" s="447"/>
      <c r="AV12" s="439"/>
      <c r="AW12" s="440"/>
      <c r="AX12" s="441"/>
      <c r="AY12" s="442"/>
      <c r="AZ12" s="443"/>
      <c r="BA12" s="444"/>
      <c r="BB12" s="447"/>
      <c r="BC12" s="439"/>
      <c r="BD12" s="440"/>
      <c r="BE12" s="441"/>
      <c r="BF12" s="442"/>
      <c r="BG12" s="443"/>
      <c r="BH12" s="448"/>
      <c r="BI12" s="449"/>
      <c r="BJ12" s="450"/>
      <c r="BK12" s="451"/>
      <c r="BL12" s="452"/>
      <c r="BM12" s="453"/>
      <c r="BN12" s="454"/>
      <c r="BO12" s="455"/>
      <c r="BP12" s="447"/>
      <c r="BQ12" s="450"/>
      <c r="BR12" s="451"/>
      <c r="BS12" s="452"/>
      <c r="BT12" s="453"/>
      <c r="BU12" s="454"/>
      <c r="BV12" s="455"/>
      <c r="BW12" s="447"/>
      <c r="BX12" s="450"/>
      <c r="BY12" s="451"/>
      <c r="BZ12" s="452"/>
      <c r="CA12" s="453"/>
      <c r="CB12" s="454"/>
      <c r="CC12" s="455"/>
      <c r="CD12" s="447"/>
      <c r="CE12" s="450"/>
      <c r="CF12" s="451"/>
      <c r="CG12" s="452"/>
      <c r="CH12" s="453"/>
      <c r="CI12" s="454"/>
      <c r="CJ12" s="455"/>
      <c r="CK12" s="447"/>
      <c r="CL12" s="450"/>
      <c r="CM12" s="451"/>
      <c r="CN12" s="452"/>
      <c r="CO12" s="453"/>
      <c r="CP12" s="454"/>
      <c r="CQ12" s="455"/>
      <c r="CR12" s="447"/>
      <c r="CS12" s="450"/>
      <c r="CT12" s="451"/>
      <c r="CU12" s="452"/>
      <c r="CV12" s="453"/>
      <c r="CW12" s="454"/>
      <c r="CX12" s="455"/>
      <c r="CY12" s="447"/>
      <c r="CZ12" s="439"/>
      <c r="DA12" s="440"/>
      <c r="DB12" s="441"/>
      <c r="DC12" s="442"/>
      <c r="DD12" s="443"/>
      <c r="DE12" s="455"/>
      <c r="DF12" s="447"/>
      <c r="DG12" s="439"/>
      <c r="DH12" s="440"/>
      <c r="DI12" s="441"/>
      <c r="DJ12" s="442"/>
      <c r="DK12" s="443"/>
      <c r="DL12" s="455"/>
      <c r="DM12" s="447"/>
      <c r="DN12" s="439"/>
      <c r="DO12" s="440"/>
      <c r="DP12" s="441"/>
      <c r="DQ12" s="442"/>
      <c r="DR12" s="443"/>
      <c r="DS12" s="455"/>
      <c r="DT12" s="447"/>
      <c r="DU12" s="439"/>
      <c r="DV12" s="440"/>
      <c r="DW12" s="441"/>
      <c r="DX12" s="442"/>
      <c r="DY12" s="443"/>
      <c r="DZ12" s="455"/>
      <c r="EA12" s="447"/>
      <c r="EB12" s="439"/>
      <c r="EC12" s="440"/>
      <c r="ED12" s="441"/>
      <c r="EE12" s="442"/>
      <c r="EF12" s="443"/>
      <c r="EG12" s="455"/>
      <c r="EH12" s="447"/>
      <c r="EI12" s="439"/>
      <c r="EJ12" s="440"/>
      <c r="EK12" s="441"/>
      <c r="EL12" s="442"/>
      <c r="EM12" s="443"/>
      <c r="EN12" s="455"/>
      <c r="EO12" s="447"/>
      <c r="EP12" s="439"/>
      <c r="EQ12" s="440"/>
      <c r="ER12" s="441"/>
      <c r="ES12" s="442"/>
      <c r="ET12" s="443"/>
      <c r="EU12" s="455"/>
      <c r="EV12" s="447"/>
      <c r="EW12" s="439"/>
      <c r="EX12" s="440"/>
      <c r="EY12" s="441"/>
      <c r="EZ12" s="442"/>
      <c r="FA12" s="443"/>
      <c r="FB12" s="455"/>
      <c r="FC12" s="447"/>
      <c r="FD12" s="439"/>
      <c r="FE12" s="440"/>
      <c r="FF12" s="441"/>
      <c r="FG12" s="442"/>
      <c r="FH12" s="443"/>
      <c r="FI12" s="456"/>
      <c r="FJ12" s="457">
        <v>0</v>
      </c>
      <c r="FK12" s="458">
        <v>0</v>
      </c>
      <c r="FL12" s="420">
        <v>0</v>
      </c>
      <c r="FM12" s="421">
        <v>0</v>
      </c>
      <c r="FN12" s="459">
        <v>0</v>
      </c>
      <c r="FO12" s="460">
        <v>0</v>
      </c>
      <c r="FP12" s="461">
        <v>0</v>
      </c>
      <c r="FQ12" s="462">
        <v>0</v>
      </c>
      <c r="FR12" s="463">
        <v>0</v>
      </c>
      <c r="FS12" s="408">
        <v>0</v>
      </c>
      <c r="FT12" s="401">
        <v>0</v>
      </c>
      <c r="FU12" s="402">
        <v>0</v>
      </c>
      <c r="FV12" s="403">
        <v>0</v>
      </c>
      <c r="FW12" s="427">
        <v>0</v>
      </c>
      <c r="FX12" s="428">
        <v>0</v>
      </c>
      <c r="FY12" s="400">
        <v>0</v>
      </c>
      <c r="FZ12" s="464">
        <v>0</v>
      </c>
      <c r="GA12" s="465">
        <v>0</v>
      </c>
    </row>
    <row r="13" spans="1:183" ht="33" customHeight="1" thickBot="1">
      <c r="A13" s="466" t="s">
        <v>129</v>
      </c>
      <c r="B13" s="467" t="s">
        <v>887</v>
      </c>
      <c r="C13" s="433"/>
      <c r="D13" s="434"/>
      <c r="E13" s="395">
        <v>15762.7</v>
      </c>
      <c r="F13" s="395">
        <v>15775</v>
      </c>
      <c r="G13" s="396">
        <v>12.299999999999272</v>
      </c>
      <c r="H13" s="435">
        <v>37274</v>
      </c>
      <c r="I13" s="435">
        <v>37351</v>
      </c>
      <c r="J13" s="528">
        <v>77</v>
      </c>
      <c r="K13" s="437">
        <v>7.7</v>
      </c>
      <c r="L13" s="438"/>
      <c r="M13" s="439"/>
      <c r="N13" s="440"/>
      <c r="O13" s="441"/>
      <c r="P13" s="442"/>
      <c r="Q13" s="443"/>
      <c r="R13" s="444"/>
      <c r="S13" s="445"/>
      <c r="T13" s="439"/>
      <c r="U13" s="440"/>
      <c r="V13" s="441"/>
      <c r="W13" s="442"/>
      <c r="X13" s="443"/>
      <c r="Y13" s="446"/>
      <c r="Z13" s="445"/>
      <c r="AA13" s="439"/>
      <c r="AB13" s="440"/>
      <c r="AC13" s="441"/>
      <c r="AD13" s="442"/>
      <c r="AE13" s="443"/>
      <c r="AF13" s="446"/>
      <c r="AG13" s="445"/>
      <c r="AH13" s="439"/>
      <c r="AI13" s="440"/>
      <c r="AJ13" s="441"/>
      <c r="AK13" s="442"/>
      <c r="AL13" s="443"/>
      <c r="AM13" s="446"/>
      <c r="AN13" s="447"/>
      <c r="AO13" s="439"/>
      <c r="AP13" s="440"/>
      <c r="AQ13" s="441"/>
      <c r="AR13" s="442"/>
      <c r="AS13" s="443"/>
      <c r="AT13" s="448"/>
      <c r="AU13" s="447"/>
      <c r="AV13" s="439"/>
      <c r="AW13" s="440"/>
      <c r="AX13" s="441"/>
      <c r="AY13" s="442"/>
      <c r="AZ13" s="443"/>
      <c r="BA13" s="444"/>
      <c r="BB13" s="447"/>
      <c r="BC13" s="439"/>
      <c r="BD13" s="440"/>
      <c r="BE13" s="441"/>
      <c r="BF13" s="442"/>
      <c r="BG13" s="443"/>
      <c r="BH13" s="448"/>
      <c r="BI13" s="449"/>
      <c r="BJ13" s="450"/>
      <c r="BK13" s="451"/>
      <c r="BL13" s="452"/>
      <c r="BM13" s="453"/>
      <c r="BN13" s="454"/>
      <c r="BO13" s="455"/>
      <c r="BP13" s="447"/>
      <c r="BQ13" s="450"/>
      <c r="BR13" s="451"/>
      <c r="BS13" s="452"/>
      <c r="BT13" s="453"/>
      <c r="BU13" s="454"/>
      <c r="BV13" s="455"/>
      <c r="BW13" s="447"/>
      <c r="BX13" s="450"/>
      <c r="BY13" s="451"/>
      <c r="BZ13" s="452"/>
      <c r="CA13" s="453"/>
      <c r="CB13" s="454"/>
      <c r="CC13" s="455"/>
      <c r="CD13" s="447"/>
      <c r="CE13" s="450"/>
      <c r="CF13" s="451"/>
      <c r="CG13" s="452"/>
      <c r="CH13" s="453"/>
      <c r="CI13" s="454"/>
      <c r="CJ13" s="455"/>
      <c r="CK13" s="447"/>
      <c r="CL13" s="450"/>
      <c r="CM13" s="451"/>
      <c r="CN13" s="452"/>
      <c r="CO13" s="453"/>
      <c r="CP13" s="454"/>
      <c r="CQ13" s="455"/>
      <c r="CR13" s="447">
        <v>10</v>
      </c>
      <c r="CS13" s="450"/>
      <c r="CT13" s="451"/>
      <c r="CU13" s="452"/>
      <c r="CV13" s="453"/>
      <c r="CW13" s="454"/>
      <c r="CX13" s="455"/>
      <c r="CY13" s="447"/>
      <c r="CZ13" s="439"/>
      <c r="DA13" s="440"/>
      <c r="DB13" s="441"/>
      <c r="DC13" s="442"/>
      <c r="DD13" s="443"/>
      <c r="DE13" s="455"/>
      <c r="DF13" s="447"/>
      <c r="DG13" s="439"/>
      <c r="DH13" s="440"/>
      <c r="DI13" s="441"/>
      <c r="DJ13" s="442"/>
      <c r="DK13" s="443"/>
      <c r="DL13" s="455"/>
      <c r="DM13" s="447"/>
      <c r="DN13" s="439"/>
      <c r="DO13" s="440"/>
      <c r="DP13" s="441"/>
      <c r="DQ13" s="442"/>
      <c r="DR13" s="443"/>
      <c r="DS13" s="455"/>
      <c r="DT13" s="447"/>
      <c r="DU13" s="439"/>
      <c r="DV13" s="440"/>
      <c r="DW13" s="441"/>
      <c r="DX13" s="442"/>
      <c r="DY13" s="443"/>
      <c r="DZ13" s="455"/>
      <c r="EA13" s="447"/>
      <c r="EB13" s="439"/>
      <c r="EC13" s="440"/>
      <c r="ED13" s="441"/>
      <c r="EE13" s="442"/>
      <c r="EF13" s="443"/>
      <c r="EG13" s="455"/>
      <c r="EH13" s="447"/>
      <c r="EI13" s="439"/>
      <c r="EJ13" s="440"/>
      <c r="EK13" s="441"/>
      <c r="EL13" s="442"/>
      <c r="EM13" s="443"/>
      <c r="EN13" s="455"/>
      <c r="EO13" s="447"/>
      <c r="EP13" s="439"/>
      <c r="EQ13" s="440"/>
      <c r="ER13" s="441"/>
      <c r="ES13" s="442"/>
      <c r="ET13" s="443"/>
      <c r="EU13" s="455"/>
      <c r="EV13" s="447"/>
      <c r="EW13" s="439"/>
      <c r="EX13" s="440"/>
      <c r="EY13" s="441"/>
      <c r="EZ13" s="442"/>
      <c r="FA13" s="443"/>
      <c r="FB13" s="455"/>
      <c r="FC13" s="447"/>
      <c r="FD13" s="439"/>
      <c r="FE13" s="440"/>
      <c r="FF13" s="441"/>
      <c r="FG13" s="442"/>
      <c r="FH13" s="443"/>
      <c r="FI13" s="456"/>
      <c r="FJ13" s="457">
        <v>10</v>
      </c>
      <c r="FK13" s="458">
        <v>0</v>
      </c>
      <c r="FL13" s="420">
        <v>0</v>
      </c>
      <c r="FM13" s="421">
        <v>0</v>
      </c>
      <c r="FN13" s="459">
        <v>0</v>
      </c>
      <c r="FO13" s="460">
        <v>0</v>
      </c>
      <c r="FP13" s="461">
        <v>0</v>
      </c>
      <c r="FQ13" s="462">
        <v>10</v>
      </c>
      <c r="FR13" s="463">
        <v>10</v>
      </c>
      <c r="FS13" s="408">
        <v>350</v>
      </c>
      <c r="FT13" s="401">
        <v>0</v>
      </c>
      <c r="FU13" s="402">
        <v>0</v>
      </c>
      <c r="FV13" s="403">
        <v>0</v>
      </c>
      <c r="FW13" s="427">
        <v>0</v>
      </c>
      <c r="FX13" s="428">
        <v>0</v>
      </c>
      <c r="FY13" s="400">
        <v>0</v>
      </c>
      <c r="FZ13" s="464">
        <v>350</v>
      </c>
      <c r="GA13" s="465">
        <v>350</v>
      </c>
    </row>
    <row r="14" spans="1:183" ht="33" customHeight="1" thickBot="1">
      <c r="A14" s="466" t="s">
        <v>130</v>
      </c>
      <c r="B14" s="467" t="s">
        <v>887</v>
      </c>
      <c r="C14" s="433"/>
      <c r="D14" s="434"/>
      <c r="E14" s="473">
        <v>1001</v>
      </c>
      <c r="F14" s="473">
        <v>1013.4</v>
      </c>
      <c r="G14" s="396">
        <v>12.399999999999977</v>
      </c>
      <c r="H14" s="435">
        <v>140507</v>
      </c>
      <c r="I14" s="435">
        <v>140588.29999999999</v>
      </c>
      <c r="J14" s="528">
        <v>81.299999999988358</v>
      </c>
      <c r="K14" s="437">
        <v>8.1299999999988355</v>
      </c>
      <c r="L14" s="438"/>
      <c r="M14" s="439"/>
      <c r="N14" s="440"/>
      <c r="O14" s="441"/>
      <c r="P14" s="442"/>
      <c r="Q14" s="443"/>
      <c r="R14" s="444"/>
      <c r="S14" s="445"/>
      <c r="T14" s="439"/>
      <c r="U14" s="440"/>
      <c r="V14" s="441"/>
      <c r="W14" s="442"/>
      <c r="X14" s="443"/>
      <c r="Y14" s="446"/>
      <c r="Z14" s="445"/>
      <c r="AA14" s="439"/>
      <c r="AB14" s="440"/>
      <c r="AC14" s="441"/>
      <c r="AD14" s="442"/>
      <c r="AE14" s="443"/>
      <c r="AF14" s="446"/>
      <c r="AG14" s="445"/>
      <c r="AH14" s="439"/>
      <c r="AI14" s="440"/>
      <c r="AJ14" s="441"/>
      <c r="AK14" s="442"/>
      <c r="AL14" s="443"/>
      <c r="AM14" s="446"/>
      <c r="AN14" s="447"/>
      <c r="AO14" s="439"/>
      <c r="AP14" s="440"/>
      <c r="AQ14" s="441"/>
      <c r="AR14" s="442"/>
      <c r="AS14" s="443"/>
      <c r="AT14" s="448"/>
      <c r="AU14" s="447"/>
      <c r="AV14" s="439"/>
      <c r="AW14" s="440"/>
      <c r="AX14" s="441"/>
      <c r="AY14" s="442"/>
      <c r="AZ14" s="443"/>
      <c r="BA14" s="444"/>
      <c r="BB14" s="447"/>
      <c r="BC14" s="439"/>
      <c r="BD14" s="440"/>
      <c r="BE14" s="441"/>
      <c r="BF14" s="442"/>
      <c r="BG14" s="443"/>
      <c r="BH14" s="448"/>
      <c r="BI14" s="449"/>
      <c r="BJ14" s="450"/>
      <c r="BK14" s="451"/>
      <c r="BL14" s="452"/>
      <c r="BM14" s="453"/>
      <c r="BN14" s="454"/>
      <c r="BO14" s="455"/>
      <c r="BP14" s="447"/>
      <c r="BQ14" s="450"/>
      <c r="BR14" s="451"/>
      <c r="BS14" s="452"/>
      <c r="BT14" s="453"/>
      <c r="BU14" s="454"/>
      <c r="BV14" s="455"/>
      <c r="BW14" s="447">
        <v>7</v>
      </c>
      <c r="BX14" s="450"/>
      <c r="BY14" s="451"/>
      <c r="BZ14" s="452"/>
      <c r="CA14" s="453">
        <v>3</v>
      </c>
      <c r="CB14" s="454"/>
      <c r="CC14" s="455"/>
      <c r="CD14" s="447"/>
      <c r="CE14" s="450"/>
      <c r="CF14" s="451"/>
      <c r="CG14" s="452"/>
      <c r="CH14" s="453"/>
      <c r="CI14" s="454"/>
      <c r="CJ14" s="455"/>
      <c r="CK14" s="447"/>
      <c r="CL14" s="450"/>
      <c r="CM14" s="451"/>
      <c r="CN14" s="452"/>
      <c r="CO14" s="453"/>
      <c r="CP14" s="454"/>
      <c r="CQ14" s="455"/>
      <c r="CR14" s="447"/>
      <c r="CS14" s="450"/>
      <c r="CT14" s="451"/>
      <c r="CU14" s="452"/>
      <c r="CV14" s="453"/>
      <c r="CW14" s="454"/>
      <c r="CX14" s="455"/>
      <c r="CY14" s="447"/>
      <c r="CZ14" s="439"/>
      <c r="DA14" s="440"/>
      <c r="DB14" s="441"/>
      <c r="DC14" s="442"/>
      <c r="DD14" s="443"/>
      <c r="DE14" s="471"/>
      <c r="DF14" s="447"/>
      <c r="DG14" s="439"/>
      <c r="DH14" s="440"/>
      <c r="DI14" s="441"/>
      <c r="DJ14" s="442"/>
      <c r="DK14" s="443"/>
      <c r="DL14" s="471"/>
      <c r="DM14" s="447"/>
      <c r="DN14" s="439"/>
      <c r="DO14" s="440"/>
      <c r="DP14" s="441"/>
      <c r="DQ14" s="442"/>
      <c r="DR14" s="443"/>
      <c r="DS14" s="471"/>
      <c r="DT14" s="447"/>
      <c r="DU14" s="439"/>
      <c r="DV14" s="440"/>
      <c r="DW14" s="441"/>
      <c r="DX14" s="442"/>
      <c r="DY14" s="443"/>
      <c r="DZ14" s="471"/>
      <c r="EA14" s="447"/>
      <c r="EB14" s="439"/>
      <c r="EC14" s="440"/>
      <c r="ED14" s="441"/>
      <c r="EE14" s="442"/>
      <c r="EF14" s="443"/>
      <c r="EG14" s="471"/>
      <c r="EH14" s="447"/>
      <c r="EI14" s="439"/>
      <c r="EJ14" s="440"/>
      <c r="EK14" s="441"/>
      <c r="EL14" s="442"/>
      <c r="EM14" s="443"/>
      <c r="EN14" s="471"/>
      <c r="EO14" s="447"/>
      <c r="EP14" s="439"/>
      <c r="EQ14" s="440"/>
      <c r="ER14" s="441"/>
      <c r="ES14" s="442"/>
      <c r="ET14" s="443"/>
      <c r="EU14" s="471"/>
      <c r="EV14" s="447"/>
      <c r="EW14" s="439"/>
      <c r="EX14" s="440"/>
      <c r="EY14" s="441"/>
      <c r="EZ14" s="442"/>
      <c r="FA14" s="443"/>
      <c r="FB14" s="471"/>
      <c r="FC14" s="447"/>
      <c r="FD14" s="439"/>
      <c r="FE14" s="440"/>
      <c r="FF14" s="441"/>
      <c r="FG14" s="442"/>
      <c r="FH14" s="443"/>
      <c r="FI14" s="472"/>
      <c r="FJ14" s="457">
        <v>7</v>
      </c>
      <c r="FK14" s="458">
        <v>0</v>
      </c>
      <c r="FL14" s="420">
        <v>0</v>
      </c>
      <c r="FM14" s="421">
        <v>3</v>
      </c>
      <c r="FN14" s="459">
        <v>0</v>
      </c>
      <c r="FO14" s="460">
        <v>0</v>
      </c>
      <c r="FP14" s="461">
        <v>0</v>
      </c>
      <c r="FQ14" s="462">
        <v>10</v>
      </c>
      <c r="FR14" s="463">
        <v>10</v>
      </c>
      <c r="FS14" s="408">
        <v>245</v>
      </c>
      <c r="FT14" s="401">
        <v>0</v>
      </c>
      <c r="FU14" s="402">
        <v>0</v>
      </c>
      <c r="FV14" s="403">
        <v>105</v>
      </c>
      <c r="FW14" s="427">
        <v>0</v>
      </c>
      <c r="FX14" s="428">
        <v>0</v>
      </c>
      <c r="FY14" s="400">
        <v>0</v>
      </c>
      <c r="FZ14" s="464">
        <v>350</v>
      </c>
      <c r="GA14" s="465">
        <v>350</v>
      </c>
    </row>
    <row r="15" spans="1:183" ht="33" customHeight="1" thickBot="1">
      <c r="A15" s="466" t="s">
        <v>131</v>
      </c>
      <c r="B15" s="467" t="s">
        <v>887</v>
      </c>
      <c r="C15" s="433"/>
      <c r="D15" s="434"/>
      <c r="E15" s="395">
        <v>26061</v>
      </c>
      <c r="F15" s="395">
        <v>26070.400000000001</v>
      </c>
      <c r="G15" s="396">
        <v>9.4000000000014552</v>
      </c>
      <c r="H15" s="470">
        <v>236200</v>
      </c>
      <c r="I15" s="470">
        <v>236298.7</v>
      </c>
      <c r="J15" s="528">
        <v>98.700000000011642</v>
      </c>
      <c r="K15" s="437">
        <v>8.9727272727283314</v>
      </c>
      <c r="L15" s="438"/>
      <c r="M15" s="439"/>
      <c r="N15" s="440"/>
      <c r="O15" s="441"/>
      <c r="P15" s="442"/>
      <c r="Q15" s="443"/>
      <c r="R15" s="444"/>
      <c r="S15" s="445"/>
      <c r="T15" s="439"/>
      <c r="U15" s="440"/>
      <c r="V15" s="441"/>
      <c r="W15" s="442"/>
      <c r="X15" s="443"/>
      <c r="Y15" s="446"/>
      <c r="Z15" s="445"/>
      <c r="AA15" s="439"/>
      <c r="AB15" s="440"/>
      <c r="AC15" s="441"/>
      <c r="AD15" s="442"/>
      <c r="AE15" s="443"/>
      <c r="AF15" s="446"/>
      <c r="AG15" s="445"/>
      <c r="AH15" s="439"/>
      <c r="AI15" s="440"/>
      <c r="AJ15" s="441"/>
      <c r="AK15" s="442"/>
      <c r="AL15" s="443"/>
      <c r="AM15" s="446"/>
      <c r="AN15" s="447"/>
      <c r="AO15" s="439"/>
      <c r="AP15" s="440"/>
      <c r="AQ15" s="441"/>
      <c r="AR15" s="442"/>
      <c r="AS15" s="443"/>
      <c r="AT15" s="448"/>
      <c r="AU15" s="447"/>
      <c r="AV15" s="439"/>
      <c r="AW15" s="440"/>
      <c r="AX15" s="441"/>
      <c r="AY15" s="442"/>
      <c r="AZ15" s="443"/>
      <c r="BA15" s="444"/>
      <c r="BB15" s="447"/>
      <c r="BC15" s="439"/>
      <c r="BD15" s="440"/>
      <c r="BE15" s="441"/>
      <c r="BF15" s="442"/>
      <c r="BG15" s="443"/>
      <c r="BH15" s="448"/>
      <c r="BI15" s="449"/>
      <c r="BJ15" s="450"/>
      <c r="BK15" s="451"/>
      <c r="BL15" s="452"/>
      <c r="BM15" s="453"/>
      <c r="BN15" s="454"/>
      <c r="BO15" s="455"/>
      <c r="BP15" s="447"/>
      <c r="BQ15" s="450"/>
      <c r="BR15" s="451"/>
      <c r="BS15" s="452"/>
      <c r="BT15" s="453"/>
      <c r="BU15" s="454"/>
      <c r="BV15" s="455"/>
      <c r="BW15" s="447"/>
      <c r="BX15" s="450"/>
      <c r="BY15" s="451"/>
      <c r="BZ15" s="452"/>
      <c r="CA15" s="453">
        <v>2</v>
      </c>
      <c r="CB15" s="454"/>
      <c r="CC15" s="455"/>
      <c r="CD15" s="447"/>
      <c r="CE15" s="450"/>
      <c r="CF15" s="451"/>
      <c r="CG15" s="452"/>
      <c r="CH15" s="453"/>
      <c r="CI15" s="454"/>
      <c r="CJ15" s="455"/>
      <c r="CK15" s="447"/>
      <c r="CL15" s="450"/>
      <c r="CM15" s="451"/>
      <c r="CN15" s="452"/>
      <c r="CO15" s="453"/>
      <c r="CP15" s="454"/>
      <c r="CQ15" s="455"/>
      <c r="CR15" s="447">
        <v>9</v>
      </c>
      <c r="CS15" s="450"/>
      <c r="CT15" s="451"/>
      <c r="CU15" s="452"/>
      <c r="CV15" s="453"/>
      <c r="CW15" s="454"/>
      <c r="CX15" s="455"/>
      <c r="CY15" s="438"/>
      <c r="CZ15" s="439"/>
      <c r="DA15" s="440"/>
      <c r="DB15" s="441"/>
      <c r="DC15" s="442"/>
      <c r="DD15" s="443"/>
      <c r="DE15" s="471"/>
      <c r="DF15" s="438"/>
      <c r="DG15" s="439"/>
      <c r="DH15" s="440"/>
      <c r="DI15" s="441"/>
      <c r="DJ15" s="442"/>
      <c r="DK15" s="443"/>
      <c r="DL15" s="471"/>
      <c r="DM15" s="438"/>
      <c r="DN15" s="439"/>
      <c r="DO15" s="440"/>
      <c r="DP15" s="441"/>
      <c r="DQ15" s="442"/>
      <c r="DR15" s="443"/>
      <c r="DS15" s="471"/>
      <c r="DT15" s="438"/>
      <c r="DU15" s="439"/>
      <c r="DV15" s="440"/>
      <c r="DW15" s="441"/>
      <c r="DX15" s="442"/>
      <c r="DY15" s="443"/>
      <c r="DZ15" s="471"/>
      <c r="EA15" s="438"/>
      <c r="EB15" s="439"/>
      <c r="EC15" s="440"/>
      <c r="ED15" s="441"/>
      <c r="EE15" s="442"/>
      <c r="EF15" s="443"/>
      <c r="EG15" s="471"/>
      <c r="EH15" s="438"/>
      <c r="EI15" s="439"/>
      <c r="EJ15" s="440"/>
      <c r="EK15" s="441"/>
      <c r="EL15" s="442"/>
      <c r="EM15" s="443"/>
      <c r="EN15" s="471"/>
      <c r="EO15" s="438"/>
      <c r="EP15" s="439"/>
      <c r="EQ15" s="440"/>
      <c r="ER15" s="441"/>
      <c r="ES15" s="442"/>
      <c r="ET15" s="443"/>
      <c r="EU15" s="471"/>
      <c r="EV15" s="438"/>
      <c r="EW15" s="439"/>
      <c r="EX15" s="440"/>
      <c r="EY15" s="441"/>
      <c r="EZ15" s="442"/>
      <c r="FA15" s="443"/>
      <c r="FB15" s="471"/>
      <c r="FC15" s="438"/>
      <c r="FD15" s="439"/>
      <c r="FE15" s="440"/>
      <c r="FF15" s="441"/>
      <c r="FG15" s="442"/>
      <c r="FH15" s="443"/>
      <c r="FI15" s="472"/>
      <c r="FJ15" s="457">
        <v>9</v>
      </c>
      <c r="FK15" s="458">
        <v>0</v>
      </c>
      <c r="FL15" s="420">
        <v>0</v>
      </c>
      <c r="FM15" s="421">
        <v>2</v>
      </c>
      <c r="FN15" s="459">
        <v>0</v>
      </c>
      <c r="FO15" s="460">
        <v>0</v>
      </c>
      <c r="FP15" s="461">
        <v>0</v>
      </c>
      <c r="FQ15" s="462">
        <v>11</v>
      </c>
      <c r="FR15" s="463">
        <v>11</v>
      </c>
      <c r="FS15" s="408">
        <v>315</v>
      </c>
      <c r="FT15" s="401">
        <v>0</v>
      </c>
      <c r="FU15" s="402">
        <v>0</v>
      </c>
      <c r="FV15" s="403">
        <v>70</v>
      </c>
      <c r="FW15" s="427">
        <v>0</v>
      </c>
      <c r="FX15" s="428">
        <v>0</v>
      </c>
      <c r="FY15" s="400">
        <v>0</v>
      </c>
      <c r="FZ15" s="464">
        <v>385</v>
      </c>
      <c r="GA15" s="465">
        <v>385</v>
      </c>
    </row>
    <row r="16" spans="1:183" ht="33" customHeight="1" thickBot="1">
      <c r="A16" s="466" t="s">
        <v>132</v>
      </c>
      <c r="B16" s="467" t="s">
        <v>887</v>
      </c>
      <c r="C16" s="433"/>
      <c r="D16" s="434"/>
      <c r="E16" s="473">
        <v>18611</v>
      </c>
      <c r="F16" s="473">
        <v>18621.5</v>
      </c>
      <c r="G16" s="396">
        <v>10.5</v>
      </c>
      <c r="H16" s="470">
        <v>413303</v>
      </c>
      <c r="I16" s="470">
        <v>413465</v>
      </c>
      <c r="J16" s="528">
        <v>162</v>
      </c>
      <c r="K16" s="437">
        <v>13.5</v>
      </c>
      <c r="L16" s="438"/>
      <c r="M16" s="439"/>
      <c r="N16" s="440"/>
      <c r="O16" s="441"/>
      <c r="P16" s="442"/>
      <c r="Q16" s="443"/>
      <c r="R16" s="444"/>
      <c r="S16" s="445"/>
      <c r="T16" s="439"/>
      <c r="U16" s="440"/>
      <c r="V16" s="441"/>
      <c r="W16" s="442"/>
      <c r="X16" s="443"/>
      <c r="Y16" s="446"/>
      <c r="Z16" s="445"/>
      <c r="AA16" s="439"/>
      <c r="AB16" s="440"/>
      <c r="AC16" s="441"/>
      <c r="AD16" s="442"/>
      <c r="AE16" s="443"/>
      <c r="AF16" s="446"/>
      <c r="AG16" s="445"/>
      <c r="AH16" s="439"/>
      <c r="AI16" s="440"/>
      <c r="AJ16" s="441"/>
      <c r="AK16" s="442"/>
      <c r="AL16" s="443"/>
      <c r="AM16" s="446"/>
      <c r="AN16" s="447"/>
      <c r="AO16" s="439"/>
      <c r="AP16" s="440"/>
      <c r="AQ16" s="441"/>
      <c r="AR16" s="442"/>
      <c r="AS16" s="443"/>
      <c r="AT16" s="448"/>
      <c r="AU16" s="447"/>
      <c r="AV16" s="439"/>
      <c r="AW16" s="440"/>
      <c r="AX16" s="441"/>
      <c r="AY16" s="442"/>
      <c r="AZ16" s="443"/>
      <c r="BA16" s="444"/>
      <c r="BB16" s="447"/>
      <c r="BC16" s="439"/>
      <c r="BD16" s="440"/>
      <c r="BE16" s="441"/>
      <c r="BF16" s="442"/>
      <c r="BG16" s="443"/>
      <c r="BH16" s="448"/>
      <c r="BI16" s="449"/>
      <c r="BJ16" s="450"/>
      <c r="BK16" s="451"/>
      <c r="BL16" s="452"/>
      <c r="BM16" s="453"/>
      <c r="BN16" s="454"/>
      <c r="BO16" s="455"/>
      <c r="BP16" s="447"/>
      <c r="BQ16" s="450"/>
      <c r="BR16" s="451"/>
      <c r="BS16" s="452"/>
      <c r="BT16" s="453"/>
      <c r="BU16" s="454"/>
      <c r="BV16" s="455">
        <v>9</v>
      </c>
      <c r="BW16" s="447">
        <v>2</v>
      </c>
      <c r="BX16" s="450"/>
      <c r="BY16" s="451"/>
      <c r="BZ16" s="452"/>
      <c r="CA16" s="453">
        <v>1</v>
      </c>
      <c r="CB16" s="454"/>
      <c r="CC16" s="455"/>
      <c r="CD16" s="447"/>
      <c r="CE16" s="450"/>
      <c r="CF16" s="451"/>
      <c r="CG16" s="452"/>
      <c r="CH16" s="453"/>
      <c r="CI16" s="454"/>
      <c r="CJ16" s="455"/>
      <c r="CK16" s="447"/>
      <c r="CL16" s="450"/>
      <c r="CM16" s="451"/>
      <c r="CN16" s="452"/>
      <c r="CO16" s="453"/>
      <c r="CP16" s="454"/>
      <c r="CQ16" s="455"/>
      <c r="CR16" s="447"/>
      <c r="CS16" s="450"/>
      <c r="CT16" s="451"/>
      <c r="CU16" s="452"/>
      <c r="CV16" s="453"/>
      <c r="CW16" s="454"/>
      <c r="CX16" s="455"/>
      <c r="CY16" s="438"/>
      <c r="CZ16" s="439"/>
      <c r="DA16" s="440"/>
      <c r="DB16" s="441"/>
      <c r="DC16" s="442"/>
      <c r="DD16" s="443"/>
      <c r="DE16" s="471"/>
      <c r="DF16" s="438"/>
      <c r="DG16" s="439"/>
      <c r="DH16" s="440"/>
      <c r="DI16" s="441"/>
      <c r="DJ16" s="442"/>
      <c r="DK16" s="443"/>
      <c r="DL16" s="471"/>
      <c r="DM16" s="438"/>
      <c r="DN16" s="439"/>
      <c r="DO16" s="440"/>
      <c r="DP16" s="441"/>
      <c r="DQ16" s="442"/>
      <c r="DR16" s="443"/>
      <c r="DS16" s="471"/>
      <c r="DT16" s="438"/>
      <c r="DU16" s="439"/>
      <c r="DV16" s="440"/>
      <c r="DW16" s="441"/>
      <c r="DX16" s="442"/>
      <c r="DY16" s="443"/>
      <c r="DZ16" s="471"/>
      <c r="EA16" s="438"/>
      <c r="EB16" s="439"/>
      <c r="EC16" s="440"/>
      <c r="ED16" s="441"/>
      <c r="EE16" s="442"/>
      <c r="EF16" s="443"/>
      <c r="EG16" s="471"/>
      <c r="EH16" s="438"/>
      <c r="EI16" s="439"/>
      <c r="EJ16" s="440"/>
      <c r="EK16" s="441"/>
      <c r="EL16" s="442"/>
      <c r="EM16" s="443"/>
      <c r="EN16" s="471"/>
      <c r="EO16" s="438"/>
      <c r="EP16" s="439"/>
      <c r="EQ16" s="440"/>
      <c r="ER16" s="441"/>
      <c r="ES16" s="442"/>
      <c r="ET16" s="443"/>
      <c r="EU16" s="471"/>
      <c r="EV16" s="438"/>
      <c r="EW16" s="439"/>
      <c r="EX16" s="440"/>
      <c r="EY16" s="441"/>
      <c r="EZ16" s="442"/>
      <c r="FA16" s="443"/>
      <c r="FB16" s="471"/>
      <c r="FC16" s="438"/>
      <c r="FD16" s="439"/>
      <c r="FE16" s="440"/>
      <c r="FF16" s="441"/>
      <c r="FG16" s="442"/>
      <c r="FH16" s="443"/>
      <c r="FI16" s="472"/>
      <c r="FJ16" s="457">
        <v>2</v>
      </c>
      <c r="FK16" s="458">
        <v>0</v>
      </c>
      <c r="FL16" s="420">
        <v>0</v>
      </c>
      <c r="FM16" s="421">
        <v>1</v>
      </c>
      <c r="FN16" s="459">
        <v>0</v>
      </c>
      <c r="FO16" s="460">
        <v>9</v>
      </c>
      <c r="FP16" s="461">
        <v>0</v>
      </c>
      <c r="FQ16" s="462">
        <v>3</v>
      </c>
      <c r="FR16" s="463">
        <v>12</v>
      </c>
      <c r="FS16" s="408">
        <v>70</v>
      </c>
      <c r="FT16" s="401">
        <v>0</v>
      </c>
      <c r="FU16" s="402">
        <v>0</v>
      </c>
      <c r="FV16" s="403">
        <v>35</v>
      </c>
      <c r="FW16" s="427">
        <v>0</v>
      </c>
      <c r="FX16" s="428">
        <v>315</v>
      </c>
      <c r="FY16" s="400">
        <v>0</v>
      </c>
      <c r="FZ16" s="464">
        <v>105</v>
      </c>
      <c r="GA16" s="465">
        <v>420</v>
      </c>
    </row>
    <row r="17" spans="1:183" ht="33" customHeight="1" thickBot="1">
      <c r="A17" s="805" t="s">
        <v>133</v>
      </c>
      <c r="B17" s="806" t="s">
        <v>887</v>
      </c>
      <c r="C17" s="474"/>
      <c r="D17" s="475"/>
      <c r="E17" s="476">
        <v>3303</v>
      </c>
      <c r="F17" s="476">
        <v>3312</v>
      </c>
      <c r="G17" s="396">
        <v>9</v>
      </c>
      <c r="H17" s="477">
        <v>429559</v>
      </c>
      <c r="I17" s="477">
        <v>429752</v>
      </c>
      <c r="J17" s="774">
        <v>193</v>
      </c>
      <c r="K17" s="478">
        <v>16.083333333333332</v>
      </c>
      <c r="L17" s="479"/>
      <c r="M17" s="480"/>
      <c r="N17" s="481"/>
      <c r="O17" s="482"/>
      <c r="P17" s="483"/>
      <c r="Q17" s="484"/>
      <c r="R17" s="485"/>
      <c r="S17" s="486"/>
      <c r="T17" s="480"/>
      <c r="U17" s="481"/>
      <c r="V17" s="482"/>
      <c r="W17" s="483"/>
      <c r="X17" s="484"/>
      <c r="Y17" s="487"/>
      <c r="Z17" s="486"/>
      <c r="AA17" s="480"/>
      <c r="AB17" s="481"/>
      <c r="AC17" s="482"/>
      <c r="AD17" s="483"/>
      <c r="AE17" s="484"/>
      <c r="AF17" s="487"/>
      <c r="AG17" s="486"/>
      <c r="AH17" s="480"/>
      <c r="AI17" s="481"/>
      <c r="AJ17" s="482"/>
      <c r="AK17" s="483"/>
      <c r="AL17" s="484"/>
      <c r="AM17" s="487"/>
      <c r="AN17" s="488"/>
      <c r="AO17" s="480"/>
      <c r="AP17" s="481"/>
      <c r="AQ17" s="482"/>
      <c r="AR17" s="483"/>
      <c r="AS17" s="484"/>
      <c r="AT17" s="489"/>
      <c r="AU17" s="488"/>
      <c r="AV17" s="480"/>
      <c r="AW17" s="481"/>
      <c r="AX17" s="482"/>
      <c r="AY17" s="483"/>
      <c r="AZ17" s="484"/>
      <c r="BA17" s="485"/>
      <c r="BB17" s="488"/>
      <c r="BC17" s="480"/>
      <c r="BD17" s="481"/>
      <c r="BE17" s="482"/>
      <c r="BF17" s="483"/>
      <c r="BG17" s="484"/>
      <c r="BH17" s="489"/>
      <c r="BI17" s="490"/>
      <c r="BJ17" s="491"/>
      <c r="BK17" s="492"/>
      <c r="BL17" s="493"/>
      <c r="BM17" s="494"/>
      <c r="BN17" s="495"/>
      <c r="BO17" s="496"/>
      <c r="BP17" s="488"/>
      <c r="BQ17" s="491"/>
      <c r="BR17" s="492"/>
      <c r="BS17" s="493"/>
      <c r="BT17" s="494"/>
      <c r="BU17" s="495"/>
      <c r="BV17" s="496"/>
      <c r="BW17" s="488">
        <v>5</v>
      </c>
      <c r="BX17" s="491"/>
      <c r="BY17" s="492"/>
      <c r="BZ17" s="493"/>
      <c r="CA17" s="494">
        <v>1</v>
      </c>
      <c r="CB17" s="495"/>
      <c r="CC17" s="496"/>
      <c r="CD17" s="447"/>
      <c r="CE17" s="450"/>
      <c r="CF17" s="451"/>
      <c r="CG17" s="452"/>
      <c r="CH17" s="453"/>
      <c r="CI17" s="454"/>
      <c r="CJ17" s="455"/>
      <c r="CK17" s="488"/>
      <c r="CL17" s="491"/>
      <c r="CM17" s="492"/>
      <c r="CN17" s="493"/>
      <c r="CO17" s="494"/>
      <c r="CP17" s="495"/>
      <c r="CQ17" s="496"/>
      <c r="CR17" s="488">
        <v>6</v>
      </c>
      <c r="CS17" s="491"/>
      <c r="CT17" s="492"/>
      <c r="CU17" s="493"/>
      <c r="CV17" s="494"/>
      <c r="CW17" s="495"/>
      <c r="CX17" s="496"/>
      <c r="CY17" s="479"/>
      <c r="CZ17" s="480"/>
      <c r="DA17" s="481"/>
      <c r="DB17" s="482"/>
      <c r="DC17" s="483"/>
      <c r="DD17" s="484"/>
      <c r="DE17" s="497"/>
      <c r="DF17" s="479"/>
      <c r="DG17" s="480"/>
      <c r="DH17" s="481"/>
      <c r="DI17" s="482"/>
      <c r="DJ17" s="483"/>
      <c r="DK17" s="484"/>
      <c r="DL17" s="497"/>
      <c r="DM17" s="479"/>
      <c r="DN17" s="480"/>
      <c r="DO17" s="481"/>
      <c r="DP17" s="482"/>
      <c r="DQ17" s="483"/>
      <c r="DR17" s="484"/>
      <c r="DS17" s="497"/>
      <c r="DT17" s="479"/>
      <c r="DU17" s="480"/>
      <c r="DV17" s="481"/>
      <c r="DW17" s="482"/>
      <c r="DX17" s="483"/>
      <c r="DY17" s="484"/>
      <c r="DZ17" s="497"/>
      <c r="EA17" s="479"/>
      <c r="EB17" s="480"/>
      <c r="EC17" s="481"/>
      <c r="ED17" s="482"/>
      <c r="EE17" s="483"/>
      <c r="EF17" s="484"/>
      <c r="EG17" s="497"/>
      <c r="EH17" s="479"/>
      <c r="EI17" s="480"/>
      <c r="EJ17" s="481"/>
      <c r="EK17" s="482"/>
      <c r="EL17" s="483"/>
      <c r="EM17" s="484"/>
      <c r="EN17" s="497"/>
      <c r="EO17" s="479"/>
      <c r="EP17" s="480"/>
      <c r="EQ17" s="481"/>
      <c r="ER17" s="482"/>
      <c r="ES17" s="483"/>
      <c r="ET17" s="484"/>
      <c r="EU17" s="497"/>
      <c r="EV17" s="479"/>
      <c r="EW17" s="480"/>
      <c r="EX17" s="481"/>
      <c r="EY17" s="482"/>
      <c r="EZ17" s="483"/>
      <c r="FA17" s="484"/>
      <c r="FB17" s="497"/>
      <c r="FC17" s="479"/>
      <c r="FD17" s="480"/>
      <c r="FE17" s="481"/>
      <c r="FF17" s="482"/>
      <c r="FG17" s="483"/>
      <c r="FH17" s="484"/>
      <c r="FI17" s="498"/>
      <c r="FJ17" s="499">
        <v>11</v>
      </c>
      <c r="FK17" s="500">
        <v>0</v>
      </c>
      <c r="FL17" s="501">
        <v>0</v>
      </c>
      <c r="FM17" s="502">
        <v>1</v>
      </c>
      <c r="FN17" s="503">
        <v>0</v>
      </c>
      <c r="FO17" s="504">
        <v>0</v>
      </c>
      <c r="FP17" s="505">
        <v>0</v>
      </c>
      <c r="FQ17" s="506">
        <v>12</v>
      </c>
      <c r="FR17" s="507">
        <v>12</v>
      </c>
      <c r="FS17" s="408">
        <v>385</v>
      </c>
      <c r="FT17" s="401">
        <v>0</v>
      </c>
      <c r="FU17" s="402">
        <v>0</v>
      </c>
      <c r="FV17" s="403">
        <v>35</v>
      </c>
      <c r="FW17" s="427">
        <v>0</v>
      </c>
      <c r="FX17" s="428">
        <v>0</v>
      </c>
      <c r="FY17" s="400">
        <v>0</v>
      </c>
      <c r="FZ17" s="508">
        <v>420</v>
      </c>
      <c r="GA17" s="509">
        <v>420</v>
      </c>
    </row>
    <row r="18" spans="1:183" ht="33" customHeight="1" thickBot="1">
      <c r="A18" s="823" t="s">
        <v>134</v>
      </c>
      <c r="B18" s="752" t="s">
        <v>887</v>
      </c>
      <c r="C18" s="393"/>
      <c r="D18" s="394"/>
      <c r="E18" s="512">
        <v>29420</v>
      </c>
      <c r="F18" s="512">
        <v>29429</v>
      </c>
      <c r="G18" s="396">
        <v>9</v>
      </c>
      <c r="H18" s="397">
        <v>457875</v>
      </c>
      <c r="I18" s="397">
        <v>458007</v>
      </c>
      <c r="J18" s="775">
        <v>132</v>
      </c>
      <c r="K18" s="513">
        <v>16.5</v>
      </c>
      <c r="L18" s="399"/>
      <c r="M18" s="400"/>
      <c r="N18" s="401"/>
      <c r="O18" s="402"/>
      <c r="P18" s="403"/>
      <c r="Q18" s="404"/>
      <c r="R18" s="405"/>
      <c r="S18" s="406"/>
      <c r="T18" s="400"/>
      <c r="U18" s="401"/>
      <c r="V18" s="402"/>
      <c r="W18" s="403"/>
      <c r="X18" s="404"/>
      <c r="Y18" s="407"/>
      <c r="Z18" s="406"/>
      <c r="AA18" s="400"/>
      <c r="AB18" s="401"/>
      <c r="AC18" s="402"/>
      <c r="AD18" s="403"/>
      <c r="AE18" s="404"/>
      <c r="AF18" s="407"/>
      <c r="AG18" s="406"/>
      <c r="AH18" s="400"/>
      <c r="AI18" s="401"/>
      <c r="AJ18" s="402"/>
      <c r="AK18" s="403"/>
      <c r="AL18" s="404"/>
      <c r="AM18" s="407"/>
      <c r="AN18" s="408"/>
      <c r="AO18" s="400"/>
      <c r="AP18" s="401"/>
      <c r="AQ18" s="402"/>
      <c r="AR18" s="403"/>
      <c r="AS18" s="404"/>
      <c r="AT18" s="409"/>
      <c r="AU18" s="408"/>
      <c r="AV18" s="400"/>
      <c r="AW18" s="401"/>
      <c r="AX18" s="402"/>
      <c r="AY18" s="403"/>
      <c r="AZ18" s="404"/>
      <c r="BA18" s="409"/>
      <c r="BB18" s="408">
        <v>5</v>
      </c>
      <c r="BC18" s="400"/>
      <c r="BD18" s="401"/>
      <c r="BE18" s="402"/>
      <c r="BF18" s="403"/>
      <c r="BG18" s="404"/>
      <c r="BH18" s="409"/>
      <c r="BI18" s="410"/>
      <c r="BJ18" s="411"/>
      <c r="BK18" s="412"/>
      <c r="BL18" s="413"/>
      <c r="BM18" s="414"/>
      <c r="BN18" s="415"/>
      <c r="BO18" s="416"/>
      <c r="BP18" s="408"/>
      <c r="BQ18" s="411"/>
      <c r="BR18" s="412"/>
      <c r="BS18" s="413"/>
      <c r="BT18" s="414"/>
      <c r="BU18" s="415"/>
      <c r="BV18" s="416"/>
      <c r="BW18" s="408"/>
      <c r="BX18" s="411"/>
      <c r="BY18" s="412"/>
      <c r="BZ18" s="413"/>
      <c r="CA18" s="414"/>
      <c r="CB18" s="415"/>
      <c r="CC18" s="416"/>
      <c r="CD18" s="408"/>
      <c r="CE18" s="411"/>
      <c r="CF18" s="412"/>
      <c r="CG18" s="413"/>
      <c r="CH18" s="414"/>
      <c r="CI18" s="415"/>
      <c r="CJ18" s="416"/>
      <c r="CK18" s="408"/>
      <c r="CL18" s="411"/>
      <c r="CM18" s="412"/>
      <c r="CN18" s="413"/>
      <c r="CO18" s="414"/>
      <c r="CP18" s="415"/>
      <c r="CQ18" s="416"/>
      <c r="CR18" s="408"/>
      <c r="CS18" s="411"/>
      <c r="CT18" s="412"/>
      <c r="CU18" s="413"/>
      <c r="CV18" s="414"/>
      <c r="CW18" s="415"/>
      <c r="CX18" s="416"/>
      <c r="CY18" s="399"/>
      <c r="CZ18" s="400"/>
      <c r="DA18" s="401"/>
      <c r="DB18" s="402"/>
      <c r="DC18" s="403"/>
      <c r="DD18" s="404"/>
      <c r="DE18" s="514"/>
      <c r="DF18" s="399"/>
      <c r="DG18" s="400"/>
      <c r="DH18" s="401"/>
      <c r="DI18" s="402"/>
      <c r="DJ18" s="403"/>
      <c r="DK18" s="404"/>
      <c r="DL18" s="514"/>
      <c r="DM18" s="399">
        <v>3</v>
      </c>
      <c r="DN18" s="400"/>
      <c r="DO18" s="401"/>
      <c r="DP18" s="402"/>
      <c r="DQ18" s="403"/>
      <c r="DR18" s="404"/>
      <c r="DS18" s="514"/>
      <c r="DT18" s="399"/>
      <c r="DU18" s="400"/>
      <c r="DV18" s="401"/>
      <c r="DW18" s="402"/>
      <c r="DX18" s="403"/>
      <c r="DY18" s="404"/>
      <c r="DZ18" s="514"/>
      <c r="EA18" s="399"/>
      <c r="EB18" s="400"/>
      <c r="EC18" s="401"/>
      <c r="ED18" s="402"/>
      <c r="EE18" s="403"/>
      <c r="EF18" s="404"/>
      <c r="EG18" s="514"/>
      <c r="EH18" s="399"/>
      <c r="EI18" s="400"/>
      <c r="EJ18" s="401"/>
      <c r="EK18" s="402"/>
      <c r="EL18" s="403"/>
      <c r="EM18" s="404"/>
      <c r="EN18" s="514"/>
      <c r="EO18" s="399"/>
      <c r="EP18" s="400"/>
      <c r="EQ18" s="401"/>
      <c r="ER18" s="402"/>
      <c r="ES18" s="403"/>
      <c r="ET18" s="404"/>
      <c r="EU18" s="514"/>
      <c r="EV18" s="399"/>
      <c r="EW18" s="400"/>
      <c r="EX18" s="401"/>
      <c r="EY18" s="402"/>
      <c r="EZ18" s="403"/>
      <c r="FA18" s="404"/>
      <c r="FB18" s="514"/>
      <c r="FC18" s="399"/>
      <c r="FD18" s="400"/>
      <c r="FE18" s="401"/>
      <c r="FF18" s="402"/>
      <c r="FG18" s="403"/>
      <c r="FH18" s="404"/>
      <c r="FI18" s="515"/>
      <c r="FJ18" s="418">
        <v>8</v>
      </c>
      <c r="FK18" s="419">
        <v>0</v>
      </c>
      <c r="FL18" s="516">
        <v>0</v>
      </c>
      <c r="FM18" s="517">
        <v>0</v>
      </c>
      <c r="FN18" s="422">
        <v>0</v>
      </c>
      <c r="FO18" s="423">
        <v>0</v>
      </c>
      <c r="FP18" s="424">
        <v>0</v>
      </c>
      <c r="FQ18" s="425">
        <v>8</v>
      </c>
      <c r="FR18" s="426">
        <v>8</v>
      </c>
      <c r="FS18" s="518">
        <v>680</v>
      </c>
      <c r="FT18" s="519">
        <v>0</v>
      </c>
      <c r="FU18" s="520">
        <v>0</v>
      </c>
      <c r="FV18" s="521">
        <v>0</v>
      </c>
      <c r="FW18" s="522">
        <v>0</v>
      </c>
      <c r="FX18" s="523">
        <v>0</v>
      </c>
      <c r="FY18" s="524">
        <v>0</v>
      </c>
      <c r="FZ18" s="429">
        <v>680</v>
      </c>
      <c r="GA18" s="525">
        <v>680</v>
      </c>
    </row>
    <row r="19" spans="1:183" ht="33" customHeight="1" thickBot="1">
      <c r="A19" s="531" t="s">
        <v>135</v>
      </c>
      <c r="B19" s="467" t="s">
        <v>887</v>
      </c>
      <c r="C19" s="433"/>
      <c r="D19" s="434"/>
      <c r="E19" s="512">
        <v>30436</v>
      </c>
      <c r="F19" s="512">
        <v>30445</v>
      </c>
      <c r="G19" s="396">
        <v>9</v>
      </c>
      <c r="H19" s="470">
        <v>468327</v>
      </c>
      <c r="I19" s="470">
        <v>468477</v>
      </c>
      <c r="J19" s="528">
        <v>150</v>
      </c>
      <c r="K19" s="437">
        <v>16.666666666666668</v>
      </c>
      <c r="L19" s="438"/>
      <c r="M19" s="439"/>
      <c r="N19" s="440"/>
      <c r="O19" s="441"/>
      <c r="P19" s="442"/>
      <c r="Q19" s="443"/>
      <c r="R19" s="444"/>
      <c r="S19" s="445"/>
      <c r="T19" s="439"/>
      <c r="U19" s="440"/>
      <c r="V19" s="441"/>
      <c r="W19" s="442"/>
      <c r="X19" s="443"/>
      <c r="Y19" s="446"/>
      <c r="Z19" s="445"/>
      <c r="AA19" s="439"/>
      <c r="AB19" s="440"/>
      <c r="AC19" s="441"/>
      <c r="AD19" s="442"/>
      <c r="AE19" s="443"/>
      <c r="AF19" s="446"/>
      <c r="AG19" s="445"/>
      <c r="AH19" s="439"/>
      <c r="AI19" s="440"/>
      <c r="AJ19" s="441"/>
      <c r="AK19" s="442"/>
      <c r="AL19" s="443"/>
      <c r="AM19" s="446"/>
      <c r="AN19" s="447"/>
      <c r="AO19" s="439"/>
      <c r="AP19" s="440"/>
      <c r="AQ19" s="441"/>
      <c r="AR19" s="442"/>
      <c r="AS19" s="443"/>
      <c r="AT19" s="448"/>
      <c r="AU19" s="447"/>
      <c r="AV19" s="439"/>
      <c r="AW19" s="440"/>
      <c r="AX19" s="441"/>
      <c r="AY19" s="442"/>
      <c r="AZ19" s="443"/>
      <c r="BA19" s="448"/>
      <c r="BB19" s="447">
        <v>7</v>
      </c>
      <c r="BC19" s="439"/>
      <c r="BD19" s="440"/>
      <c r="BE19" s="441"/>
      <c r="BF19" s="442"/>
      <c r="BG19" s="443"/>
      <c r="BH19" s="448"/>
      <c r="BI19" s="449"/>
      <c r="BJ19" s="450"/>
      <c r="BK19" s="451"/>
      <c r="BL19" s="452"/>
      <c r="BM19" s="453"/>
      <c r="BN19" s="454"/>
      <c r="BO19" s="455"/>
      <c r="BP19" s="447"/>
      <c r="BQ19" s="450"/>
      <c r="BR19" s="451"/>
      <c r="BS19" s="452"/>
      <c r="BT19" s="453"/>
      <c r="BU19" s="454"/>
      <c r="BV19" s="455"/>
      <c r="BW19" s="447"/>
      <c r="BX19" s="450"/>
      <c r="BY19" s="451"/>
      <c r="BZ19" s="452"/>
      <c r="CA19" s="453"/>
      <c r="CB19" s="454"/>
      <c r="CC19" s="455"/>
      <c r="CD19" s="447"/>
      <c r="CE19" s="450"/>
      <c r="CF19" s="451"/>
      <c r="CG19" s="452"/>
      <c r="CH19" s="453"/>
      <c r="CI19" s="454"/>
      <c r="CJ19" s="455"/>
      <c r="CK19" s="447"/>
      <c r="CL19" s="450"/>
      <c r="CM19" s="451"/>
      <c r="CN19" s="452"/>
      <c r="CO19" s="453"/>
      <c r="CP19" s="454"/>
      <c r="CQ19" s="455"/>
      <c r="CR19" s="447"/>
      <c r="CS19" s="450"/>
      <c r="CT19" s="451"/>
      <c r="CU19" s="452"/>
      <c r="CV19" s="453"/>
      <c r="CW19" s="454"/>
      <c r="CX19" s="455"/>
      <c r="CY19" s="438"/>
      <c r="CZ19" s="439"/>
      <c r="DA19" s="440"/>
      <c r="DB19" s="441"/>
      <c r="DC19" s="442"/>
      <c r="DD19" s="443"/>
      <c r="DE19" s="471"/>
      <c r="DF19" s="438"/>
      <c r="DG19" s="439"/>
      <c r="DH19" s="440"/>
      <c r="DI19" s="441"/>
      <c r="DJ19" s="442"/>
      <c r="DK19" s="443"/>
      <c r="DL19" s="471"/>
      <c r="DM19" s="438">
        <v>2</v>
      </c>
      <c r="DN19" s="439"/>
      <c r="DO19" s="440"/>
      <c r="DP19" s="441"/>
      <c r="DQ19" s="442"/>
      <c r="DR19" s="443"/>
      <c r="DS19" s="471"/>
      <c r="DT19" s="438"/>
      <c r="DU19" s="439"/>
      <c r="DV19" s="440"/>
      <c r="DW19" s="441"/>
      <c r="DX19" s="442"/>
      <c r="DY19" s="443"/>
      <c r="DZ19" s="471"/>
      <c r="EA19" s="438"/>
      <c r="EB19" s="439"/>
      <c r="EC19" s="440"/>
      <c r="ED19" s="441"/>
      <c r="EE19" s="442"/>
      <c r="EF19" s="443"/>
      <c r="EG19" s="471"/>
      <c r="EH19" s="438"/>
      <c r="EI19" s="439"/>
      <c r="EJ19" s="440"/>
      <c r="EK19" s="441"/>
      <c r="EL19" s="442"/>
      <c r="EM19" s="443"/>
      <c r="EN19" s="471"/>
      <c r="EO19" s="438"/>
      <c r="EP19" s="439"/>
      <c r="EQ19" s="440"/>
      <c r="ER19" s="441"/>
      <c r="ES19" s="442"/>
      <c r="ET19" s="443"/>
      <c r="EU19" s="471"/>
      <c r="EV19" s="438"/>
      <c r="EW19" s="439"/>
      <c r="EX19" s="440"/>
      <c r="EY19" s="441"/>
      <c r="EZ19" s="442"/>
      <c r="FA19" s="443"/>
      <c r="FB19" s="471"/>
      <c r="FC19" s="438"/>
      <c r="FD19" s="439"/>
      <c r="FE19" s="440"/>
      <c r="FF19" s="441"/>
      <c r="FG19" s="442"/>
      <c r="FH19" s="443"/>
      <c r="FI19" s="472"/>
      <c r="FJ19" s="457">
        <v>9</v>
      </c>
      <c r="FK19" s="458">
        <v>0</v>
      </c>
      <c r="FL19" s="420">
        <v>0</v>
      </c>
      <c r="FM19" s="421">
        <v>0</v>
      </c>
      <c r="FN19" s="459">
        <v>0</v>
      </c>
      <c r="FO19" s="460">
        <v>0</v>
      </c>
      <c r="FP19" s="461">
        <v>0</v>
      </c>
      <c r="FQ19" s="462">
        <v>9</v>
      </c>
      <c r="FR19" s="463">
        <v>9</v>
      </c>
      <c r="FS19" s="518">
        <v>765</v>
      </c>
      <c r="FT19" s="519">
        <v>0</v>
      </c>
      <c r="FU19" s="520">
        <v>0</v>
      </c>
      <c r="FV19" s="521">
        <v>0</v>
      </c>
      <c r="FW19" s="522">
        <v>0</v>
      </c>
      <c r="FX19" s="523">
        <v>0</v>
      </c>
      <c r="FY19" s="524">
        <v>0</v>
      </c>
      <c r="FZ19" s="464">
        <v>765</v>
      </c>
      <c r="GA19" s="526">
        <v>765</v>
      </c>
    </row>
    <row r="20" spans="1:183" ht="33" customHeight="1" thickBot="1">
      <c r="A20" s="800" t="s">
        <v>136</v>
      </c>
      <c r="B20" s="432" t="s">
        <v>887</v>
      </c>
      <c r="C20" s="433"/>
      <c r="D20" s="434"/>
      <c r="E20" s="512">
        <v>31176</v>
      </c>
      <c r="F20" s="512">
        <v>31176</v>
      </c>
      <c r="G20" s="396">
        <v>0</v>
      </c>
      <c r="H20" s="470">
        <v>483145</v>
      </c>
      <c r="I20" s="470">
        <v>483145</v>
      </c>
      <c r="J20" s="528">
        <v>0</v>
      </c>
      <c r="K20" s="437" t="e">
        <v>#DIV/0!</v>
      </c>
      <c r="L20" s="438"/>
      <c r="M20" s="439"/>
      <c r="N20" s="440"/>
      <c r="O20" s="441"/>
      <c r="P20" s="442"/>
      <c r="Q20" s="443"/>
      <c r="R20" s="444"/>
      <c r="S20" s="445"/>
      <c r="T20" s="439"/>
      <c r="U20" s="440"/>
      <c r="V20" s="441"/>
      <c r="W20" s="442"/>
      <c r="X20" s="443"/>
      <c r="Y20" s="446"/>
      <c r="Z20" s="445"/>
      <c r="AA20" s="439"/>
      <c r="AB20" s="440"/>
      <c r="AC20" s="441"/>
      <c r="AD20" s="442"/>
      <c r="AE20" s="443"/>
      <c r="AF20" s="446"/>
      <c r="AG20" s="445"/>
      <c r="AH20" s="439"/>
      <c r="AI20" s="440"/>
      <c r="AJ20" s="441"/>
      <c r="AK20" s="442"/>
      <c r="AL20" s="443"/>
      <c r="AM20" s="446"/>
      <c r="AN20" s="447"/>
      <c r="AO20" s="439"/>
      <c r="AP20" s="440"/>
      <c r="AQ20" s="441"/>
      <c r="AR20" s="442"/>
      <c r="AS20" s="443"/>
      <c r="AT20" s="448"/>
      <c r="AU20" s="447"/>
      <c r="AV20" s="439"/>
      <c r="AW20" s="440"/>
      <c r="AX20" s="441"/>
      <c r="AY20" s="442"/>
      <c r="AZ20" s="443"/>
      <c r="BA20" s="448"/>
      <c r="BB20" s="447"/>
      <c r="BC20" s="439"/>
      <c r="BD20" s="440"/>
      <c r="BE20" s="441"/>
      <c r="BF20" s="442"/>
      <c r="BG20" s="443"/>
      <c r="BH20" s="448"/>
      <c r="BI20" s="449"/>
      <c r="BJ20" s="450"/>
      <c r="BK20" s="451"/>
      <c r="BL20" s="452"/>
      <c r="BM20" s="453"/>
      <c r="BN20" s="454"/>
      <c r="BO20" s="455"/>
      <c r="BP20" s="447"/>
      <c r="BQ20" s="450"/>
      <c r="BR20" s="451"/>
      <c r="BS20" s="452"/>
      <c r="BT20" s="453"/>
      <c r="BU20" s="454"/>
      <c r="BV20" s="455"/>
      <c r="BW20" s="447"/>
      <c r="BX20" s="450"/>
      <c r="BY20" s="451"/>
      <c r="BZ20" s="452"/>
      <c r="CA20" s="453"/>
      <c r="CB20" s="454"/>
      <c r="CC20" s="455"/>
      <c r="CD20" s="447"/>
      <c r="CE20" s="450"/>
      <c r="CF20" s="451"/>
      <c r="CG20" s="452"/>
      <c r="CH20" s="453"/>
      <c r="CI20" s="454"/>
      <c r="CJ20" s="455"/>
      <c r="CK20" s="447"/>
      <c r="CL20" s="450"/>
      <c r="CM20" s="451"/>
      <c r="CN20" s="452"/>
      <c r="CO20" s="453"/>
      <c r="CP20" s="454"/>
      <c r="CQ20" s="455"/>
      <c r="CR20" s="447"/>
      <c r="CS20" s="450"/>
      <c r="CT20" s="451"/>
      <c r="CU20" s="452"/>
      <c r="CV20" s="453"/>
      <c r="CW20" s="454"/>
      <c r="CX20" s="455"/>
      <c r="CY20" s="438"/>
      <c r="CZ20" s="439"/>
      <c r="DA20" s="440"/>
      <c r="DB20" s="441"/>
      <c r="DC20" s="442"/>
      <c r="DD20" s="443"/>
      <c r="DE20" s="471"/>
      <c r="DF20" s="438"/>
      <c r="DG20" s="439"/>
      <c r="DH20" s="440"/>
      <c r="DI20" s="441"/>
      <c r="DJ20" s="442"/>
      <c r="DK20" s="443"/>
      <c r="DL20" s="471"/>
      <c r="DM20" s="438"/>
      <c r="DN20" s="439"/>
      <c r="DO20" s="440"/>
      <c r="DP20" s="441"/>
      <c r="DQ20" s="442"/>
      <c r="DR20" s="443"/>
      <c r="DS20" s="471"/>
      <c r="DT20" s="438"/>
      <c r="DU20" s="439"/>
      <c r="DV20" s="440"/>
      <c r="DW20" s="441"/>
      <c r="DX20" s="442"/>
      <c r="DY20" s="443"/>
      <c r="DZ20" s="471"/>
      <c r="EA20" s="438"/>
      <c r="EB20" s="439"/>
      <c r="EC20" s="440"/>
      <c r="ED20" s="441"/>
      <c r="EE20" s="442"/>
      <c r="EF20" s="443"/>
      <c r="EG20" s="471"/>
      <c r="EH20" s="438"/>
      <c r="EI20" s="439"/>
      <c r="EJ20" s="440"/>
      <c r="EK20" s="441"/>
      <c r="EL20" s="442"/>
      <c r="EM20" s="443"/>
      <c r="EN20" s="471"/>
      <c r="EO20" s="438"/>
      <c r="EP20" s="439"/>
      <c r="EQ20" s="440"/>
      <c r="ER20" s="441"/>
      <c r="ES20" s="442"/>
      <c r="ET20" s="443"/>
      <c r="EU20" s="471"/>
      <c r="EV20" s="438"/>
      <c r="EW20" s="439"/>
      <c r="EX20" s="440"/>
      <c r="EY20" s="441"/>
      <c r="EZ20" s="442"/>
      <c r="FA20" s="443"/>
      <c r="FB20" s="471"/>
      <c r="FC20" s="438"/>
      <c r="FD20" s="439"/>
      <c r="FE20" s="440"/>
      <c r="FF20" s="441"/>
      <c r="FG20" s="442"/>
      <c r="FH20" s="443"/>
      <c r="FI20" s="472"/>
      <c r="FJ20" s="457">
        <v>0</v>
      </c>
      <c r="FK20" s="458">
        <v>0</v>
      </c>
      <c r="FL20" s="420">
        <v>0</v>
      </c>
      <c r="FM20" s="421">
        <v>0</v>
      </c>
      <c r="FN20" s="459">
        <v>0</v>
      </c>
      <c r="FO20" s="460">
        <v>0</v>
      </c>
      <c r="FP20" s="461">
        <v>0</v>
      </c>
      <c r="FQ20" s="462">
        <v>0</v>
      </c>
      <c r="FR20" s="463">
        <v>0</v>
      </c>
      <c r="FS20" s="518">
        <v>0</v>
      </c>
      <c r="FT20" s="519">
        <v>0</v>
      </c>
      <c r="FU20" s="520">
        <v>0</v>
      </c>
      <c r="FV20" s="521">
        <v>0</v>
      </c>
      <c r="FW20" s="522">
        <v>0</v>
      </c>
      <c r="FX20" s="523">
        <v>0</v>
      </c>
      <c r="FY20" s="524">
        <v>0</v>
      </c>
      <c r="FZ20" s="464">
        <v>0</v>
      </c>
      <c r="GA20" s="526">
        <v>0</v>
      </c>
    </row>
    <row r="21" spans="1:183" ht="33" customHeight="1" thickBot="1">
      <c r="A21" s="531" t="s">
        <v>137</v>
      </c>
      <c r="B21" s="467" t="s">
        <v>887</v>
      </c>
      <c r="C21" s="529"/>
      <c r="D21" s="530"/>
      <c r="E21" s="512">
        <v>30426</v>
      </c>
      <c r="F21" s="512">
        <v>30436</v>
      </c>
      <c r="G21" s="396">
        <v>10</v>
      </c>
      <c r="H21" s="470">
        <v>471612</v>
      </c>
      <c r="I21" s="470">
        <v>471766</v>
      </c>
      <c r="J21" s="528">
        <v>154</v>
      </c>
      <c r="K21" s="437">
        <v>17.111111111111111</v>
      </c>
      <c r="L21" s="438">
        <v>1</v>
      </c>
      <c r="M21" s="439"/>
      <c r="N21" s="440"/>
      <c r="O21" s="441"/>
      <c r="P21" s="442"/>
      <c r="Q21" s="443"/>
      <c r="R21" s="444"/>
      <c r="S21" s="445"/>
      <c r="T21" s="439"/>
      <c r="U21" s="440"/>
      <c r="V21" s="441"/>
      <c r="W21" s="442"/>
      <c r="X21" s="443"/>
      <c r="Y21" s="446"/>
      <c r="Z21" s="445"/>
      <c r="AA21" s="439"/>
      <c r="AB21" s="440"/>
      <c r="AC21" s="441"/>
      <c r="AD21" s="442"/>
      <c r="AE21" s="443"/>
      <c r="AF21" s="446"/>
      <c r="AG21" s="445"/>
      <c r="AH21" s="439"/>
      <c r="AI21" s="440"/>
      <c r="AJ21" s="441"/>
      <c r="AK21" s="442"/>
      <c r="AL21" s="443"/>
      <c r="AM21" s="446"/>
      <c r="AN21" s="447"/>
      <c r="AO21" s="439"/>
      <c r="AP21" s="440"/>
      <c r="AQ21" s="441"/>
      <c r="AR21" s="442"/>
      <c r="AS21" s="443"/>
      <c r="AT21" s="448"/>
      <c r="AU21" s="447"/>
      <c r="AV21" s="439"/>
      <c r="AW21" s="440"/>
      <c r="AX21" s="441"/>
      <c r="AY21" s="442"/>
      <c r="AZ21" s="443"/>
      <c r="BA21" s="448"/>
      <c r="BB21" s="447">
        <v>7</v>
      </c>
      <c r="BC21" s="439"/>
      <c r="BD21" s="440"/>
      <c r="BE21" s="441"/>
      <c r="BF21" s="442"/>
      <c r="BG21" s="443"/>
      <c r="BH21" s="448"/>
      <c r="BI21" s="449"/>
      <c r="BJ21" s="450"/>
      <c r="BK21" s="451"/>
      <c r="BL21" s="452"/>
      <c r="BM21" s="453"/>
      <c r="BN21" s="454"/>
      <c r="BO21" s="455"/>
      <c r="BP21" s="447"/>
      <c r="BQ21" s="450"/>
      <c r="BR21" s="451"/>
      <c r="BS21" s="452"/>
      <c r="BT21" s="453"/>
      <c r="BU21" s="454"/>
      <c r="BV21" s="455"/>
      <c r="BW21" s="447"/>
      <c r="BX21" s="450"/>
      <c r="BY21" s="451"/>
      <c r="BZ21" s="452"/>
      <c r="CA21" s="453"/>
      <c r="CB21" s="454"/>
      <c r="CC21" s="455"/>
      <c r="CD21" s="447"/>
      <c r="CE21" s="450"/>
      <c r="CF21" s="451"/>
      <c r="CG21" s="452"/>
      <c r="CH21" s="453"/>
      <c r="CI21" s="454"/>
      <c r="CJ21" s="455"/>
      <c r="CK21" s="447"/>
      <c r="CL21" s="450"/>
      <c r="CM21" s="451"/>
      <c r="CN21" s="452"/>
      <c r="CO21" s="453"/>
      <c r="CP21" s="454"/>
      <c r="CQ21" s="455"/>
      <c r="CR21" s="447"/>
      <c r="CS21" s="450"/>
      <c r="CT21" s="451"/>
      <c r="CU21" s="452"/>
      <c r="CV21" s="453"/>
      <c r="CW21" s="454"/>
      <c r="CX21" s="455"/>
      <c r="CY21" s="438"/>
      <c r="CZ21" s="439"/>
      <c r="DA21" s="440"/>
      <c r="DB21" s="441"/>
      <c r="DC21" s="442"/>
      <c r="DD21" s="443"/>
      <c r="DE21" s="471"/>
      <c r="DF21" s="438"/>
      <c r="DG21" s="439"/>
      <c r="DH21" s="440"/>
      <c r="DI21" s="441"/>
      <c r="DJ21" s="442"/>
      <c r="DK21" s="443"/>
      <c r="DL21" s="471"/>
      <c r="DM21" s="438">
        <v>1</v>
      </c>
      <c r="DN21" s="439"/>
      <c r="DO21" s="440"/>
      <c r="DP21" s="441"/>
      <c r="DQ21" s="442"/>
      <c r="DR21" s="443"/>
      <c r="DS21" s="471"/>
      <c r="DT21" s="438"/>
      <c r="DU21" s="439"/>
      <c r="DV21" s="440"/>
      <c r="DW21" s="441"/>
      <c r="DX21" s="442"/>
      <c r="DY21" s="443"/>
      <c r="DZ21" s="471"/>
      <c r="EA21" s="438"/>
      <c r="EB21" s="439"/>
      <c r="EC21" s="440"/>
      <c r="ED21" s="441"/>
      <c r="EE21" s="442"/>
      <c r="EF21" s="443"/>
      <c r="EG21" s="471"/>
      <c r="EH21" s="438"/>
      <c r="EI21" s="439"/>
      <c r="EJ21" s="440"/>
      <c r="EK21" s="441"/>
      <c r="EL21" s="442"/>
      <c r="EM21" s="443"/>
      <c r="EN21" s="471"/>
      <c r="EO21" s="438"/>
      <c r="EP21" s="439"/>
      <c r="EQ21" s="440"/>
      <c r="ER21" s="441"/>
      <c r="ES21" s="442"/>
      <c r="ET21" s="443"/>
      <c r="EU21" s="471"/>
      <c r="EV21" s="438"/>
      <c r="EW21" s="439"/>
      <c r="EX21" s="440"/>
      <c r="EY21" s="441"/>
      <c r="EZ21" s="442"/>
      <c r="FA21" s="443"/>
      <c r="FB21" s="471"/>
      <c r="FC21" s="438"/>
      <c r="FD21" s="439"/>
      <c r="FE21" s="440"/>
      <c r="FF21" s="441"/>
      <c r="FG21" s="442"/>
      <c r="FH21" s="443"/>
      <c r="FI21" s="472"/>
      <c r="FJ21" s="457">
        <v>9</v>
      </c>
      <c r="FK21" s="458">
        <v>0</v>
      </c>
      <c r="FL21" s="420">
        <v>0</v>
      </c>
      <c r="FM21" s="421">
        <v>0</v>
      </c>
      <c r="FN21" s="459">
        <v>0</v>
      </c>
      <c r="FO21" s="460">
        <v>0</v>
      </c>
      <c r="FP21" s="461">
        <v>0</v>
      </c>
      <c r="FQ21" s="462">
        <v>9</v>
      </c>
      <c r="FR21" s="463">
        <v>9</v>
      </c>
      <c r="FS21" s="518">
        <v>765</v>
      </c>
      <c r="FT21" s="519">
        <v>0</v>
      </c>
      <c r="FU21" s="520">
        <v>0</v>
      </c>
      <c r="FV21" s="521">
        <v>0</v>
      </c>
      <c r="FW21" s="522">
        <v>0</v>
      </c>
      <c r="FX21" s="523">
        <v>0</v>
      </c>
      <c r="FY21" s="524">
        <v>0</v>
      </c>
      <c r="FZ21" s="464">
        <v>765</v>
      </c>
      <c r="GA21" s="526">
        <v>765</v>
      </c>
    </row>
    <row r="22" spans="1:183" ht="33" customHeight="1" thickBot="1">
      <c r="A22" s="527" t="s">
        <v>138</v>
      </c>
      <c r="B22" s="469" t="s">
        <v>887</v>
      </c>
      <c r="C22" s="433"/>
      <c r="D22" s="434"/>
      <c r="E22" s="512">
        <v>31389</v>
      </c>
      <c r="F22" s="512">
        <v>31399</v>
      </c>
      <c r="G22" s="396">
        <v>10</v>
      </c>
      <c r="H22" s="470">
        <v>493193</v>
      </c>
      <c r="I22" s="470">
        <v>493345</v>
      </c>
      <c r="J22" s="528">
        <v>152</v>
      </c>
      <c r="K22" s="437">
        <v>16.888888888888889</v>
      </c>
      <c r="L22" s="438">
        <v>2</v>
      </c>
      <c r="M22" s="439"/>
      <c r="N22" s="440"/>
      <c r="O22" s="441"/>
      <c r="P22" s="442"/>
      <c r="Q22" s="443"/>
      <c r="R22" s="444"/>
      <c r="S22" s="445"/>
      <c r="T22" s="439"/>
      <c r="U22" s="440"/>
      <c r="V22" s="441"/>
      <c r="W22" s="442"/>
      <c r="X22" s="443"/>
      <c r="Y22" s="446"/>
      <c r="Z22" s="445"/>
      <c r="AA22" s="439"/>
      <c r="AB22" s="440"/>
      <c r="AC22" s="441"/>
      <c r="AD22" s="442"/>
      <c r="AE22" s="443"/>
      <c r="AF22" s="446"/>
      <c r="AG22" s="445"/>
      <c r="AH22" s="439"/>
      <c r="AI22" s="440"/>
      <c r="AJ22" s="441"/>
      <c r="AK22" s="442"/>
      <c r="AL22" s="443"/>
      <c r="AM22" s="446"/>
      <c r="AN22" s="447"/>
      <c r="AO22" s="439"/>
      <c r="AP22" s="440"/>
      <c r="AQ22" s="441"/>
      <c r="AR22" s="442"/>
      <c r="AS22" s="443"/>
      <c r="AT22" s="448"/>
      <c r="AU22" s="447"/>
      <c r="AV22" s="439"/>
      <c r="AW22" s="440"/>
      <c r="AX22" s="441"/>
      <c r="AY22" s="442"/>
      <c r="AZ22" s="443"/>
      <c r="BA22" s="448"/>
      <c r="BB22" s="447">
        <v>7</v>
      </c>
      <c r="BC22" s="439"/>
      <c r="BD22" s="440"/>
      <c r="BE22" s="441"/>
      <c r="BF22" s="442"/>
      <c r="BG22" s="443"/>
      <c r="BH22" s="448"/>
      <c r="BI22" s="449"/>
      <c r="BJ22" s="450"/>
      <c r="BK22" s="451"/>
      <c r="BL22" s="452"/>
      <c r="BM22" s="453"/>
      <c r="BN22" s="454"/>
      <c r="BO22" s="455"/>
      <c r="BP22" s="447"/>
      <c r="BQ22" s="450"/>
      <c r="BR22" s="451"/>
      <c r="BS22" s="452"/>
      <c r="BT22" s="453"/>
      <c r="BU22" s="454"/>
      <c r="BV22" s="455"/>
      <c r="BW22" s="447"/>
      <c r="BX22" s="450"/>
      <c r="BY22" s="451"/>
      <c r="BZ22" s="452"/>
      <c r="CA22" s="453"/>
      <c r="CB22" s="454"/>
      <c r="CC22" s="455"/>
      <c r="CD22" s="447"/>
      <c r="CE22" s="450"/>
      <c r="CF22" s="451"/>
      <c r="CG22" s="452"/>
      <c r="CH22" s="453"/>
      <c r="CI22" s="454"/>
      <c r="CJ22" s="455"/>
      <c r="CK22" s="447"/>
      <c r="CL22" s="450"/>
      <c r="CM22" s="451"/>
      <c r="CN22" s="452"/>
      <c r="CO22" s="453"/>
      <c r="CP22" s="454"/>
      <c r="CQ22" s="455"/>
      <c r="CR22" s="447"/>
      <c r="CS22" s="450"/>
      <c r="CT22" s="451"/>
      <c r="CU22" s="452"/>
      <c r="CV22" s="453"/>
      <c r="CW22" s="454"/>
      <c r="CX22" s="455"/>
      <c r="CY22" s="438"/>
      <c r="CZ22" s="439"/>
      <c r="DA22" s="440"/>
      <c r="DB22" s="441"/>
      <c r="DC22" s="442"/>
      <c r="DD22" s="443"/>
      <c r="DE22" s="471"/>
      <c r="DF22" s="438"/>
      <c r="DG22" s="439"/>
      <c r="DH22" s="440"/>
      <c r="DI22" s="441"/>
      <c r="DJ22" s="442"/>
      <c r="DK22" s="443"/>
      <c r="DL22" s="471"/>
      <c r="DM22" s="438"/>
      <c r="DN22" s="439"/>
      <c r="DO22" s="440"/>
      <c r="DP22" s="441"/>
      <c r="DQ22" s="442"/>
      <c r="DR22" s="443"/>
      <c r="DS22" s="471"/>
      <c r="DT22" s="438"/>
      <c r="DU22" s="439"/>
      <c r="DV22" s="440"/>
      <c r="DW22" s="441"/>
      <c r="DX22" s="442"/>
      <c r="DY22" s="443"/>
      <c r="DZ22" s="471"/>
      <c r="EA22" s="438"/>
      <c r="EB22" s="439"/>
      <c r="EC22" s="440"/>
      <c r="ED22" s="441"/>
      <c r="EE22" s="442"/>
      <c r="EF22" s="443"/>
      <c r="EG22" s="471"/>
      <c r="EH22" s="438"/>
      <c r="EI22" s="439"/>
      <c r="EJ22" s="440"/>
      <c r="EK22" s="441"/>
      <c r="EL22" s="442"/>
      <c r="EM22" s="443"/>
      <c r="EN22" s="471"/>
      <c r="EO22" s="438"/>
      <c r="EP22" s="439"/>
      <c r="EQ22" s="440"/>
      <c r="ER22" s="441"/>
      <c r="ES22" s="442"/>
      <c r="ET22" s="443"/>
      <c r="EU22" s="471"/>
      <c r="EV22" s="438"/>
      <c r="EW22" s="439"/>
      <c r="EX22" s="440"/>
      <c r="EY22" s="441"/>
      <c r="EZ22" s="442"/>
      <c r="FA22" s="443"/>
      <c r="FB22" s="471"/>
      <c r="FC22" s="438"/>
      <c r="FD22" s="439"/>
      <c r="FE22" s="440"/>
      <c r="FF22" s="441"/>
      <c r="FG22" s="442"/>
      <c r="FH22" s="443"/>
      <c r="FI22" s="472"/>
      <c r="FJ22" s="457">
        <v>9</v>
      </c>
      <c r="FK22" s="458">
        <v>0</v>
      </c>
      <c r="FL22" s="420">
        <v>0</v>
      </c>
      <c r="FM22" s="421">
        <v>0</v>
      </c>
      <c r="FN22" s="459">
        <v>0</v>
      </c>
      <c r="FO22" s="460">
        <v>0</v>
      </c>
      <c r="FP22" s="461">
        <v>0</v>
      </c>
      <c r="FQ22" s="462">
        <v>9</v>
      </c>
      <c r="FR22" s="463">
        <v>9</v>
      </c>
      <c r="FS22" s="518">
        <v>765</v>
      </c>
      <c r="FT22" s="519">
        <v>0</v>
      </c>
      <c r="FU22" s="520">
        <v>0</v>
      </c>
      <c r="FV22" s="521">
        <v>0</v>
      </c>
      <c r="FW22" s="522">
        <v>0</v>
      </c>
      <c r="FX22" s="523">
        <v>0</v>
      </c>
      <c r="FY22" s="524">
        <v>0</v>
      </c>
      <c r="FZ22" s="464">
        <v>765</v>
      </c>
      <c r="GA22" s="526">
        <v>765</v>
      </c>
    </row>
    <row r="23" spans="1:183" ht="33" customHeight="1" thickBot="1">
      <c r="A23" s="527" t="s">
        <v>139</v>
      </c>
      <c r="B23" s="469" t="s">
        <v>887</v>
      </c>
      <c r="C23" s="433"/>
      <c r="D23" s="434"/>
      <c r="E23" s="512">
        <v>30958</v>
      </c>
      <c r="F23" s="512">
        <v>30966</v>
      </c>
      <c r="G23" s="396">
        <v>8</v>
      </c>
      <c r="H23" s="470">
        <v>479031</v>
      </c>
      <c r="I23" s="470">
        <v>479176</v>
      </c>
      <c r="J23" s="528">
        <v>145</v>
      </c>
      <c r="K23" s="437">
        <v>18.125</v>
      </c>
      <c r="L23" s="438">
        <v>1</v>
      </c>
      <c r="M23" s="439"/>
      <c r="N23" s="440"/>
      <c r="O23" s="441"/>
      <c r="P23" s="442"/>
      <c r="Q23" s="443"/>
      <c r="R23" s="444"/>
      <c r="S23" s="445"/>
      <c r="T23" s="439"/>
      <c r="U23" s="440"/>
      <c r="V23" s="441"/>
      <c r="W23" s="442"/>
      <c r="X23" s="443"/>
      <c r="Y23" s="446"/>
      <c r="Z23" s="445"/>
      <c r="AA23" s="439"/>
      <c r="AB23" s="440"/>
      <c r="AC23" s="441"/>
      <c r="AD23" s="442"/>
      <c r="AE23" s="443"/>
      <c r="AF23" s="446"/>
      <c r="AG23" s="445"/>
      <c r="AH23" s="439"/>
      <c r="AI23" s="440"/>
      <c r="AJ23" s="441"/>
      <c r="AK23" s="442"/>
      <c r="AL23" s="443"/>
      <c r="AM23" s="446"/>
      <c r="AN23" s="447"/>
      <c r="AO23" s="439"/>
      <c r="AP23" s="440"/>
      <c r="AQ23" s="441"/>
      <c r="AR23" s="442"/>
      <c r="AS23" s="443"/>
      <c r="AT23" s="448"/>
      <c r="AU23" s="447"/>
      <c r="AV23" s="439"/>
      <c r="AW23" s="440"/>
      <c r="AX23" s="441"/>
      <c r="AY23" s="442"/>
      <c r="AZ23" s="443"/>
      <c r="BA23" s="448"/>
      <c r="BB23" s="447">
        <v>7</v>
      </c>
      <c r="BC23" s="439"/>
      <c r="BD23" s="440"/>
      <c r="BE23" s="441"/>
      <c r="BF23" s="442"/>
      <c r="BG23" s="443"/>
      <c r="BH23" s="448"/>
      <c r="BI23" s="449"/>
      <c r="BJ23" s="450"/>
      <c r="BK23" s="451"/>
      <c r="BL23" s="452"/>
      <c r="BM23" s="453"/>
      <c r="BN23" s="454"/>
      <c r="BO23" s="455"/>
      <c r="BP23" s="447"/>
      <c r="BQ23" s="450"/>
      <c r="BR23" s="451"/>
      <c r="BS23" s="452"/>
      <c r="BT23" s="453"/>
      <c r="BU23" s="454"/>
      <c r="BV23" s="455"/>
      <c r="BW23" s="447"/>
      <c r="BX23" s="450"/>
      <c r="BY23" s="451"/>
      <c r="BZ23" s="452"/>
      <c r="CA23" s="453"/>
      <c r="CB23" s="454"/>
      <c r="CC23" s="455"/>
      <c r="CD23" s="447"/>
      <c r="CE23" s="450"/>
      <c r="CF23" s="451"/>
      <c r="CG23" s="452"/>
      <c r="CH23" s="453"/>
      <c r="CI23" s="454"/>
      <c r="CJ23" s="455"/>
      <c r="CK23" s="447"/>
      <c r="CL23" s="450"/>
      <c r="CM23" s="451"/>
      <c r="CN23" s="452"/>
      <c r="CO23" s="453"/>
      <c r="CP23" s="454"/>
      <c r="CQ23" s="455"/>
      <c r="CR23" s="447"/>
      <c r="CS23" s="450"/>
      <c r="CT23" s="451"/>
      <c r="CU23" s="452"/>
      <c r="CV23" s="453"/>
      <c r="CW23" s="454"/>
      <c r="CX23" s="455"/>
      <c r="CY23" s="438"/>
      <c r="CZ23" s="439"/>
      <c r="DA23" s="440"/>
      <c r="DB23" s="441"/>
      <c r="DC23" s="442"/>
      <c r="DD23" s="443"/>
      <c r="DE23" s="471"/>
      <c r="DF23" s="438"/>
      <c r="DG23" s="439"/>
      <c r="DH23" s="440"/>
      <c r="DI23" s="441"/>
      <c r="DJ23" s="442"/>
      <c r="DK23" s="443"/>
      <c r="DL23" s="471"/>
      <c r="DM23" s="438"/>
      <c r="DN23" s="439"/>
      <c r="DO23" s="440"/>
      <c r="DP23" s="441"/>
      <c r="DQ23" s="442"/>
      <c r="DR23" s="443"/>
      <c r="DS23" s="471"/>
      <c r="DT23" s="438"/>
      <c r="DU23" s="439"/>
      <c r="DV23" s="440"/>
      <c r="DW23" s="441"/>
      <c r="DX23" s="442"/>
      <c r="DY23" s="443"/>
      <c r="DZ23" s="471"/>
      <c r="EA23" s="438"/>
      <c r="EB23" s="439"/>
      <c r="EC23" s="440"/>
      <c r="ED23" s="441"/>
      <c r="EE23" s="442"/>
      <c r="EF23" s="443"/>
      <c r="EG23" s="471"/>
      <c r="EH23" s="438"/>
      <c r="EI23" s="439"/>
      <c r="EJ23" s="440"/>
      <c r="EK23" s="441"/>
      <c r="EL23" s="442"/>
      <c r="EM23" s="443"/>
      <c r="EN23" s="471"/>
      <c r="EO23" s="438"/>
      <c r="EP23" s="439"/>
      <c r="EQ23" s="440"/>
      <c r="ER23" s="441"/>
      <c r="ES23" s="442"/>
      <c r="ET23" s="443"/>
      <c r="EU23" s="471"/>
      <c r="EV23" s="438"/>
      <c r="EW23" s="439"/>
      <c r="EX23" s="440"/>
      <c r="EY23" s="441"/>
      <c r="EZ23" s="442"/>
      <c r="FA23" s="443"/>
      <c r="FB23" s="471"/>
      <c r="FC23" s="438"/>
      <c r="FD23" s="439"/>
      <c r="FE23" s="440"/>
      <c r="FF23" s="441"/>
      <c r="FG23" s="442"/>
      <c r="FH23" s="443"/>
      <c r="FI23" s="472"/>
      <c r="FJ23" s="457">
        <v>8</v>
      </c>
      <c r="FK23" s="458">
        <v>0</v>
      </c>
      <c r="FL23" s="420">
        <v>0</v>
      </c>
      <c r="FM23" s="421">
        <v>0</v>
      </c>
      <c r="FN23" s="459">
        <v>0</v>
      </c>
      <c r="FO23" s="460">
        <v>0</v>
      </c>
      <c r="FP23" s="461">
        <v>0</v>
      </c>
      <c r="FQ23" s="462">
        <v>8</v>
      </c>
      <c r="FR23" s="463">
        <v>8</v>
      </c>
      <c r="FS23" s="518">
        <v>680</v>
      </c>
      <c r="FT23" s="519">
        <v>0</v>
      </c>
      <c r="FU23" s="520">
        <v>0</v>
      </c>
      <c r="FV23" s="521">
        <v>0</v>
      </c>
      <c r="FW23" s="522">
        <v>0</v>
      </c>
      <c r="FX23" s="523">
        <v>0</v>
      </c>
      <c r="FY23" s="524">
        <v>0</v>
      </c>
      <c r="FZ23" s="464">
        <v>680</v>
      </c>
      <c r="GA23" s="526">
        <v>680</v>
      </c>
    </row>
    <row r="24" spans="1:183" ht="33" customHeight="1" thickBot="1">
      <c r="A24" s="527" t="s">
        <v>140</v>
      </c>
      <c r="B24" s="469" t="s">
        <v>887</v>
      </c>
      <c r="C24" s="433"/>
      <c r="D24" s="434"/>
      <c r="E24" s="512">
        <v>29981</v>
      </c>
      <c r="F24" s="512">
        <v>29992</v>
      </c>
      <c r="G24" s="396">
        <v>11</v>
      </c>
      <c r="H24" s="470">
        <v>460638</v>
      </c>
      <c r="I24" s="470">
        <v>460770</v>
      </c>
      <c r="J24" s="528">
        <v>132</v>
      </c>
      <c r="K24" s="437">
        <v>18.857142857142858</v>
      </c>
      <c r="L24" s="438">
        <v>1</v>
      </c>
      <c r="M24" s="439"/>
      <c r="N24" s="440"/>
      <c r="O24" s="441"/>
      <c r="P24" s="442"/>
      <c r="Q24" s="443"/>
      <c r="R24" s="444"/>
      <c r="S24" s="445"/>
      <c r="T24" s="439"/>
      <c r="U24" s="440"/>
      <c r="V24" s="441"/>
      <c r="W24" s="442"/>
      <c r="X24" s="443"/>
      <c r="Y24" s="446"/>
      <c r="Z24" s="445"/>
      <c r="AA24" s="439"/>
      <c r="AB24" s="440"/>
      <c r="AC24" s="441"/>
      <c r="AD24" s="442"/>
      <c r="AE24" s="443"/>
      <c r="AF24" s="446"/>
      <c r="AG24" s="445"/>
      <c r="AH24" s="439"/>
      <c r="AI24" s="440"/>
      <c r="AJ24" s="441"/>
      <c r="AK24" s="442"/>
      <c r="AL24" s="443"/>
      <c r="AM24" s="446"/>
      <c r="AN24" s="447"/>
      <c r="AO24" s="439"/>
      <c r="AP24" s="440"/>
      <c r="AQ24" s="441"/>
      <c r="AR24" s="442"/>
      <c r="AS24" s="443"/>
      <c r="AT24" s="448"/>
      <c r="AU24" s="447"/>
      <c r="AV24" s="439"/>
      <c r="AW24" s="440"/>
      <c r="AX24" s="441"/>
      <c r="AY24" s="442"/>
      <c r="AZ24" s="443"/>
      <c r="BA24" s="448"/>
      <c r="BB24" s="447">
        <v>6</v>
      </c>
      <c r="BC24" s="439"/>
      <c r="BD24" s="440"/>
      <c r="BE24" s="441"/>
      <c r="BF24" s="442"/>
      <c r="BG24" s="443"/>
      <c r="BH24" s="448"/>
      <c r="BI24" s="449"/>
      <c r="BJ24" s="450"/>
      <c r="BK24" s="451"/>
      <c r="BL24" s="452"/>
      <c r="BM24" s="453"/>
      <c r="BN24" s="454"/>
      <c r="BO24" s="455"/>
      <c r="BP24" s="447"/>
      <c r="BQ24" s="450"/>
      <c r="BR24" s="451"/>
      <c r="BS24" s="452"/>
      <c r="BT24" s="453"/>
      <c r="BU24" s="454"/>
      <c r="BV24" s="455"/>
      <c r="BW24" s="447"/>
      <c r="BX24" s="450"/>
      <c r="BY24" s="451"/>
      <c r="BZ24" s="452"/>
      <c r="CA24" s="453"/>
      <c r="CB24" s="454"/>
      <c r="CC24" s="455"/>
      <c r="CD24" s="447"/>
      <c r="CE24" s="450"/>
      <c r="CF24" s="451"/>
      <c r="CG24" s="452"/>
      <c r="CH24" s="453"/>
      <c r="CI24" s="454"/>
      <c r="CJ24" s="455"/>
      <c r="CK24" s="447"/>
      <c r="CL24" s="450"/>
      <c r="CM24" s="451"/>
      <c r="CN24" s="452"/>
      <c r="CO24" s="453"/>
      <c r="CP24" s="454"/>
      <c r="CQ24" s="455"/>
      <c r="CR24" s="447"/>
      <c r="CS24" s="450"/>
      <c r="CT24" s="451"/>
      <c r="CU24" s="452"/>
      <c r="CV24" s="453"/>
      <c r="CW24" s="454"/>
      <c r="CX24" s="455"/>
      <c r="CY24" s="438"/>
      <c r="CZ24" s="439"/>
      <c r="DA24" s="440"/>
      <c r="DB24" s="441"/>
      <c r="DC24" s="442"/>
      <c r="DD24" s="443"/>
      <c r="DE24" s="471"/>
      <c r="DF24" s="438"/>
      <c r="DG24" s="439"/>
      <c r="DH24" s="440"/>
      <c r="DI24" s="441"/>
      <c r="DJ24" s="442"/>
      <c r="DK24" s="443"/>
      <c r="DL24" s="471"/>
      <c r="DM24" s="438"/>
      <c r="DN24" s="439"/>
      <c r="DO24" s="440"/>
      <c r="DP24" s="441"/>
      <c r="DQ24" s="442"/>
      <c r="DR24" s="443"/>
      <c r="DS24" s="471"/>
      <c r="DT24" s="438"/>
      <c r="DU24" s="439"/>
      <c r="DV24" s="440"/>
      <c r="DW24" s="441"/>
      <c r="DX24" s="442"/>
      <c r="DY24" s="443"/>
      <c r="DZ24" s="471"/>
      <c r="EA24" s="438"/>
      <c r="EB24" s="439"/>
      <c r="EC24" s="440"/>
      <c r="ED24" s="441"/>
      <c r="EE24" s="442"/>
      <c r="EF24" s="443"/>
      <c r="EG24" s="471"/>
      <c r="EH24" s="438"/>
      <c r="EI24" s="439"/>
      <c r="EJ24" s="440"/>
      <c r="EK24" s="441"/>
      <c r="EL24" s="442"/>
      <c r="EM24" s="443"/>
      <c r="EN24" s="471"/>
      <c r="EO24" s="438"/>
      <c r="EP24" s="439"/>
      <c r="EQ24" s="440"/>
      <c r="ER24" s="441"/>
      <c r="ES24" s="442"/>
      <c r="ET24" s="443"/>
      <c r="EU24" s="471"/>
      <c r="EV24" s="438"/>
      <c r="EW24" s="439"/>
      <c r="EX24" s="440"/>
      <c r="EY24" s="441"/>
      <c r="EZ24" s="442"/>
      <c r="FA24" s="443"/>
      <c r="FB24" s="471"/>
      <c r="FC24" s="438"/>
      <c r="FD24" s="439"/>
      <c r="FE24" s="440"/>
      <c r="FF24" s="441"/>
      <c r="FG24" s="442"/>
      <c r="FH24" s="443"/>
      <c r="FI24" s="472"/>
      <c r="FJ24" s="457">
        <v>7</v>
      </c>
      <c r="FK24" s="458">
        <v>0</v>
      </c>
      <c r="FL24" s="420">
        <v>0</v>
      </c>
      <c r="FM24" s="421">
        <v>0</v>
      </c>
      <c r="FN24" s="459">
        <v>0</v>
      </c>
      <c r="FO24" s="460">
        <v>0</v>
      </c>
      <c r="FP24" s="461">
        <v>0</v>
      </c>
      <c r="FQ24" s="462">
        <v>7</v>
      </c>
      <c r="FR24" s="463">
        <v>7</v>
      </c>
      <c r="FS24" s="518">
        <v>595</v>
      </c>
      <c r="FT24" s="519">
        <v>0</v>
      </c>
      <c r="FU24" s="520">
        <v>0</v>
      </c>
      <c r="FV24" s="521">
        <v>0</v>
      </c>
      <c r="FW24" s="522">
        <v>0</v>
      </c>
      <c r="FX24" s="523">
        <v>0</v>
      </c>
      <c r="FY24" s="524">
        <v>0</v>
      </c>
      <c r="FZ24" s="464">
        <v>595</v>
      </c>
      <c r="GA24" s="526">
        <v>595</v>
      </c>
    </row>
    <row r="25" spans="1:183" ht="33" customHeight="1" thickBot="1">
      <c r="A25" s="800" t="s">
        <v>141</v>
      </c>
      <c r="B25" s="432" t="s">
        <v>887</v>
      </c>
      <c r="C25" s="433"/>
      <c r="D25" s="434"/>
      <c r="E25" s="512">
        <v>31374</v>
      </c>
      <c r="F25" s="512">
        <v>31374</v>
      </c>
      <c r="G25" s="396">
        <v>0</v>
      </c>
      <c r="H25" s="470">
        <v>487014</v>
      </c>
      <c r="I25" s="470">
        <v>487014</v>
      </c>
      <c r="J25" s="528">
        <v>0</v>
      </c>
      <c r="K25" s="437" t="e">
        <v>#DIV/0!</v>
      </c>
      <c r="L25" s="438"/>
      <c r="M25" s="439"/>
      <c r="N25" s="440"/>
      <c r="O25" s="441"/>
      <c r="P25" s="442"/>
      <c r="Q25" s="443"/>
      <c r="R25" s="444"/>
      <c r="S25" s="445"/>
      <c r="T25" s="439"/>
      <c r="U25" s="440"/>
      <c r="V25" s="441"/>
      <c r="W25" s="442"/>
      <c r="X25" s="443"/>
      <c r="Y25" s="446"/>
      <c r="Z25" s="445"/>
      <c r="AA25" s="439"/>
      <c r="AB25" s="440"/>
      <c r="AC25" s="441"/>
      <c r="AD25" s="442"/>
      <c r="AE25" s="443"/>
      <c r="AF25" s="446"/>
      <c r="AG25" s="445"/>
      <c r="AH25" s="439"/>
      <c r="AI25" s="440"/>
      <c r="AJ25" s="441"/>
      <c r="AK25" s="442"/>
      <c r="AL25" s="443"/>
      <c r="AM25" s="446"/>
      <c r="AN25" s="447"/>
      <c r="AO25" s="439"/>
      <c r="AP25" s="440"/>
      <c r="AQ25" s="441"/>
      <c r="AR25" s="442"/>
      <c r="AS25" s="443"/>
      <c r="AT25" s="448"/>
      <c r="AU25" s="447"/>
      <c r="AV25" s="439"/>
      <c r="AW25" s="440"/>
      <c r="AX25" s="441"/>
      <c r="AY25" s="442"/>
      <c r="AZ25" s="443"/>
      <c r="BA25" s="448"/>
      <c r="BB25" s="447"/>
      <c r="BC25" s="439"/>
      <c r="BD25" s="440"/>
      <c r="BE25" s="441"/>
      <c r="BF25" s="442"/>
      <c r="BG25" s="443"/>
      <c r="BH25" s="448"/>
      <c r="BI25" s="449"/>
      <c r="BJ25" s="450"/>
      <c r="BK25" s="451"/>
      <c r="BL25" s="452"/>
      <c r="BM25" s="453"/>
      <c r="BN25" s="454"/>
      <c r="BO25" s="455"/>
      <c r="BP25" s="447"/>
      <c r="BQ25" s="450"/>
      <c r="BR25" s="451"/>
      <c r="BS25" s="452"/>
      <c r="BT25" s="453"/>
      <c r="BU25" s="454"/>
      <c r="BV25" s="455"/>
      <c r="BW25" s="447"/>
      <c r="BX25" s="450"/>
      <c r="BY25" s="451"/>
      <c r="BZ25" s="452"/>
      <c r="CA25" s="453"/>
      <c r="CB25" s="454"/>
      <c r="CC25" s="455"/>
      <c r="CD25" s="447"/>
      <c r="CE25" s="450"/>
      <c r="CF25" s="451"/>
      <c r="CG25" s="452"/>
      <c r="CH25" s="453"/>
      <c r="CI25" s="454"/>
      <c r="CJ25" s="455"/>
      <c r="CK25" s="447"/>
      <c r="CL25" s="450"/>
      <c r="CM25" s="451"/>
      <c r="CN25" s="452"/>
      <c r="CO25" s="453"/>
      <c r="CP25" s="454"/>
      <c r="CQ25" s="455"/>
      <c r="CR25" s="447"/>
      <c r="CS25" s="450"/>
      <c r="CT25" s="451"/>
      <c r="CU25" s="452"/>
      <c r="CV25" s="453"/>
      <c r="CW25" s="454"/>
      <c r="CX25" s="455"/>
      <c r="CY25" s="438"/>
      <c r="CZ25" s="439"/>
      <c r="DA25" s="440"/>
      <c r="DB25" s="441"/>
      <c r="DC25" s="442"/>
      <c r="DD25" s="443"/>
      <c r="DE25" s="471"/>
      <c r="DF25" s="438"/>
      <c r="DG25" s="439"/>
      <c r="DH25" s="440"/>
      <c r="DI25" s="441"/>
      <c r="DJ25" s="442"/>
      <c r="DK25" s="443"/>
      <c r="DL25" s="471"/>
      <c r="DM25" s="438"/>
      <c r="DN25" s="439"/>
      <c r="DO25" s="440"/>
      <c r="DP25" s="441"/>
      <c r="DQ25" s="442"/>
      <c r="DR25" s="443"/>
      <c r="DS25" s="471"/>
      <c r="DT25" s="438"/>
      <c r="DU25" s="439"/>
      <c r="DV25" s="440"/>
      <c r="DW25" s="441"/>
      <c r="DX25" s="442"/>
      <c r="DY25" s="443"/>
      <c r="DZ25" s="471"/>
      <c r="EA25" s="438"/>
      <c r="EB25" s="439"/>
      <c r="EC25" s="440"/>
      <c r="ED25" s="441"/>
      <c r="EE25" s="442"/>
      <c r="EF25" s="443"/>
      <c r="EG25" s="471"/>
      <c r="EH25" s="438"/>
      <c r="EI25" s="439"/>
      <c r="EJ25" s="440"/>
      <c r="EK25" s="441"/>
      <c r="EL25" s="442"/>
      <c r="EM25" s="443"/>
      <c r="EN25" s="471"/>
      <c r="EO25" s="438"/>
      <c r="EP25" s="439"/>
      <c r="EQ25" s="440"/>
      <c r="ER25" s="441"/>
      <c r="ES25" s="442"/>
      <c r="ET25" s="443"/>
      <c r="EU25" s="471"/>
      <c r="EV25" s="438"/>
      <c r="EW25" s="439"/>
      <c r="EX25" s="440"/>
      <c r="EY25" s="441"/>
      <c r="EZ25" s="442"/>
      <c r="FA25" s="443"/>
      <c r="FB25" s="471"/>
      <c r="FC25" s="438"/>
      <c r="FD25" s="439"/>
      <c r="FE25" s="440"/>
      <c r="FF25" s="441"/>
      <c r="FG25" s="442"/>
      <c r="FH25" s="443"/>
      <c r="FI25" s="472"/>
      <c r="FJ25" s="457">
        <v>0</v>
      </c>
      <c r="FK25" s="458">
        <v>0</v>
      </c>
      <c r="FL25" s="420">
        <v>0</v>
      </c>
      <c r="FM25" s="421">
        <v>0</v>
      </c>
      <c r="FN25" s="459">
        <v>0</v>
      </c>
      <c r="FO25" s="460">
        <v>0</v>
      </c>
      <c r="FP25" s="461">
        <v>0</v>
      </c>
      <c r="FQ25" s="462">
        <v>0</v>
      </c>
      <c r="FR25" s="463">
        <v>0</v>
      </c>
      <c r="FS25" s="518">
        <v>0</v>
      </c>
      <c r="FT25" s="519">
        <v>0</v>
      </c>
      <c r="FU25" s="520">
        <v>0</v>
      </c>
      <c r="FV25" s="521">
        <v>0</v>
      </c>
      <c r="FW25" s="522">
        <v>0</v>
      </c>
      <c r="FX25" s="523">
        <v>0</v>
      </c>
      <c r="FY25" s="524">
        <v>0</v>
      </c>
      <c r="FZ25" s="464">
        <v>0</v>
      </c>
      <c r="GA25" s="526">
        <v>0</v>
      </c>
    </row>
    <row r="26" spans="1:183" ht="33" customHeight="1" thickBot="1">
      <c r="A26" s="531" t="s">
        <v>142</v>
      </c>
      <c r="B26" s="467" t="s">
        <v>887</v>
      </c>
      <c r="C26" s="433"/>
      <c r="D26" s="434"/>
      <c r="E26" s="512">
        <v>27334</v>
      </c>
      <c r="F26" s="512">
        <v>27342</v>
      </c>
      <c r="G26" s="396">
        <v>8</v>
      </c>
      <c r="H26" s="470">
        <v>423600</v>
      </c>
      <c r="I26" s="470">
        <v>423731</v>
      </c>
      <c r="J26" s="528">
        <v>131</v>
      </c>
      <c r="K26" s="437">
        <v>16.375</v>
      </c>
      <c r="L26" s="438"/>
      <c r="M26" s="439"/>
      <c r="N26" s="440"/>
      <c r="O26" s="441"/>
      <c r="P26" s="442"/>
      <c r="Q26" s="443"/>
      <c r="R26" s="444"/>
      <c r="S26" s="445"/>
      <c r="T26" s="439"/>
      <c r="U26" s="440"/>
      <c r="V26" s="441"/>
      <c r="W26" s="442"/>
      <c r="X26" s="443"/>
      <c r="Y26" s="446"/>
      <c r="Z26" s="445"/>
      <c r="AA26" s="439"/>
      <c r="AB26" s="440"/>
      <c r="AC26" s="441"/>
      <c r="AD26" s="442"/>
      <c r="AE26" s="443"/>
      <c r="AF26" s="446"/>
      <c r="AG26" s="445"/>
      <c r="AH26" s="439"/>
      <c r="AI26" s="440"/>
      <c r="AJ26" s="441"/>
      <c r="AK26" s="442"/>
      <c r="AL26" s="443"/>
      <c r="AM26" s="446"/>
      <c r="AN26" s="447"/>
      <c r="AO26" s="439"/>
      <c r="AP26" s="440"/>
      <c r="AQ26" s="441"/>
      <c r="AR26" s="442"/>
      <c r="AS26" s="443"/>
      <c r="AT26" s="448"/>
      <c r="AU26" s="447"/>
      <c r="AV26" s="439"/>
      <c r="AW26" s="440"/>
      <c r="AX26" s="441"/>
      <c r="AY26" s="442"/>
      <c r="AZ26" s="443"/>
      <c r="BA26" s="448"/>
      <c r="BB26" s="447">
        <v>6</v>
      </c>
      <c r="BC26" s="439"/>
      <c r="BD26" s="440"/>
      <c r="BE26" s="441"/>
      <c r="BF26" s="442"/>
      <c r="BG26" s="443"/>
      <c r="BH26" s="448"/>
      <c r="BI26" s="449"/>
      <c r="BJ26" s="450"/>
      <c r="BK26" s="451"/>
      <c r="BL26" s="452"/>
      <c r="BM26" s="453"/>
      <c r="BN26" s="454"/>
      <c r="BO26" s="455"/>
      <c r="BP26" s="447"/>
      <c r="BQ26" s="450"/>
      <c r="BR26" s="451"/>
      <c r="BS26" s="452"/>
      <c r="BT26" s="453"/>
      <c r="BU26" s="454"/>
      <c r="BV26" s="455"/>
      <c r="BW26" s="447"/>
      <c r="BX26" s="450"/>
      <c r="BY26" s="451"/>
      <c r="BZ26" s="452"/>
      <c r="CA26" s="453"/>
      <c r="CB26" s="454"/>
      <c r="CC26" s="455"/>
      <c r="CD26" s="447"/>
      <c r="CE26" s="450"/>
      <c r="CF26" s="451"/>
      <c r="CG26" s="452"/>
      <c r="CH26" s="453"/>
      <c r="CI26" s="454"/>
      <c r="CJ26" s="455"/>
      <c r="CK26" s="447"/>
      <c r="CL26" s="450"/>
      <c r="CM26" s="451"/>
      <c r="CN26" s="452"/>
      <c r="CO26" s="453"/>
      <c r="CP26" s="454"/>
      <c r="CQ26" s="455"/>
      <c r="CR26" s="447"/>
      <c r="CS26" s="450"/>
      <c r="CT26" s="451"/>
      <c r="CU26" s="452"/>
      <c r="CV26" s="453"/>
      <c r="CW26" s="454"/>
      <c r="CX26" s="455"/>
      <c r="CY26" s="438"/>
      <c r="CZ26" s="439"/>
      <c r="DA26" s="440"/>
      <c r="DB26" s="441"/>
      <c r="DC26" s="442"/>
      <c r="DD26" s="443"/>
      <c r="DE26" s="471"/>
      <c r="DF26" s="438"/>
      <c r="DG26" s="439"/>
      <c r="DH26" s="440"/>
      <c r="DI26" s="441"/>
      <c r="DJ26" s="442"/>
      <c r="DK26" s="443"/>
      <c r="DL26" s="471"/>
      <c r="DM26" s="438">
        <v>2</v>
      </c>
      <c r="DN26" s="439"/>
      <c r="DO26" s="440"/>
      <c r="DP26" s="441"/>
      <c r="DQ26" s="442"/>
      <c r="DR26" s="443"/>
      <c r="DS26" s="471"/>
      <c r="DT26" s="438"/>
      <c r="DU26" s="439"/>
      <c r="DV26" s="440"/>
      <c r="DW26" s="441"/>
      <c r="DX26" s="442"/>
      <c r="DY26" s="443"/>
      <c r="DZ26" s="471"/>
      <c r="EA26" s="438"/>
      <c r="EB26" s="439"/>
      <c r="EC26" s="440"/>
      <c r="ED26" s="441"/>
      <c r="EE26" s="442"/>
      <c r="EF26" s="443"/>
      <c r="EG26" s="471"/>
      <c r="EH26" s="438"/>
      <c r="EI26" s="439"/>
      <c r="EJ26" s="440"/>
      <c r="EK26" s="441"/>
      <c r="EL26" s="442"/>
      <c r="EM26" s="443"/>
      <c r="EN26" s="471"/>
      <c r="EO26" s="438"/>
      <c r="EP26" s="439"/>
      <c r="EQ26" s="440"/>
      <c r="ER26" s="441"/>
      <c r="ES26" s="442"/>
      <c r="ET26" s="443"/>
      <c r="EU26" s="471"/>
      <c r="EV26" s="438"/>
      <c r="EW26" s="439"/>
      <c r="EX26" s="440"/>
      <c r="EY26" s="441"/>
      <c r="EZ26" s="442"/>
      <c r="FA26" s="443"/>
      <c r="FB26" s="471"/>
      <c r="FC26" s="438"/>
      <c r="FD26" s="439"/>
      <c r="FE26" s="440"/>
      <c r="FF26" s="441"/>
      <c r="FG26" s="442"/>
      <c r="FH26" s="443"/>
      <c r="FI26" s="472"/>
      <c r="FJ26" s="457">
        <v>8</v>
      </c>
      <c r="FK26" s="458">
        <v>0</v>
      </c>
      <c r="FL26" s="420">
        <v>0</v>
      </c>
      <c r="FM26" s="421">
        <v>0</v>
      </c>
      <c r="FN26" s="459">
        <v>0</v>
      </c>
      <c r="FO26" s="460">
        <v>0</v>
      </c>
      <c r="FP26" s="461">
        <v>0</v>
      </c>
      <c r="FQ26" s="462">
        <v>8</v>
      </c>
      <c r="FR26" s="463">
        <v>8</v>
      </c>
      <c r="FS26" s="518">
        <v>680</v>
      </c>
      <c r="FT26" s="519">
        <v>0</v>
      </c>
      <c r="FU26" s="520">
        <v>0</v>
      </c>
      <c r="FV26" s="521">
        <v>0</v>
      </c>
      <c r="FW26" s="522">
        <v>0</v>
      </c>
      <c r="FX26" s="523">
        <v>0</v>
      </c>
      <c r="FY26" s="524">
        <v>0</v>
      </c>
      <c r="FZ26" s="464">
        <v>680</v>
      </c>
      <c r="GA26" s="526">
        <v>680</v>
      </c>
    </row>
    <row r="27" spans="1:183" ht="33" customHeight="1">
      <c r="A27" s="531" t="s">
        <v>143</v>
      </c>
      <c r="B27" s="467" t="s">
        <v>887</v>
      </c>
      <c r="C27" s="433"/>
      <c r="D27" s="434"/>
      <c r="E27" s="512">
        <v>26987</v>
      </c>
      <c r="F27" s="512">
        <v>26996</v>
      </c>
      <c r="G27" s="396">
        <v>9</v>
      </c>
      <c r="H27" s="470">
        <v>411172</v>
      </c>
      <c r="I27" s="470">
        <v>411332</v>
      </c>
      <c r="J27" s="528">
        <v>160</v>
      </c>
      <c r="K27" s="437">
        <v>14.545454545454545</v>
      </c>
      <c r="L27" s="438"/>
      <c r="M27" s="439"/>
      <c r="N27" s="440"/>
      <c r="O27" s="441"/>
      <c r="P27" s="442"/>
      <c r="Q27" s="443"/>
      <c r="R27" s="444"/>
      <c r="S27" s="445"/>
      <c r="T27" s="532"/>
      <c r="U27" s="440"/>
      <c r="V27" s="441"/>
      <c r="W27" s="442"/>
      <c r="X27" s="443"/>
      <c r="Y27" s="446"/>
      <c r="Z27" s="445"/>
      <c r="AA27" s="439"/>
      <c r="AB27" s="440"/>
      <c r="AC27" s="441"/>
      <c r="AD27" s="442"/>
      <c r="AE27" s="443"/>
      <c r="AF27" s="446"/>
      <c r="AG27" s="445"/>
      <c r="AH27" s="439"/>
      <c r="AI27" s="440"/>
      <c r="AJ27" s="441"/>
      <c r="AK27" s="442"/>
      <c r="AL27" s="443"/>
      <c r="AM27" s="446"/>
      <c r="AN27" s="447"/>
      <c r="AO27" s="439"/>
      <c r="AP27" s="440"/>
      <c r="AQ27" s="441"/>
      <c r="AR27" s="442"/>
      <c r="AS27" s="443"/>
      <c r="AT27" s="448"/>
      <c r="AU27" s="447"/>
      <c r="AV27" s="439"/>
      <c r="AW27" s="440"/>
      <c r="AX27" s="441"/>
      <c r="AY27" s="442"/>
      <c r="AZ27" s="443"/>
      <c r="BA27" s="448"/>
      <c r="BB27" s="447"/>
      <c r="BC27" s="439"/>
      <c r="BD27" s="440"/>
      <c r="BE27" s="441"/>
      <c r="BF27" s="442"/>
      <c r="BG27" s="443"/>
      <c r="BH27" s="448"/>
      <c r="BI27" s="447">
        <v>11</v>
      </c>
      <c r="BJ27" s="439"/>
      <c r="BK27" s="440"/>
      <c r="BL27" s="441"/>
      <c r="BM27" s="453"/>
      <c r="BN27" s="454"/>
      <c r="BO27" s="455"/>
      <c r="BP27" s="447"/>
      <c r="BQ27" s="450"/>
      <c r="BR27" s="451"/>
      <c r="BS27" s="452"/>
      <c r="BT27" s="453"/>
      <c r="BU27" s="454"/>
      <c r="BV27" s="455"/>
      <c r="BW27" s="447"/>
      <c r="BX27" s="450"/>
      <c r="BY27" s="451"/>
      <c r="BZ27" s="452"/>
      <c r="CA27" s="453"/>
      <c r="CB27" s="454"/>
      <c r="CC27" s="455"/>
      <c r="CD27" s="447"/>
      <c r="CE27" s="450"/>
      <c r="CF27" s="451"/>
      <c r="CG27" s="452"/>
      <c r="CH27" s="453"/>
      <c r="CI27" s="454"/>
      <c r="CJ27" s="455"/>
      <c r="CK27" s="447"/>
      <c r="CL27" s="450"/>
      <c r="CM27" s="451"/>
      <c r="CN27" s="452"/>
      <c r="CO27" s="453"/>
      <c r="CP27" s="454"/>
      <c r="CQ27" s="455"/>
      <c r="CR27" s="447"/>
      <c r="CS27" s="450"/>
      <c r="CT27" s="451"/>
      <c r="CU27" s="452"/>
      <c r="CV27" s="453"/>
      <c r="CW27" s="454"/>
      <c r="CX27" s="455"/>
      <c r="CY27" s="438"/>
      <c r="CZ27" s="439"/>
      <c r="DA27" s="440"/>
      <c r="DB27" s="441"/>
      <c r="DC27" s="442"/>
      <c r="DD27" s="443"/>
      <c r="DE27" s="471"/>
      <c r="DF27" s="438"/>
      <c r="DG27" s="439"/>
      <c r="DH27" s="440"/>
      <c r="DI27" s="441"/>
      <c r="DJ27" s="442"/>
      <c r="DK27" s="443"/>
      <c r="DL27" s="471"/>
      <c r="DM27" s="438"/>
      <c r="DN27" s="439"/>
      <c r="DO27" s="440"/>
      <c r="DP27" s="441"/>
      <c r="DQ27" s="442"/>
      <c r="DR27" s="443"/>
      <c r="DS27" s="471"/>
      <c r="DT27" s="438"/>
      <c r="DU27" s="439"/>
      <c r="DV27" s="440"/>
      <c r="DW27" s="441"/>
      <c r="DX27" s="442"/>
      <c r="DY27" s="443"/>
      <c r="DZ27" s="471"/>
      <c r="EA27" s="438"/>
      <c r="EB27" s="439"/>
      <c r="EC27" s="440"/>
      <c r="ED27" s="441"/>
      <c r="EE27" s="442"/>
      <c r="EF27" s="443"/>
      <c r="EG27" s="471"/>
      <c r="EH27" s="438"/>
      <c r="EI27" s="439"/>
      <c r="EJ27" s="440"/>
      <c r="EK27" s="441"/>
      <c r="EL27" s="442"/>
      <c r="EM27" s="443"/>
      <c r="EN27" s="471"/>
      <c r="EO27" s="438"/>
      <c r="EP27" s="439"/>
      <c r="EQ27" s="440"/>
      <c r="ER27" s="441"/>
      <c r="ES27" s="442"/>
      <c r="ET27" s="443"/>
      <c r="EU27" s="471"/>
      <c r="EV27" s="438"/>
      <c r="EW27" s="439"/>
      <c r="EX27" s="440"/>
      <c r="EY27" s="441"/>
      <c r="EZ27" s="442"/>
      <c r="FA27" s="443"/>
      <c r="FB27" s="471"/>
      <c r="FC27" s="438"/>
      <c r="FD27" s="439"/>
      <c r="FE27" s="440"/>
      <c r="FF27" s="441"/>
      <c r="FG27" s="442"/>
      <c r="FH27" s="443"/>
      <c r="FI27" s="472"/>
      <c r="FJ27" s="457">
        <v>11</v>
      </c>
      <c r="FK27" s="458">
        <v>0</v>
      </c>
      <c r="FL27" s="420">
        <v>0</v>
      </c>
      <c r="FM27" s="421">
        <v>0</v>
      </c>
      <c r="FN27" s="459">
        <v>0</v>
      </c>
      <c r="FO27" s="460">
        <v>0</v>
      </c>
      <c r="FP27" s="461">
        <v>0</v>
      </c>
      <c r="FQ27" s="462">
        <v>11</v>
      </c>
      <c r="FR27" s="463">
        <v>11</v>
      </c>
      <c r="FS27" s="518">
        <v>935</v>
      </c>
      <c r="FT27" s="519">
        <v>0</v>
      </c>
      <c r="FU27" s="520">
        <v>0</v>
      </c>
      <c r="FV27" s="521">
        <v>0</v>
      </c>
      <c r="FW27" s="522">
        <v>0</v>
      </c>
      <c r="FX27" s="523">
        <v>0</v>
      </c>
      <c r="FY27" s="524">
        <v>0</v>
      </c>
      <c r="FZ27" s="464">
        <v>935</v>
      </c>
      <c r="GA27" s="526">
        <v>935</v>
      </c>
    </row>
    <row r="28" spans="1:183" ht="33" customHeight="1">
      <c r="A28" s="538" t="s">
        <v>144</v>
      </c>
      <c r="B28" s="469" t="s">
        <v>887</v>
      </c>
      <c r="C28" s="433"/>
      <c r="D28" s="434"/>
      <c r="E28" s="395">
        <v>20501.2</v>
      </c>
      <c r="F28" s="395">
        <v>20501.2</v>
      </c>
      <c r="G28" s="396">
        <v>0</v>
      </c>
      <c r="H28" s="470">
        <v>436739</v>
      </c>
      <c r="I28" s="470">
        <v>437061</v>
      </c>
      <c r="J28" s="528">
        <v>322</v>
      </c>
      <c r="K28" s="437">
        <v>46</v>
      </c>
      <c r="L28" s="438"/>
      <c r="M28" s="439"/>
      <c r="N28" s="440"/>
      <c r="O28" s="441"/>
      <c r="P28" s="442"/>
      <c r="Q28" s="443"/>
      <c r="R28" s="444"/>
      <c r="S28" s="445"/>
      <c r="T28" s="439"/>
      <c r="U28" s="440"/>
      <c r="V28" s="441"/>
      <c r="W28" s="442"/>
      <c r="X28" s="443"/>
      <c r="Y28" s="446"/>
      <c r="Z28" s="445"/>
      <c r="AA28" s="439"/>
      <c r="AB28" s="440"/>
      <c r="AC28" s="441"/>
      <c r="AD28" s="442"/>
      <c r="AE28" s="443"/>
      <c r="AF28" s="446"/>
      <c r="AG28" s="445"/>
      <c r="AH28" s="439"/>
      <c r="AI28" s="440"/>
      <c r="AJ28" s="441"/>
      <c r="AK28" s="442"/>
      <c r="AL28" s="443"/>
      <c r="AM28" s="446"/>
      <c r="AN28" s="447"/>
      <c r="AO28" s="439"/>
      <c r="AP28" s="440"/>
      <c r="AQ28" s="441"/>
      <c r="AR28" s="442"/>
      <c r="AS28" s="443"/>
      <c r="AT28" s="448"/>
      <c r="AU28" s="447"/>
      <c r="AV28" s="439"/>
      <c r="AW28" s="440"/>
      <c r="AX28" s="441"/>
      <c r="AY28" s="442"/>
      <c r="AZ28" s="443"/>
      <c r="BA28" s="448"/>
      <c r="BB28" s="449"/>
      <c r="BC28" s="439"/>
      <c r="BD28" s="440"/>
      <c r="BE28" s="441"/>
      <c r="BF28" s="442"/>
      <c r="BG28" s="443"/>
      <c r="BH28" s="448"/>
      <c r="BI28" s="447"/>
      <c r="BJ28" s="439"/>
      <c r="BK28" s="440"/>
      <c r="BL28" s="441"/>
      <c r="BM28" s="453"/>
      <c r="BN28" s="454"/>
      <c r="BO28" s="455"/>
      <c r="BP28" s="447"/>
      <c r="BQ28" s="450"/>
      <c r="BR28" s="451"/>
      <c r="BS28" s="452"/>
      <c r="BT28" s="453"/>
      <c r="BU28" s="454"/>
      <c r="BV28" s="455"/>
      <c r="BW28" s="447">
        <v>3</v>
      </c>
      <c r="BX28" s="450"/>
      <c r="BY28" s="451"/>
      <c r="BZ28" s="452"/>
      <c r="CA28" s="453"/>
      <c r="CB28" s="454"/>
      <c r="CC28" s="455"/>
      <c r="CD28" s="447"/>
      <c r="CE28" s="450"/>
      <c r="CF28" s="451"/>
      <c r="CG28" s="452"/>
      <c r="CH28" s="453"/>
      <c r="CI28" s="454"/>
      <c r="CJ28" s="455"/>
      <c r="CK28" s="447"/>
      <c r="CL28" s="450"/>
      <c r="CM28" s="451"/>
      <c r="CN28" s="452"/>
      <c r="CO28" s="453"/>
      <c r="CP28" s="454"/>
      <c r="CQ28" s="455"/>
      <c r="CR28" s="447">
        <v>4</v>
      </c>
      <c r="CS28" s="450"/>
      <c r="CT28" s="451"/>
      <c r="CU28" s="452"/>
      <c r="CV28" s="453"/>
      <c r="CW28" s="454"/>
      <c r="CX28" s="455"/>
      <c r="CY28" s="438"/>
      <c r="CZ28" s="439"/>
      <c r="DA28" s="440"/>
      <c r="DB28" s="441"/>
      <c r="DC28" s="442"/>
      <c r="DD28" s="443"/>
      <c r="DE28" s="471"/>
      <c r="DF28" s="438"/>
      <c r="DG28" s="439"/>
      <c r="DH28" s="440"/>
      <c r="DI28" s="441"/>
      <c r="DJ28" s="442"/>
      <c r="DK28" s="443"/>
      <c r="DL28" s="471"/>
      <c r="DM28" s="438"/>
      <c r="DN28" s="439"/>
      <c r="DO28" s="440"/>
      <c r="DP28" s="441"/>
      <c r="DQ28" s="442"/>
      <c r="DR28" s="443"/>
      <c r="DS28" s="471"/>
      <c r="DT28" s="438"/>
      <c r="DU28" s="439"/>
      <c r="DV28" s="440"/>
      <c r="DW28" s="441"/>
      <c r="DX28" s="442"/>
      <c r="DY28" s="443"/>
      <c r="DZ28" s="471"/>
      <c r="EA28" s="438"/>
      <c r="EB28" s="439"/>
      <c r="EC28" s="440"/>
      <c r="ED28" s="441"/>
      <c r="EE28" s="442"/>
      <c r="EF28" s="443"/>
      <c r="EG28" s="471"/>
      <c r="EH28" s="438"/>
      <c r="EI28" s="439"/>
      <c r="EJ28" s="440"/>
      <c r="EK28" s="441"/>
      <c r="EL28" s="442"/>
      <c r="EM28" s="443"/>
      <c r="EN28" s="471"/>
      <c r="EO28" s="438"/>
      <c r="EP28" s="439"/>
      <c r="EQ28" s="440"/>
      <c r="ER28" s="441"/>
      <c r="ES28" s="442"/>
      <c r="ET28" s="443"/>
      <c r="EU28" s="471"/>
      <c r="EV28" s="438"/>
      <c r="EW28" s="439"/>
      <c r="EX28" s="440"/>
      <c r="EY28" s="441"/>
      <c r="EZ28" s="442"/>
      <c r="FA28" s="443"/>
      <c r="FB28" s="471"/>
      <c r="FC28" s="438"/>
      <c r="FD28" s="439"/>
      <c r="FE28" s="440"/>
      <c r="FF28" s="441"/>
      <c r="FG28" s="442"/>
      <c r="FH28" s="443"/>
      <c r="FI28" s="472"/>
      <c r="FJ28" s="457">
        <v>7</v>
      </c>
      <c r="FK28" s="458">
        <v>0</v>
      </c>
      <c r="FL28" s="420">
        <v>0</v>
      </c>
      <c r="FM28" s="421">
        <v>0</v>
      </c>
      <c r="FN28" s="459">
        <v>0</v>
      </c>
      <c r="FO28" s="460">
        <v>0</v>
      </c>
      <c r="FP28" s="461">
        <v>0</v>
      </c>
      <c r="FQ28" s="462">
        <v>7</v>
      </c>
      <c r="FR28" s="463">
        <v>7</v>
      </c>
      <c r="FS28" s="438">
        <v>245</v>
      </c>
      <c r="FT28" s="440">
        <v>0</v>
      </c>
      <c r="FU28" s="441">
        <v>0</v>
      </c>
      <c r="FV28" s="442">
        <v>0</v>
      </c>
      <c r="FW28" s="534">
        <v>0</v>
      </c>
      <c r="FX28" s="535">
        <v>0</v>
      </c>
      <c r="FY28" s="439">
        <v>0</v>
      </c>
      <c r="FZ28" s="464">
        <v>245</v>
      </c>
      <c r="GA28" s="465">
        <v>245</v>
      </c>
    </row>
    <row r="29" spans="1:183" ht="33" customHeight="1">
      <c r="A29" s="533" t="s">
        <v>145</v>
      </c>
      <c r="B29" s="432" t="s">
        <v>887</v>
      </c>
      <c r="C29" s="433"/>
      <c r="D29" s="434"/>
      <c r="E29" s="473">
        <v>27528.799999999999</v>
      </c>
      <c r="F29" s="473">
        <v>27528.799999999999</v>
      </c>
      <c r="G29" s="396">
        <v>0</v>
      </c>
      <c r="H29" s="435">
        <v>503194</v>
      </c>
      <c r="I29" s="435">
        <v>503194</v>
      </c>
      <c r="J29" s="528">
        <v>0</v>
      </c>
      <c r="K29" s="437" t="e">
        <v>#DIV/0!</v>
      </c>
      <c r="L29" s="438"/>
      <c r="M29" s="439"/>
      <c r="N29" s="440"/>
      <c r="O29" s="441"/>
      <c r="P29" s="442"/>
      <c r="Q29" s="443"/>
      <c r="R29" s="444"/>
      <c r="S29" s="445"/>
      <c r="T29" s="439"/>
      <c r="U29" s="440"/>
      <c r="V29" s="441"/>
      <c r="W29" s="442"/>
      <c r="X29" s="443"/>
      <c r="Y29" s="446"/>
      <c r="Z29" s="445"/>
      <c r="AA29" s="439"/>
      <c r="AB29" s="440"/>
      <c r="AC29" s="441"/>
      <c r="AD29" s="442"/>
      <c r="AE29" s="443"/>
      <c r="AF29" s="446"/>
      <c r="AG29" s="445"/>
      <c r="AH29" s="439"/>
      <c r="AI29" s="440"/>
      <c r="AJ29" s="441"/>
      <c r="AK29" s="442"/>
      <c r="AL29" s="443"/>
      <c r="AM29" s="446"/>
      <c r="AN29" s="447"/>
      <c r="AO29" s="439"/>
      <c r="AP29" s="440"/>
      <c r="AQ29" s="441"/>
      <c r="AR29" s="442"/>
      <c r="AS29" s="443"/>
      <c r="AT29" s="448"/>
      <c r="AU29" s="447"/>
      <c r="AV29" s="439"/>
      <c r="AW29" s="440"/>
      <c r="AX29" s="441"/>
      <c r="AY29" s="442"/>
      <c r="AZ29" s="443"/>
      <c r="BA29" s="448"/>
      <c r="BB29" s="449"/>
      <c r="BC29" s="439"/>
      <c r="BD29" s="440"/>
      <c r="BE29" s="441"/>
      <c r="BF29" s="442"/>
      <c r="BG29" s="443"/>
      <c r="BH29" s="448"/>
      <c r="BI29" s="449"/>
      <c r="BJ29" s="439"/>
      <c r="BK29" s="440"/>
      <c r="BL29" s="441"/>
      <c r="BM29" s="453"/>
      <c r="BN29" s="454"/>
      <c r="BO29" s="455"/>
      <c r="BP29" s="447"/>
      <c r="BQ29" s="450"/>
      <c r="BR29" s="451"/>
      <c r="BS29" s="452"/>
      <c r="BT29" s="453"/>
      <c r="BU29" s="454"/>
      <c r="BV29" s="455"/>
      <c r="BW29" s="447"/>
      <c r="BX29" s="450"/>
      <c r="BY29" s="451"/>
      <c r="BZ29" s="452"/>
      <c r="CA29" s="453"/>
      <c r="CB29" s="454"/>
      <c r="CC29" s="455"/>
      <c r="CD29" s="447"/>
      <c r="CE29" s="450"/>
      <c r="CF29" s="451"/>
      <c r="CG29" s="452"/>
      <c r="CH29" s="453"/>
      <c r="CI29" s="454"/>
      <c r="CJ29" s="455"/>
      <c r="CK29" s="447"/>
      <c r="CL29" s="450"/>
      <c r="CM29" s="451"/>
      <c r="CN29" s="452"/>
      <c r="CO29" s="453"/>
      <c r="CP29" s="454"/>
      <c r="CQ29" s="455"/>
      <c r="CR29" s="447"/>
      <c r="CS29" s="450"/>
      <c r="CT29" s="451"/>
      <c r="CU29" s="452"/>
      <c r="CV29" s="453"/>
      <c r="CW29" s="454"/>
      <c r="CX29" s="455"/>
      <c r="CY29" s="438"/>
      <c r="CZ29" s="439"/>
      <c r="DA29" s="440"/>
      <c r="DB29" s="441"/>
      <c r="DC29" s="442"/>
      <c r="DD29" s="443"/>
      <c r="DE29" s="471"/>
      <c r="DF29" s="438"/>
      <c r="DG29" s="439"/>
      <c r="DH29" s="440"/>
      <c r="DI29" s="441"/>
      <c r="DJ29" s="442"/>
      <c r="DK29" s="443"/>
      <c r="DL29" s="471"/>
      <c r="DM29" s="438"/>
      <c r="DN29" s="439"/>
      <c r="DO29" s="440"/>
      <c r="DP29" s="441"/>
      <c r="DQ29" s="442"/>
      <c r="DR29" s="443"/>
      <c r="DS29" s="471"/>
      <c r="DT29" s="438"/>
      <c r="DU29" s="439"/>
      <c r="DV29" s="440"/>
      <c r="DW29" s="441"/>
      <c r="DX29" s="442"/>
      <c r="DY29" s="443"/>
      <c r="DZ29" s="471"/>
      <c r="EA29" s="438"/>
      <c r="EB29" s="439"/>
      <c r="EC29" s="440"/>
      <c r="ED29" s="441"/>
      <c r="EE29" s="442"/>
      <c r="EF29" s="443"/>
      <c r="EG29" s="471"/>
      <c r="EH29" s="438"/>
      <c r="EI29" s="439"/>
      <c r="EJ29" s="440"/>
      <c r="EK29" s="441"/>
      <c r="EL29" s="442"/>
      <c r="EM29" s="443"/>
      <c r="EN29" s="471"/>
      <c r="EO29" s="438"/>
      <c r="EP29" s="439"/>
      <c r="EQ29" s="440"/>
      <c r="ER29" s="441"/>
      <c r="ES29" s="442"/>
      <c r="ET29" s="443"/>
      <c r="EU29" s="471"/>
      <c r="EV29" s="438"/>
      <c r="EW29" s="439"/>
      <c r="EX29" s="440"/>
      <c r="EY29" s="441"/>
      <c r="EZ29" s="442"/>
      <c r="FA29" s="443"/>
      <c r="FB29" s="471"/>
      <c r="FC29" s="438"/>
      <c r="FD29" s="439"/>
      <c r="FE29" s="440"/>
      <c r="FF29" s="441"/>
      <c r="FG29" s="442"/>
      <c r="FH29" s="443"/>
      <c r="FI29" s="537"/>
      <c r="FJ29" s="457">
        <v>0</v>
      </c>
      <c r="FK29" s="458">
        <v>0</v>
      </c>
      <c r="FL29" s="420">
        <v>0</v>
      </c>
      <c r="FM29" s="421">
        <v>0</v>
      </c>
      <c r="FN29" s="459">
        <v>0</v>
      </c>
      <c r="FO29" s="460">
        <v>0</v>
      </c>
      <c r="FP29" s="461">
        <v>0</v>
      </c>
      <c r="FQ29" s="462">
        <v>0</v>
      </c>
      <c r="FR29" s="463">
        <v>0</v>
      </c>
      <c r="FS29" s="438">
        <v>0</v>
      </c>
      <c r="FT29" s="440">
        <v>0</v>
      </c>
      <c r="FU29" s="441">
        <v>0</v>
      </c>
      <c r="FV29" s="442">
        <v>0</v>
      </c>
      <c r="FW29" s="534">
        <v>0</v>
      </c>
      <c r="FX29" s="535">
        <v>0</v>
      </c>
      <c r="FY29" s="439">
        <v>0</v>
      </c>
      <c r="FZ29" s="464">
        <v>0</v>
      </c>
      <c r="GA29" s="465">
        <v>0</v>
      </c>
    </row>
    <row r="30" spans="1:183" ht="33" customHeight="1">
      <c r="A30" s="538" t="s">
        <v>146</v>
      </c>
      <c r="B30" s="469" t="s">
        <v>887</v>
      </c>
      <c r="C30" s="433"/>
      <c r="D30" s="434"/>
      <c r="E30" s="539">
        <v>22706</v>
      </c>
      <c r="F30" s="539">
        <v>22706</v>
      </c>
      <c r="G30" s="396">
        <v>0</v>
      </c>
      <c r="H30" s="470">
        <v>535985</v>
      </c>
      <c r="I30" s="470">
        <v>536039</v>
      </c>
      <c r="J30" s="528">
        <v>54</v>
      </c>
      <c r="K30" s="437">
        <v>18</v>
      </c>
      <c r="L30" s="438"/>
      <c r="M30" s="439"/>
      <c r="N30" s="440"/>
      <c r="O30" s="441"/>
      <c r="P30" s="442"/>
      <c r="Q30" s="443"/>
      <c r="R30" s="444"/>
      <c r="S30" s="445"/>
      <c r="T30" s="439"/>
      <c r="U30" s="440"/>
      <c r="V30" s="441"/>
      <c r="W30" s="442"/>
      <c r="X30" s="443"/>
      <c r="Y30" s="446"/>
      <c r="Z30" s="445"/>
      <c r="AA30" s="439"/>
      <c r="AB30" s="440"/>
      <c r="AC30" s="441"/>
      <c r="AD30" s="442"/>
      <c r="AE30" s="443"/>
      <c r="AF30" s="446"/>
      <c r="AG30" s="445"/>
      <c r="AH30" s="439"/>
      <c r="AI30" s="440"/>
      <c r="AJ30" s="441"/>
      <c r="AK30" s="442"/>
      <c r="AL30" s="443"/>
      <c r="AM30" s="446"/>
      <c r="AN30" s="447"/>
      <c r="AO30" s="439"/>
      <c r="AP30" s="440"/>
      <c r="AQ30" s="441"/>
      <c r="AR30" s="442"/>
      <c r="AS30" s="443"/>
      <c r="AT30" s="448"/>
      <c r="AU30" s="447"/>
      <c r="AV30" s="439"/>
      <c r="AW30" s="440"/>
      <c r="AX30" s="441"/>
      <c r="AY30" s="442"/>
      <c r="AZ30" s="443"/>
      <c r="BA30" s="448"/>
      <c r="BB30" s="447"/>
      <c r="BC30" s="439"/>
      <c r="BD30" s="440"/>
      <c r="BE30" s="441"/>
      <c r="BF30" s="442"/>
      <c r="BG30" s="443"/>
      <c r="BH30" s="448"/>
      <c r="BI30" s="447"/>
      <c r="BJ30" s="439"/>
      <c r="BK30" s="440"/>
      <c r="BL30" s="441"/>
      <c r="BM30" s="453"/>
      <c r="BN30" s="454"/>
      <c r="BO30" s="455"/>
      <c r="BP30" s="447"/>
      <c r="BQ30" s="450"/>
      <c r="BR30" s="451"/>
      <c r="BS30" s="452"/>
      <c r="BT30" s="453"/>
      <c r="BU30" s="454"/>
      <c r="BV30" s="455"/>
      <c r="BW30" s="447">
        <v>2</v>
      </c>
      <c r="BX30" s="450"/>
      <c r="BY30" s="451"/>
      <c r="BZ30" s="452"/>
      <c r="CA30" s="453"/>
      <c r="CB30" s="454"/>
      <c r="CC30" s="455"/>
      <c r="CD30" s="447"/>
      <c r="CE30" s="450"/>
      <c r="CF30" s="451"/>
      <c r="CG30" s="452"/>
      <c r="CH30" s="453"/>
      <c r="CI30" s="454"/>
      <c r="CJ30" s="455"/>
      <c r="CK30" s="447"/>
      <c r="CL30" s="450"/>
      <c r="CM30" s="451"/>
      <c r="CN30" s="452"/>
      <c r="CO30" s="453"/>
      <c r="CP30" s="454"/>
      <c r="CQ30" s="455"/>
      <c r="CR30" s="447">
        <v>1</v>
      </c>
      <c r="CS30" s="450"/>
      <c r="CT30" s="451"/>
      <c r="CU30" s="452"/>
      <c r="CV30" s="453"/>
      <c r="CW30" s="454"/>
      <c r="CX30" s="455"/>
      <c r="CY30" s="438"/>
      <c r="CZ30" s="439"/>
      <c r="DA30" s="440"/>
      <c r="DB30" s="441"/>
      <c r="DC30" s="442"/>
      <c r="DD30" s="443"/>
      <c r="DE30" s="471"/>
      <c r="DF30" s="438"/>
      <c r="DG30" s="439"/>
      <c r="DH30" s="440"/>
      <c r="DI30" s="441"/>
      <c r="DJ30" s="442"/>
      <c r="DK30" s="443"/>
      <c r="DL30" s="471"/>
      <c r="DM30" s="438"/>
      <c r="DN30" s="439"/>
      <c r="DO30" s="440"/>
      <c r="DP30" s="441"/>
      <c r="DQ30" s="442"/>
      <c r="DR30" s="443"/>
      <c r="DS30" s="471"/>
      <c r="DT30" s="438"/>
      <c r="DU30" s="439"/>
      <c r="DV30" s="440"/>
      <c r="DW30" s="441"/>
      <c r="DX30" s="442"/>
      <c r="DY30" s="443"/>
      <c r="DZ30" s="471"/>
      <c r="EA30" s="438"/>
      <c r="EB30" s="439"/>
      <c r="EC30" s="440"/>
      <c r="ED30" s="441"/>
      <c r="EE30" s="442"/>
      <c r="EF30" s="443"/>
      <c r="EG30" s="471"/>
      <c r="EH30" s="438"/>
      <c r="EI30" s="439"/>
      <c r="EJ30" s="440"/>
      <c r="EK30" s="441"/>
      <c r="EL30" s="442"/>
      <c r="EM30" s="443"/>
      <c r="EN30" s="471"/>
      <c r="EO30" s="438"/>
      <c r="EP30" s="439"/>
      <c r="EQ30" s="440"/>
      <c r="ER30" s="441"/>
      <c r="ES30" s="442"/>
      <c r="ET30" s="443"/>
      <c r="EU30" s="471"/>
      <c r="EV30" s="438"/>
      <c r="EW30" s="439"/>
      <c r="EX30" s="440"/>
      <c r="EY30" s="441"/>
      <c r="EZ30" s="442"/>
      <c r="FA30" s="443"/>
      <c r="FB30" s="471"/>
      <c r="FC30" s="438"/>
      <c r="FD30" s="439"/>
      <c r="FE30" s="440"/>
      <c r="FF30" s="441"/>
      <c r="FG30" s="442"/>
      <c r="FH30" s="443"/>
      <c r="FI30" s="537"/>
      <c r="FJ30" s="457">
        <v>3</v>
      </c>
      <c r="FK30" s="458">
        <v>0</v>
      </c>
      <c r="FL30" s="420">
        <v>0</v>
      </c>
      <c r="FM30" s="421">
        <v>0</v>
      </c>
      <c r="FN30" s="459">
        <v>0</v>
      </c>
      <c r="FO30" s="460">
        <v>0</v>
      </c>
      <c r="FP30" s="461">
        <v>0</v>
      </c>
      <c r="FQ30" s="462">
        <v>3</v>
      </c>
      <c r="FR30" s="463">
        <v>3</v>
      </c>
      <c r="FS30" s="438">
        <v>105</v>
      </c>
      <c r="FT30" s="440">
        <v>0</v>
      </c>
      <c r="FU30" s="441">
        <v>0</v>
      </c>
      <c r="FV30" s="442">
        <v>0</v>
      </c>
      <c r="FW30" s="534">
        <v>0</v>
      </c>
      <c r="FX30" s="535">
        <v>0</v>
      </c>
      <c r="FY30" s="439">
        <v>0</v>
      </c>
      <c r="FZ30" s="464">
        <v>105</v>
      </c>
      <c r="GA30" s="465">
        <v>105</v>
      </c>
    </row>
    <row r="31" spans="1:183" ht="33" customHeight="1">
      <c r="A31" s="536" t="s">
        <v>147</v>
      </c>
      <c r="B31" s="467" t="s">
        <v>887</v>
      </c>
      <c r="C31" s="433"/>
      <c r="D31" s="434"/>
      <c r="E31" s="473">
        <v>20334</v>
      </c>
      <c r="F31" s="473">
        <v>20343</v>
      </c>
      <c r="G31" s="396">
        <v>9</v>
      </c>
      <c r="H31" s="435">
        <v>465806</v>
      </c>
      <c r="I31" s="435">
        <v>465949</v>
      </c>
      <c r="J31" s="528">
        <v>143</v>
      </c>
      <c r="K31" s="437">
        <v>14.3</v>
      </c>
      <c r="L31" s="438"/>
      <c r="M31" s="439"/>
      <c r="N31" s="440"/>
      <c r="O31" s="441"/>
      <c r="P31" s="442"/>
      <c r="Q31" s="443"/>
      <c r="R31" s="444"/>
      <c r="S31" s="445"/>
      <c r="T31" s="439"/>
      <c r="U31" s="440"/>
      <c r="V31" s="441"/>
      <c r="W31" s="442"/>
      <c r="X31" s="443"/>
      <c r="Y31" s="446"/>
      <c r="Z31" s="445"/>
      <c r="AA31" s="439"/>
      <c r="AB31" s="440"/>
      <c r="AC31" s="441"/>
      <c r="AD31" s="442"/>
      <c r="AE31" s="443"/>
      <c r="AF31" s="446"/>
      <c r="AG31" s="445"/>
      <c r="AH31" s="439"/>
      <c r="AI31" s="440"/>
      <c r="AJ31" s="441"/>
      <c r="AK31" s="442"/>
      <c r="AL31" s="443"/>
      <c r="AM31" s="446"/>
      <c r="AN31" s="447"/>
      <c r="AO31" s="439"/>
      <c r="AP31" s="440"/>
      <c r="AQ31" s="441"/>
      <c r="AR31" s="442"/>
      <c r="AS31" s="443"/>
      <c r="AT31" s="448"/>
      <c r="AU31" s="447"/>
      <c r="AV31" s="439"/>
      <c r="AW31" s="440"/>
      <c r="AX31" s="441"/>
      <c r="AY31" s="442"/>
      <c r="AZ31" s="443"/>
      <c r="BA31" s="448"/>
      <c r="BB31" s="447"/>
      <c r="BC31" s="439"/>
      <c r="BD31" s="440"/>
      <c r="BE31" s="441"/>
      <c r="BF31" s="442"/>
      <c r="BG31" s="443"/>
      <c r="BH31" s="448"/>
      <c r="BI31" s="449"/>
      <c r="BJ31" s="439"/>
      <c r="BK31" s="440"/>
      <c r="BL31" s="441"/>
      <c r="BM31" s="453"/>
      <c r="BN31" s="454"/>
      <c r="BO31" s="455"/>
      <c r="BP31" s="447"/>
      <c r="BQ31" s="450"/>
      <c r="BR31" s="451"/>
      <c r="BS31" s="452"/>
      <c r="BT31" s="453"/>
      <c r="BU31" s="454"/>
      <c r="BV31" s="455"/>
      <c r="BW31" s="447">
        <v>7</v>
      </c>
      <c r="BX31" s="450"/>
      <c r="BY31" s="451"/>
      <c r="BZ31" s="452"/>
      <c r="CA31" s="453">
        <v>3</v>
      </c>
      <c r="CB31" s="454"/>
      <c r="CC31" s="455"/>
      <c r="CD31" s="447"/>
      <c r="CE31" s="450"/>
      <c r="CF31" s="451"/>
      <c r="CG31" s="452"/>
      <c r="CH31" s="453"/>
      <c r="CI31" s="454"/>
      <c r="CJ31" s="455"/>
      <c r="CK31" s="447"/>
      <c r="CL31" s="450"/>
      <c r="CM31" s="451"/>
      <c r="CN31" s="452"/>
      <c r="CO31" s="453"/>
      <c r="CP31" s="454"/>
      <c r="CQ31" s="455"/>
      <c r="CR31" s="447"/>
      <c r="CS31" s="450"/>
      <c r="CT31" s="451"/>
      <c r="CU31" s="452"/>
      <c r="CV31" s="453"/>
      <c r="CW31" s="454"/>
      <c r="CX31" s="455"/>
      <c r="CY31" s="438"/>
      <c r="CZ31" s="439"/>
      <c r="DA31" s="440"/>
      <c r="DB31" s="441"/>
      <c r="DC31" s="442"/>
      <c r="DD31" s="443"/>
      <c r="DE31" s="471"/>
      <c r="DF31" s="438"/>
      <c r="DG31" s="439"/>
      <c r="DH31" s="440"/>
      <c r="DI31" s="441"/>
      <c r="DJ31" s="442"/>
      <c r="DK31" s="443"/>
      <c r="DL31" s="471"/>
      <c r="DM31" s="438"/>
      <c r="DN31" s="439"/>
      <c r="DO31" s="440"/>
      <c r="DP31" s="441"/>
      <c r="DQ31" s="442"/>
      <c r="DR31" s="443"/>
      <c r="DS31" s="471"/>
      <c r="DT31" s="438"/>
      <c r="DU31" s="439"/>
      <c r="DV31" s="440"/>
      <c r="DW31" s="441"/>
      <c r="DX31" s="442"/>
      <c r="DY31" s="443"/>
      <c r="DZ31" s="471"/>
      <c r="EA31" s="438"/>
      <c r="EB31" s="439"/>
      <c r="EC31" s="440"/>
      <c r="ED31" s="441"/>
      <c r="EE31" s="442"/>
      <c r="EF31" s="443"/>
      <c r="EG31" s="471"/>
      <c r="EH31" s="438"/>
      <c r="EI31" s="439"/>
      <c r="EJ31" s="440"/>
      <c r="EK31" s="441"/>
      <c r="EL31" s="442"/>
      <c r="EM31" s="443"/>
      <c r="EN31" s="471"/>
      <c r="EO31" s="438"/>
      <c r="EP31" s="439"/>
      <c r="EQ31" s="440"/>
      <c r="ER31" s="441"/>
      <c r="ES31" s="442"/>
      <c r="ET31" s="443"/>
      <c r="EU31" s="471"/>
      <c r="EV31" s="438"/>
      <c r="EW31" s="439"/>
      <c r="EX31" s="440"/>
      <c r="EY31" s="441"/>
      <c r="EZ31" s="442"/>
      <c r="FA31" s="443"/>
      <c r="FB31" s="471"/>
      <c r="FC31" s="438"/>
      <c r="FD31" s="439"/>
      <c r="FE31" s="440"/>
      <c r="FF31" s="441"/>
      <c r="FG31" s="442"/>
      <c r="FH31" s="443"/>
      <c r="FI31" s="537"/>
      <c r="FJ31" s="457">
        <v>7</v>
      </c>
      <c r="FK31" s="458">
        <v>0</v>
      </c>
      <c r="FL31" s="420">
        <v>0</v>
      </c>
      <c r="FM31" s="421">
        <v>3</v>
      </c>
      <c r="FN31" s="459">
        <v>0</v>
      </c>
      <c r="FO31" s="460">
        <v>0</v>
      </c>
      <c r="FP31" s="461">
        <v>0</v>
      </c>
      <c r="FQ31" s="462">
        <v>10</v>
      </c>
      <c r="FR31" s="463">
        <v>10</v>
      </c>
      <c r="FS31" s="438">
        <v>245</v>
      </c>
      <c r="FT31" s="440">
        <v>0</v>
      </c>
      <c r="FU31" s="441">
        <v>0</v>
      </c>
      <c r="FV31" s="442">
        <v>105</v>
      </c>
      <c r="FW31" s="534">
        <v>0</v>
      </c>
      <c r="FX31" s="535">
        <v>0</v>
      </c>
      <c r="FY31" s="439">
        <v>0</v>
      </c>
      <c r="FZ31" s="464">
        <v>350</v>
      </c>
      <c r="GA31" s="465">
        <v>350</v>
      </c>
    </row>
    <row r="32" spans="1:183" ht="33" customHeight="1">
      <c r="A32" s="538" t="s">
        <v>149</v>
      </c>
      <c r="B32" s="469" t="s">
        <v>887</v>
      </c>
      <c r="C32" s="433"/>
      <c r="D32" s="434"/>
      <c r="E32" s="395">
        <v>1878</v>
      </c>
      <c r="F32" s="395">
        <v>1886</v>
      </c>
      <c r="G32" s="396">
        <v>8</v>
      </c>
      <c r="H32" s="470">
        <v>454577</v>
      </c>
      <c r="I32" s="470">
        <v>454691</v>
      </c>
      <c r="J32" s="528">
        <v>114</v>
      </c>
      <c r="K32" s="437">
        <v>16.285714285714285</v>
      </c>
      <c r="L32" s="438"/>
      <c r="M32" s="439"/>
      <c r="N32" s="440"/>
      <c r="O32" s="441"/>
      <c r="P32" s="442"/>
      <c r="Q32" s="443"/>
      <c r="R32" s="444"/>
      <c r="S32" s="445"/>
      <c r="T32" s="439"/>
      <c r="U32" s="440"/>
      <c r="V32" s="441"/>
      <c r="W32" s="442"/>
      <c r="X32" s="443"/>
      <c r="Y32" s="446"/>
      <c r="Z32" s="445"/>
      <c r="AA32" s="439"/>
      <c r="AB32" s="440"/>
      <c r="AC32" s="441"/>
      <c r="AD32" s="442"/>
      <c r="AE32" s="443"/>
      <c r="AF32" s="446"/>
      <c r="AG32" s="445"/>
      <c r="AH32" s="439"/>
      <c r="AI32" s="440"/>
      <c r="AJ32" s="441"/>
      <c r="AK32" s="442"/>
      <c r="AL32" s="443"/>
      <c r="AM32" s="446"/>
      <c r="AN32" s="447"/>
      <c r="AO32" s="439"/>
      <c r="AP32" s="440"/>
      <c r="AQ32" s="441"/>
      <c r="AR32" s="442"/>
      <c r="AS32" s="443"/>
      <c r="AT32" s="448"/>
      <c r="AU32" s="447"/>
      <c r="AV32" s="439"/>
      <c r="AW32" s="440"/>
      <c r="AX32" s="441"/>
      <c r="AY32" s="442"/>
      <c r="AZ32" s="443"/>
      <c r="BA32" s="448"/>
      <c r="BB32" s="447"/>
      <c r="BC32" s="439"/>
      <c r="BD32" s="440"/>
      <c r="BE32" s="441"/>
      <c r="BF32" s="442"/>
      <c r="BG32" s="443"/>
      <c r="BH32" s="448"/>
      <c r="BI32" s="447"/>
      <c r="BJ32" s="439"/>
      <c r="BK32" s="440"/>
      <c r="BL32" s="441"/>
      <c r="BM32" s="453"/>
      <c r="BN32" s="454"/>
      <c r="BO32" s="455"/>
      <c r="BP32" s="447"/>
      <c r="BQ32" s="450"/>
      <c r="BR32" s="451"/>
      <c r="BS32" s="452"/>
      <c r="BT32" s="453"/>
      <c r="BU32" s="454"/>
      <c r="BV32" s="455"/>
      <c r="BW32" s="447">
        <v>6</v>
      </c>
      <c r="BX32" s="450"/>
      <c r="BY32" s="451"/>
      <c r="BZ32" s="452"/>
      <c r="CA32" s="453">
        <v>1</v>
      </c>
      <c r="CB32" s="454"/>
      <c r="CC32" s="455"/>
      <c r="CD32" s="447"/>
      <c r="CE32" s="450"/>
      <c r="CF32" s="451"/>
      <c r="CG32" s="452"/>
      <c r="CH32" s="453"/>
      <c r="CI32" s="454"/>
      <c r="CJ32" s="455"/>
      <c r="CK32" s="447"/>
      <c r="CL32" s="450"/>
      <c r="CM32" s="451"/>
      <c r="CN32" s="452"/>
      <c r="CO32" s="453"/>
      <c r="CP32" s="454"/>
      <c r="CQ32" s="455"/>
      <c r="CR32" s="447"/>
      <c r="CS32" s="450"/>
      <c r="CT32" s="451"/>
      <c r="CU32" s="452"/>
      <c r="CV32" s="453"/>
      <c r="CW32" s="454"/>
      <c r="CX32" s="455"/>
      <c r="CY32" s="438"/>
      <c r="CZ32" s="439"/>
      <c r="DA32" s="440"/>
      <c r="DB32" s="441"/>
      <c r="DC32" s="442"/>
      <c r="DD32" s="443"/>
      <c r="DE32" s="471"/>
      <c r="DF32" s="438"/>
      <c r="DG32" s="439"/>
      <c r="DH32" s="440"/>
      <c r="DI32" s="441"/>
      <c r="DJ32" s="442"/>
      <c r="DK32" s="443"/>
      <c r="DL32" s="471"/>
      <c r="DM32" s="438"/>
      <c r="DN32" s="439"/>
      <c r="DO32" s="440"/>
      <c r="DP32" s="441"/>
      <c r="DQ32" s="442"/>
      <c r="DR32" s="443"/>
      <c r="DS32" s="471"/>
      <c r="DT32" s="438"/>
      <c r="DU32" s="439"/>
      <c r="DV32" s="440"/>
      <c r="DW32" s="441"/>
      <c r="DX32" s="442"/>
      <c r="DY32" s="443"/>
      <c r="DZ32" s="471"/>
      <c r="EA32" s="438"/>
      <c r="EB32" s="439"/>
      <c r="EC32" s="440"/>
      <c r="ED32" s="441"/>
      <c r="EE32" s="442"/>
      <c r="EF32" s="443"/>
      <c r="EG32" s="471"/>
      <c r="EH32" s="438"/>
      <c r="EI32" s="439"/>
      <c r="EJ32" s="440"/>
      <c r="EK32" s="441"/>
      <c r="EL32" s="442"/>
      <c r="EM32" s="443"/>
      <c r="EN32" s="471"/>
      <c r="EO32" s="438"/>
      <c r="EP32" s="439"/>
      <c r="EQ32" s="440"/>
      <c r="ER32" s="441"/>
      <c r="ES32" s="442"/>
      <c r="ET32" s="443"/>
      <c r="EU32" s="471"/>
      <c r="EV32" s="438"/>
      <c r="EW32" s="439"/>
      <c r="EX32" s="440"/>
      <c r="EY32" s="441"/>
      <c r="EZ32" s="442"/>
      <c r="FA32" s="443"/>
      <c r="FB32" s="471"/>
      <c r="FC32" s="438"/>
      <c r="FD32" s="439"/>
      <c r="FE32" s="440"/>
      <c r="FF32" s="441"/>
      <c r="FG32" s="442"/>
      <c r="FH32" s="443"/>
      <c r="FI32" s="537"/>
      <c r="FJ32" s="457">
        <v>6</v>
      </c>
      <c r="FK32" s="458">
        <v>0</v>
      </c>
      <c r="FL32" s="420">
        <v>0</v>
      </c>
      <c r="FM32" s="421">
        <v>1</v>
      </c>
      <c r="FN32" s="459">
        <v>0</v>
      </c>
      <c r="FO32" s="460">
        <v>0</v>
      </c>
      <c r="FP32" s="461">
        <v>0</v>
      </c>
      <c r="FQ32" s="462">
        <v>7</v>
      </c>
      <c r="FR32" s="463">
        <v>7</v>
      </c>
      <c r="FS32" s="438">
        <v>210</v>
      </c>
      <c r="FT32" s="440">
        <v>0</v>
      </c>
      <c r="FU32" s="441">
        <v>0</v>
      </c>
      <c r="FV32" s="442">
        <v>35</v>
      </c>
      <c r="FW32" s="534">
        <v>0</v>
      </c>
      <c r="FX32" s="535">
        <v>0</v>
      </c>
      <c r="FY32" s="439">
        <v>0</v>
      </c>
      <c r="FZ32" s="464">
        <v>245</v>
      </c>
      <c r="GA32" s="465">
        <v>245</v>
      </c>
    </row>
    <row r="33" spans="1:183" ht="33" customHeight="1">
      <c r="A33" s="533" t="s">
        <v>150</v>
      </c>
      <c r="B33" s="432" t="s">
        <v>887</v>
      </c>
      <c r="C33" s="540"/>
      <c r="D33" s="541"/>
      <c r="E33" s="473">
        <v>22597</v>
      </c>
      <c r="F33" s="473">
        <v>22597</v>
      </c>
      <c r="G33" s="396">
        <v>0</v>
      </c>
      <c r="H33" s="542">
        <v>495443</v>
      </c>
      <c r="I33" s="542">
        <v>495443</v>
      </c>
      <c r="J33" s="528">
        <v>0</v>
      </c>
      <c r="K33" s="437" t="e">
        <v>#DIV/0!</v>
      </c>
      <c r="L33" s="438"/>
      <c r="M33" s="439"/>
      <c r="N33" s="440"/>
      <c r="O33" s="441"/>
      <c r="P33" s="442"/>
      <c r="Q33" s="443"/>
      <c r="R33" s="444"/>
      <c r="S33" s="445"/>
      <c r="T33" s="439"/>
      <c r="U33" s="440"/>
      <c r="V33" s="441"/>
      <c r="W33" s="442"/>
      <c r="X33" s="443"/>
      <c r="Y33" s="446"/>
      <c r="Z33" s="445"/>
      <c r="AA33" s="439"/>
      <c r="AB33" s="440"/>
      <c r="AC33" s="441"/>
      <c r="AD33" s="442"/>
      <c r="AE33" s="443"/>
      <c r="AF33" s="446"/>
      <c r="AG33" s="445"/>
      <c r="AH33" s="439"/>
      <c r="AI33" s="440"/>
      <c r="AJ33" s="441"/>
      <c r="AK33" s="442"/>
      <c r="AL33" s="443"/>
      <c r="AM33" s="446"/>
      <c r="AN33" s="447"/>
      <c r="AO33" s="439"/>
      <c r="AP33" s="440"/>
      <c r="AQ33" s="441"/>
      <c r="AR33" s="442"/>
      <c r="AS33" s="443"/>
      <c r="AT33" s="448"/>
      <c r="AU33" s="447"/>
      <c r="AV33" s="439"/>
      <c r="AW33" s="440"/>
      <c r="AX33" s="441"/>
      <c r="AY33" s="442"/>
      <c r="AZ33" s="443"/>
      <c r="BA33" s="448"/>
      <c r="BB33" s="447"/>
      <c r="BC33" s="439"/>
      <c r="BD33" s="440"/>
      <c r="BE33" s="441"/>
      <c r="BF33" s="442"/>
      <c r="BG33" s="443"/>
      <c r="BH33" s="448"/>
      <c r="BI33" s="447"/>
      <c r="BJ33" s="439"/>
      <c r="BK33" s="440"/>
      <c r="BL33" s="441"/>
      <c r="BM33" s="453"/>
      <c r="BN33" s="454"/>
      <c r="BO33" s="455"/>
      <c r="BP33" s="447"/>
      <c r="BQ33" s="450"/>
      <c r="BR33" s="451"/>
      <c r="BS33" s="452"/>
      <c r="BT33" s="453"/>
      <c r="BU33" s="454"/>
      <c r="BV33" s="455"/>
      <c r="BW33" s="447"/>
      <c r="BX33" s="450"/>
      <c r="BY33" s="451"/>
      <c r="BZ33" s="452"/>
      <c r="CA33" s="453"/>
      <c r="CB33" s="454"/>
      <c r="CC33" s="455"/>
      <c r="CD33" s="447"/>
      <c r="CE33" s="450"/>
      <c r="CF33" s="451"/>
      <c r="CG33" s="452"/>
      <c r="CH33" s="453"/>
      <c r="CI33" s="454"/>
      <c r="CJ33" s="455"/>
      <c r="CK33" s="447"/>
      <c r="CL33" s="450"/>
      <c r="CM33" s="451"/>
      <c r="CN33" s="452"/>
      <c r="CO33" s="453"/>
      <c r="CP33" s="454"/>
      <c r="CQ33" s="455"/>
      <c r="CR33" s="447"/>
      <c r="CS33" s="450"/>
      <c r="CT33" s="451"/>
      <c r="CU33" s="452"/>
      <c r="CV33" s="453"/>
      <c r="CW33" s="454"/>
      <c r="CX33" s="455"/>
      <c r="CY33" s="438"/>
      <c r="CZ33" s="439"/>
      <c r="DA33" s="440"/>
      <c r="DB33" s="441"/>
      <c r="DC33" s="442"/>
      <c r="DD33" s="443"/>
      <c r="DE33" s="471"/>
      <c r="DF33" s="438"/>
      <c r="DG33" s="439"/>
      <c r="DH33" s="440"/>
      <c r="DI33" s="441"/>
      <c r="DJ33" s="442"/>
      <c r="DK33" s="443"/>
      <c r="DL33" s="471"/>
      <c r="DM33" s="438"/>
      <c r="DN33" s="439"/>
      <c r="DO33" s="440"/>
      <c r="DP33" s="441"/>
      <c r="DQ33" s="442"/>
      <c r="DR33" s="443"/>
      <c r="DS33" s="471"/>
      <c r="DT33" s="438"/>
      <c r="DU33" s="439"/>
      <c r="DV33" s="440"/>
      <c r="DW33" s="441"/>
      <c r="DX33" s="442"/>
      <c r="DY33" s="443"/>
      <c r="DZ33" s="471"/>
      <c r="EA33" s="438"/>
      <c r="EB33" s="439"/>
      <c r="EC33" s="440"/>
      <c r="ED33" s="441"/>
      <c r="EE33" s="442"/>
      <c r="EF33" s="443"/>
      <c r="EG33" s="471"/>
      <c r="EH33" s="438"/>
      <c r="EI33" s="439"/>
      <c r="EJ33" s="440"/>
      <c r="EK33" s="441"/>
      <c r="EL33" s="442"/>
      <c r="EM33" s="443"/>
      <c r="EN33" s="471"/>
      <c r="EO33" s="438"/>
      <c r="EP33" s="439"/>
      <c r="EQ33" s="440"/>
      <c r="ER33" s="441"/>
      <c r="ES33" s="442"/>
      <c r="ET33" s="443"/>
      <c r="EU33" s="471"/>
      <c r="EV33" s="438"/>
      <c r="EW33" s="439"/>
      <c r="EX33" s="440"/>
      <c r="EY33" s="441"/>
      <c r="EZ33" s="442"/>
      <c r="FA33" s="443"/>
      <c r="FB33" s="471"/>
      <c r="FC33" s="438"/>
      <c r="FD33" s="439"/>
      <c r="FE33" s="440"/>
      <c r="FF33" s="441"/>
      <c r="FG33" s="442"/>
      <c r="FH33" s="443"/>
      <c r="FI33" s="537"/>
      <c r="FJ33" s="457">
        <v>0</v>
      </c>
      <c r="FK33" s="458">
        <v>0</v>
      </c>
      <c r="FL33" s="420">
        <v>0</v>
      </c>
      <c r="FM33" s="421">
        <v>0</v>
      </c>
      <c r="FN33" s="459">
        <v>0</v>
      </c>
      <c r="FO33" s="460">
        <v>0</v>
      </c>
      <c r="FP33" s="461">
        <v>0</v>
      </c>
      <c r="FQ33" s="462">
        <v>0</v>
      </c>
      <c r="FR33" s="463">
        <v>0</v>
      </c>
      <c r="FS33" s="438">
        <v>0</v>
      </c>
      <c r="FT33" s="440">
        <v>0</v>
      </c>
      <c r="FU33" s="441">
        <v>0</v>
      </c>
      <c r="FV33" s="442">
        <v>0</v>
      </c>
      <c r="FW33" s="534">
        <v>0</v>
      </c>
      <c r="FX33" s="535">
        <v>0</v>
      </c>
      <c r="FY33" s="439">
        <v>0</v>
      </c>
      <c r="FZ33" s="464">
        <v>0</v>
      </c>
      <c r="GA33" s="465">
        <v>0</v>
      </c>
    </row>
    <row r="34" spans="1:183" ht="33" customHeight="1">
      <c r="A34" s="533" t="s">
        <v>151</v>
      </c>
      <c r="B34" s="432" t="s">
        <v>887</v>
      </c>
      <c r="C34" s="433"/>
      <c r="D34" s="434"/>
      <c r="E34" s="395">
        <v>24074</v>
      </c>
      <c r="F34" s="395">
        <v>24074</v>
      </c>
      <c r="G34" s="396">
        <v>0</v>
      </c>
      <c r="H34" s="470">
        <v>491096</v>
      </c>
      <c r="I34" s="470">
        <v>491096</v>
      </c>
      <c r="J34" s="528">
        <v>0</v>
      </c>
      <c r="K34" s="437" t="e">
        <v>#DIV/0!</v>
      </c>
      <c r="L34" s="438"/>
      <c r="M34" s="439"/>
      <c r="N34" s="440"/>
      <c r="O34" s="441"/>
      <c r="P34" s="442"/>
      <c r="Q34" s="443"/>
      <c r="R34" s="444"/>
      <c r="S34" s="445"/>
      <c r="T34" s="439"/>
      <c r="U34" s="440"/>
      <c r="V34" s="441"/>
      <c r="W34" s="442"/>
      <c r="X34" s="443"/>
      <c r="Y34" s="446"/>
      <c r="Z34" s="445"/>
      <c r="AA34" s="439"/>
      <c r="AB34" s="440"/>
      <c r="AC34" s="441"/>
      <c r="AD34" s="442"/>
      <c r="AE34" s="443"/>
      <c r="AF34" s="446"/>
      <c r="AG34" s="445"/>
      <c r="AH34" s="439"/>
      <c r="AI34" s="440"/>
      <c r="AJ34" s="441"/>
      <c r="AK34" s="442"/>
      <c r="AL34" s="443"/>
      <c r="AM34" s="446"/>
      <c r="AN34" s="447"/>
      <c r="AO34" s="439"/>
      <c r="AP34" s="440"/>
      <c r="AQ34" s="441"/>
      <c r="AR34" s="442"/>
      <c r="AS34" s="443"/>
      <c r="AT34" s="448"/>
      <c r="AU34" s="447"/>
      <c r="AV34" s="439"/>
      <c r="AW34" s="440"/>
      <c r="AX34" s="441"/>
      <c r="AY34" s="442"/>
      <c r="AZ34" s="443"/>
      <c r="BA34" s="448"/>
      <c r="BB34" s="447"/>
      <c r="BC34" s="439"/>
      <c r="BD34" s="440"/>
      <c r="BE34" s="441"/>
      <c r="BF34" s="442"/>
      <c r="BG34" s="443"/>
      <c r="BH34" s="448"/>
      <c r="BI34" s="447"/>
      <c r="BJ34" s="439"/>
      <c r="BK34" s="440"/>
      <c r="BL34" s="441"/>
      <c r="BM34" s="453"/>
      <c r="BN34" s="454"/>
      <c r="BO34" s="455"/>
      <c r="BP34" s="447"/>
      <c r="BQ34" s="450"/>
      <c r="BR34" s="451"/>
      <c r="BS34" s="452"/>
      <c r="BT34" s="453"/>
      <c r="BU34" s="454"/>
      <c r="BV34" s="455"/>
      <c r="BW34" s="447"/>
      <c r="BX34" s="450"/>
      <c r="BY34" s="451"/>
      <c r="BZ34" s="452"/>
      <c r="CA34" s="453"/>
      <c r="CB34" s="454"/>
      <c r="CC34" s="455"/>
      <c r="CD34" s="447"/>
      <c r="CE34" s="450"/>
      <c r="CF34" s="451"/>
      <c r="CG34" s="452"/>
      <c r="CH34" s="453"/>
      <c r="CI34" s="454"/>
      <c r="CJ34" s="455"/>
      <c r="CK34" s="447"/>
      <c r="CL34" s="450"/>
      <c r="CM34" s="451"/>
      <c r="CN34" s="452"/>
      <c r="CO34" s="453"/>
      <c r="CP34" s="454"/>
      <c r="CQ34" s="455"/>
      <c r="CR34" s="447"/>
      <c r="CS34" s="450"/>
      <c r="CT34" s="451"/>
      <c r="CU34" s="452"/>
      <c r="CV34" s="453"/>
      <c r="CW34" s="454"/>
      <c r="CX34" s="455"/>
      <c r="CY34" s="447"/>
      <c r="CZ34" s="439"/>
      <c r="DA34" s="440"/>
      <c r="DB34" s="441"/>
      <c r="DC34" s="442"/>
      <c r="DD34" s="443"/>
      <c r="DE34" s="444"/>
      <c r="DF34" s="447"/>
      <c r="DG34" s="439"/>
      <c r="DH34" s="440"/>
      <c r="DI34" s="441"/>
      <c r="DJ34" s="442"/>
      <c r="DK34" s="443"/>
      <c r="DL34" s="444"/>
      <c r="DM34" s="447"/>
      <c r="DN34" s="439"/>
      <c r="DO34" s="440"/>
      <c r="DP34" s="441"/>
      <c r="DQ34" s="442"/>
      <c r="DR34" s="443"/>
      <c r="DS34" s="444"/>
      <c r="DT34" s="447"/>
      <c r="DU34" s="439"/>
      <c r="DV34" s="440"/>
      <c r="DW34" s="441"/>
      <c r="DX34" s="442"/>
      <c r="DY34" s="443"/>
      <c r="DZ34" s="444"/>
      <c r="EA34" s="447"/>
      <c r="EB34" s="439"/>
      <c r="EC34" s="440"/>
      <c r="ED34" s="441"/>
      <c r="EE34" s="442"/>
      <c r="EF34" s="443"/>
      <c r="EG34" s="444"/>
      <c r="EH34" s="447"/>
      <c r="EI34" s="439"/>
      <c r="EJ34" s="440"/>
      <c r="EK34" s="441"/>
      <c r="EL34" s="442"/>
      <c r="EM34" s="443"/>
      <c r="EN34" s="444"/>
      <c r="EO34" s="447"/>
      <c r="EP34" s="439"/>
      <c r="EQ34" s="440"/>
      <c r="ER34" s="441"/>
      <c r="ES34" s="442"/>
      <c r="ET34" s="443"/>
      <c r="EU34" s="444"/>
      <c r="EV34" s="447"/>
      <c r="EW34" s="439"/>
      <c r="EX34" s="440"/>
      <c r="EY34" s="441"/>
      <c r="EZ34" s="442"/>
      <c r="FA34" s="443"/>
      <c r="FB34" s="444"/>
      <c r="FC34" s="447"/>
      <c r="FD34" s="439"/>
      <c r="FE34" s="440"/>
      <c r="FF34" s="441"/>
      <c r="FG34" s="442"/>
      <c r="FH34" s="443"/>
      <c r="FI34" s="543"/>
      <c r="FJ34" s="457">
        <v>0</v>
      </c>
      <c r="FK34" s="458">
        <v>0</v>
      </c>
      <c r="FL34" s="420">
        <v>0</v>
      </c>
      <c r="FM34" s="421">
        <v>0</v>
      </c>
      <c r="FN34" s="459">
        <v>0</v>
      </c>
      <c r="FO34" s="460">
        <v>0</v>
      </c>
      <c r="FP34" s="461">
        <v>0</v>
      </c>
      <c r="FQ34" s="462">
        <v>0</v>
      </c>
      <c r="FR34" s="463">
        <v>0</v>
      </c>
      <c r="FS34" s="438">
        <v>0</v>
      </c>
      <c r="FT34" s="440">
        <v>0</v>
      </c>
      <c r="FU34" s="441">
        <v>0</v>
      </c>
      <c r="FV34" s="442">
        <v>0</v>
      </c>
      <c r="FW34" s="534">
        <v>0</v>
      </c>
      <c r="FX34" s="535">
        <v>0</v>
      </c>
      <c r="FY34" s="439">
        <v>0</v>
      </c>
      <c r="FZ34" s="464">
        <v>0</v>
      </c>
      <c r="GA34" s="465">
        <v>0</v>
      </c>
    </row>
    <row r="35" spans="1:183" ht="33" customHeight="1">
      <c r="A35" s="533" t="s">
        <v>152</v>
      </c>
      <c r="B35" s="432" t="s">
        <v>887</v>
      </c>
      <c r="C35" s="433"/>
      <c r="D35" s="434"/>
      <c r="E35" s="395">
        <v>18941</v>
      </c>
      <c r="F35" s="395">
        <v>18941</v>
      </c>
      <c r="G35" s="396">
        <v>0</v>
      </c>
      <c r="H35" s="470">
        <v>400821</v>
      </c>
      <c r="I35" s="470">
        <v>400821</v>
      </c>
      <c r="J35" s="528">
        <v>0</v>
      </c>
      <c r="K35" s="437" t="e">
        <v>#DIV/0!</v>
      </c>
      <c r="L35" s="438"/>
      <c r="M35" s="439"/>
      <c r="N35" s="440"/>
      <c r="O35" s="441"/>
      <c r="P35" s="442"/>
      <c r="Q35" s="443"/>
      <c r="R35" s="444"/>
      <c r="S35" s="445"/>
      <c r="T35" s="439"/>
      <c r="U35" s="440"/>
      <c r="V35" s="441"/>
      <c r="W35" s="442"/>
      <c r="X35" s="443"/>
      <c r="Y35" s="446"/>
      <c r="Z35" s="445"/>
      <c r="AA35" s="439"/>
      <c r="AB35" s="440"/>
      <c r="AC35" s="441"/>
      <c r="AD35" s="442"/>
      <c r="AE35" s="443"/>
      <c r="AF35" s="446"/>
      <c r="AG35" s="445"/>
      <c r="AH35" s="439"/>
      <c r="AI35" s="440"/>
      <c r="AJ35" s="441"/>
      <c r="AK35" s="442"/>
      <c r="AL35" s="443"/>
      <c r="AM35" s="446"/>
      <c r="AN35" s="447"/>
      <c r="AO35" s="439"/>
      <c r="AP35" s="440"/>
      <c r="AQ35" s="441"/>
      <c r="AR35" s="442"/>
      <c r="AS35" s="443"/>
      <c r="AT35" s="448"/>
      <c r="AU35" s="447"/>
      <c r="AV35" s="439"/>
      <c r="AW35" s="440"/>
      <c r="AX35" s="441"/>
      <c r="AY35" s="442"/>
      <c r="AZ35" s="443"/>
      <c r="BA35" s="448"/>
      <c r="BB35" s="447"/>
      <c r="BC35" s="439"/>
      <c r="BD35" s="440"/>
      <c r="BE35" s="441"/>
      <c r="BF35" s="442"/>
      <c r="BG35" s="443"/>
      <c r="BH35" s="448"/>
      <c r="BI35" s="447"/>
      <c r="BJ35" s="439"/>
      <c r="BK35" s="440"/>
      <c r="BL35" s="441"/>
      <c r="BM35" s="453"/>
      <c r="BN35" s="454"/>
      <c r="BO35" s="455"/>
      <c r="BP35" s="447"/>
      <c r="BQ35" s="450"/>
      <c r="BR35" s="451"/>
      <c r="BS35" s="452"/>
      <c r="BT35" s="453"/>
      <c r="BU35" s="454"/>
      <c r="BV35" s="455"/>
      <c r="BW35" s="447"/>
      <c r="BX35" s="450"/>
      <c r="BY35" s="451"/>
      <c r="BZ35" s="452"/>
      <c r="CA35" s="453"/>
      <c r="CB35" s="454"/>
      <c r="CC35" s="455"/>
      <c r="CD35" s="447"/>
      <c r="CE35" s="450"/>
      <c r="CF35" s="451"/>
      <c r="CG35" s="452"/>
      <c r="CH35" s="453"/>
      <c r="CI35" s="454"/>
      <c r="CJ35" s="455"/>
      <c r="CK35" s="447"/>
      <c r="CL35" s="450"/>
      <c r="CM35" s="451"/>
      <c r="CN35" s="452"/>
      <c r="CO35" s="453"/>
      <c r="CP35" s="454"/>
      <c r="CQ35" s="455"/>
      <c r="CR35" s="447"/>
      <c r="CS35" s="450"/>
      <c r="CT35" s="451"/>
      <c r="CU35" s="452"/>
      <c r="CV35" s="453"/>
      <c r="CW35" s="454"/>
      <c r="CX35" s="455"/>
      <c r="CY35" s="447"/>
      <c r="CZ35" s="439"/>
      <c r="DA35" s="440"/>
      <c r="DB35" s="441"/>
      <c r="DC35" s="442"/>
      <c r="DD35" s="443"/>
      <c r="DE35" s="444"/>
      <c r="DF35" s="447"/>
      <c r="DG35" s="439"/>
      <c r="DH35" s="440"/>
      <c r="DI35" s="441"/>
      <c r="DJ35" s="442"/>
      <c r="DK35" s="443"/>
      <c r="DL35" s="444"/>
      <c r="DM35" s="447"/>
      <c r="DN35" s="439"/>
      <c r="DO35" s="440"/>
      <c r="DP35" s="441"/>
      <c r="DQ35" s="442"/>
      <c r="DR35" s="443"/>
      <c r="DS35" s="444"/>
      <c r="DT35" s="447"/>
      <c r="DU35" s="439"/>
      <c r="DV35" s="440"/>
      <c r="DW35" s="441"/>
      <c r="DX35" s="442"/>
      <c r="DY35" s="443"/>
      <c r="DZ35" s="444"/>
      <c r="EA35" s="447"/>
      <c r="EB35" s="439"/>
      <c r="EC35" s="440"/>
      <c r="ED35" s="441"/>
      <c r="EE35" s="442"/>
      <c r="EF35" s="443"/>
      <c r="EG35" s="444"/>
      <c r="EH35" s="447"/>
      <c r="EI35" s="439"/>
      <c r="EJ35" s="440"/>
      <c r="EK35" s="441"/>
      <c r="EL35" s="442"/>
      <c r="EM35" s="443"/>
      <c r="EN35" s="444"/>
      <c r="EO35" s="447"/>
      <c r="EP35" s="439"/>
      <c r="EQ35" s="440"/>
      <c r="ER35" s="441"/>
      <c r="ES35" s="442"/>
      <c r="ET35" s="443"/>
      <c r="EU35" s="444"/>
      <c r="EV35" s="447"/>
      <c r="EW35" s="439"/>
      <c r="EX35" s="440"/>
      <c r="EY35" s="441"/>
      <c r="EZ35" s="442"/>
      <c r="FA35" s="443"/>
      <c r="FB35" s="444"/>
      <c r="FC35" s="447"/>
      <c r="FD35" s="439"/>
      <c r="FE35" s="440"/>
      <c r="FF35" s="441"/>
      <c r="FG35" s="442"/>
      <c r="FH35" s="443"/>
      <c r="FI35" s="543"/>
      <c r="FJ35" s="457">
        <v>0</v>
      </c>
      <c r="FK35" s="458">
        <v>0</v>
      </c>
      <c r="FL35" s="420">
        <v>0</v>
      </c>
      <c r="FM35" s="421">
        <v>0</v>
      </c>
      <c r="FN35" s="459">
        <v>0</v>
      </c>
      <c r="FO35" s="460">
        <v>0</v>
      </c>
      <c r="FP35" s="461">
        <v>0</v>
      </c>
      <c r="FQ35" s="462">
        <v>0</v>
      </c>
      <c r="FR35" s="463">
        <v>0</v>
      </c>
      <c r="FS35" s="438">
        <v>0</v>
      </c>
      <c r="FT35" s="440">
        <v>0</v>
      </c>
      <c r="FU35" s="441">
        <v>0</v>
      </c>
      <c r="FV35" s="442">
        <v>0</v>
      </c>
      <c r="FW35" s="534">
        <v>0</v>
      </c>
      <c r="FX35" s="535">
        <v>0</v>
      </c>
      <c r="FY35" s="439">
        <v>0</v>
      </c>
      <c r="FZ35" s="464">
        <v>0</v>
      </c>
      <c r="GA35" s="465">
        <v>0</v>
      </c>
    </row>
    <row r="36" spans="1:183" ht="33" customHeight="1" thickBot="1">
      <c r="A36" s="538" t="s">
        <v>153</v>
      </c>
      <c r="B36" s="469" t="s">
        <v>887</v>
      </c>
      <c r="C36" s="474"/>
      <c r="D36" s="475"/>
      <c r="E36" s="473">
        <v>726.3</v>
      </c>
      <c r="F36" s="473">
        <v>726.3</v>
      </c>
      <c r="G36" s="396">
        <v>0</v>
      </c>
      <c r="H36" s="477">
        <v>557348</v>
      </c>
      <c r="I36" s="477">
        <v>557493</v>
      </c>
      <c r="J36" s="528">
        <v>145</v>
      </c>
      <c r="K36" s="437">
        <v>14.5</v>
      </c>
      <c r="L36" s="479"/>
      <c r="M36" s="480"/>
      <c r="N36" s="481"/>
      <c r="O36" s="482"/>
      <c r="P36" s="483"/>
      <c r="Q36" s="484"/>
      <c r="R36" s="485"/>
      <c r="S36" s="486"/>
      <c r="T36" s="480"/>
      <c r="U36" s="481"/>
      <c r="V36" s="482"/>
      <c r="W36" s="483"/>
      <c r="X36" s="484"/>
      <c r="Y36" s="487"/>
      <c r="Z36" s="486"/>
      <c r="AA36" s="480"/>
      <c r="AB36" s="481"/>
      <c r="AC36" s="482"/>
      <c r="AD36" s="483"/>
      <c r="AE36" s="484"/>
      <c r="AF36" s="487"/>
      <c r="AG36" s="486"/>
      <c r="AH36" s="480"/>
      <c r="AI36" s="481"/>
      <c r="AJ36" s="482"/>
      <c r="AK36" s="483"/>
      <c r="AL36" s="484"/>
      <c r="AM36" s="487"/>
      <c r="AN36" s="488"/>
      <c r="AO36" s="480"/>
      <c r="AP36" s="481"/>
      <c r="AQ36" s="482"/>
      <c r="AR36" s="483"/>
      <c r="AS36" s="484"/>
      <c r="AT36" s="489"/>
      <c r="AU36" s="488"/>
      <c r="AV36" s="480"/>
      <c r="AW36" s="481"/>
      <c r="AX36" s="482"/>
      <c r="AY36" s="483"/>
      <c r="AZ36" s="484"/>
      <c r="BA36" s="489"/>
      <c r="BB36" s="488"/>
      <c r="BC36" s="480"/>
      <c r="BD36" s="481"/>
      <c r="BE36" s="482"/>
      <c r="BF36" s="483"/>
      <c r="BG36" s="484"/>
      <c r="BH36" s="489"/>
      <c r="BI36" s="488"/>
      <c r="BJ36" s="480"/>
      <c r="BK36" s="481"/>
      <c r="BL36" s="482"/>
      <c r="BM36" s="494"/>
      <c r="BN36" s="495"/>
      <c r="BO36" s="496"/>
      <c r="BP36" s="488"/>
      <c r="BQ36" s="491"/>
      <c r="BR36" s="492"/>
      <c r="BS36" s="493"/>
      <c r="BT36" s="494"/>
      <c r="BU36" s="495"/>
      <c r="BV36" s="496"/>
      <c r="BW36" s="488">
        <v>8</v>
      </c>
      <c r="BX36" s="491"/>
      <c r="BY36" s="492"/>
      <c r="BZ36" s="493"/>
      <c r="CA36" s="494">
        <v>2</v>
      </c>
      <c r="CB36" s="495"/>
      <c r="CC36" s="496"/>
      <c r="CD36" s="488"/>
      <c r="CE36" s="491"/>
      <c r="CF36" s="492"/>
      <c r="CG36" s="493"/>
      <c r="CH36" s="494"/>
      <c r="CI36" s="495"/>
      <c r="CJ36" s="496"/>
      <c r="CK36" s="488"/>
      <c r="CL36" s="491"/>
      <c r="CM36" s="492"/>
      <c r="CN36" s="493"/>
      <c r="CO36" s="494"/>
      <c r="CP36" s="495"/>
      <c r="CQ36" s="496"/>
      <c r="CR36" s="488"/>
      <c r="CS36" s="491"/>
      <c r="CT36" s="492"/>
      <c r="CU36" s="493"/>
      <c r="CV36" s="494"/>
      <c r="CW36" s="495"/>
      <c r="CX36" s="496"/>
      <c r="CY36" s="488"/>
      <c r="CZ36" s="480"/>
      <c r="DA36" s="481"/>
      <c r="DB36" s="482"/>
      <c r="DC36" s="483"/>
      <c r="DD36" s="484"/>
      <c r="DE36" s="485"/>
      <c r="DF36" s="488"/>
      <c r="DG36" s="480"/>
      <c r="DH36" s="481"/>
      <c r="DI36" s="482"/>
      <c r="DJ36" s="483"/>
      <c r="DK36" s="484"/>
      <c r="DL36" s="485"/>
      <c r="DM36" s="488"/>
      <c r="DN36" s="480"/>
      <c r="DO36" s="481"/>
      <c r="DP36" s="482"/>
      <c r="DQ36" s="483"/>
      <c r="DR36" s="484"/>
      <c r="DS36" s="485"/>
      <c r="DT36" s="488"/>
      <c r="DU36" s="480"/>
      <c r="DV36" s="481"/>
      <c r="DW36" s="482"/>
      <c r="DX36" s="483"/>
      <c r="DY36" s="484"/>
      <c r="DZ36" s="485"/>
      <c r="EA36" s="488"/>
      <c r="EB36" s="480"/>
      <c r="EC36" s="481"/>
      <c r="ED36" s="482"/>
      <c r="EE36" s="483"/>
      <c r="EF36" s="484"/>
      <c r="EG36" s="485"/>
      <c r="EH36" s="488"/>
      <c r="EI36" s="480"/>
      <c r="EJ36" s="481"/>
      <c r="EK36" s="482"/>
      <c r="EL36" s="483"/>
      <c r="EM36" s="484"/>
      <c r="EN36" s="485"/>
      <c r="EO36" s="488"/>
      <c r="EP36" s="480"/>
      <c r="EQ36" s="481"/>
      <c r="ER36" s="482"/>
      <c r="ES36" s="483"/>
      <c r="ET36" s="484"/>
      <c r="EU36" s="485"/>
      <c r="EV36" s="488"/>
      <c r="EW36" s="480"/>
      <c r="EX36" s="481"/>
      <c r="EY36" s="482"/>
      <c r="EZ36" s="483"/>
      <c r="FA36" s="484"/>
      <c r="FB36" s="485"/>
      <c r="FC36" s="488"/>
      <c r="FD36" s="480"/>
      <c r="FE36" s="481"/>
      <c r="FF36" s="482"/>
      <c r="FG36" s="483"/>
      <c r="FH36" s="484"/>
      <c r="FI36" s="544"/>
      <c r="FJ36" s="499">
        <v>8</v>
      </c>
      <c r="FK36" s="500">
        <v>0</v>
      </c>
      <c r="FL36" s="501">
        <v>0</v>
      </c>
      <c r="FM36" s="502">
        <v>2</v>
      </c>
      <c r="FN36" s="503">
        <v>0</v>
      </c>
      <c r="FO36" s="504">
        <v>0</v>
      </c>
      <c r="FP36" s="505">
        <v>0</v>
      </c>
      <c r="FQ36" s="506">
        <v>10</v>
      </c>
      <c r="FR36" s="507">
        <v>10</v>
      </c>
      <c r="FS36" s="438">
        <v>280</v>
      </c>
      <c r="FT36" s="440">
        <v>0</v>
      </c>
      <c r="FU36" s="441">
        <v>0</v>
      </c>
      <c r="FV36" s="442">
        <v>70</v>
      </c>
      <c r="FW36" s="534">
        <v>0</v>
      </c>
      <c r="FX36" s="535">
        <v>0</v>
      </c>
      <c r="FY36" s="439">
        <v>0</v>
      </c>
      <c r="FZ36" s="508">
        <v>350</v>
      </c>
      <c r="GA36" s="509">
        <v>350</v>
      </c>
    </row>
    <row r="37" spans="1:183" ht="33" customHeight="1">
      <c r="A37" s="800" t="s">
        <v>154</v>
      </c>
      <c r="B37" s="819" t="s">
        <v>887</v>
      </c>
      <c r="C37" s="546"/>
      <c r="D37" s="547"/>
      <c r="E37" s="395">
        <v>28617</v>
      </c>
      <c r="F37" s="395">
        <v>28617</v>
      </c>
      <c r="G37" s="396">
        <v>0</v>
      </c>
      <c r="H37" s="548">
        <v>445998</v>
      </c>
      <c r="I37" s="548">
        <v>445998</v>
      </c>
      <c r="J37" s="528">
        <v>0</v>
      </c>
      <c r="K37" s="437" t="e">
        <v>#DIV/0!</v>
      </c>
      <c r="L37" s="549"/>
      <c r="M37" s="550"/>
      <c r="N37" s="551"/>
      <c r="O37" s="552"/>
      <c r="P37" s="553"/>
      <c r="Q37" s="554"/>
      <c r="R37" s="555"/>
      <c r="S37" s="556"/>
      <c r="T37" s="550"/>
      <c r="U37" s="551"/>
      <c r="V37" s="552"/>
      <c r="W37" s="553"/>
      <c r="X37" s="554"/>
      <c r="Y37" s="557"/>
      <c r="Z37" s="556"/>
      <c r="AA37" s="550"/>
      <c r="AB37" s="551"/>
      <c r="AC37" s="552"/>
      <c r="AD37" s="553"/>
      <c r="AE37" s="554"/>
      <c r="AF37" s="557"/>
      <c r="AG37" s="556"/>
      <c r="AH37" s="550"/>
      <c r="AI37" s="551"/>
      <c r="AJ37" s="552"/>
      <c r="AK37" s="553"/>
      <c r="AL37" s="554"/>
      <c r="AM37" s="557"/>
      <c r="AN37" s="549"/>
      <c r="AO37" s="550"/>
      <c r="AP37" s="551"/>
      <c r="AQ37" s="552"/>
      <c r="AR37" s="553"/>
      <c r="AS37" s="554"/>
      <c r="AT37" s="558"/>
      <c r="AU37" s="559"/>
      <c r="AV37" s="560"/>
      <c r="AW37" s="551"/>
      <c r="AX37" s="552"/>
      <c r="AY37" s="553"/>
      <c r="AZ37" s="554"/>
      <c r="BA37" s="555"/>
      <c r="BB37" s="561"/>
      <c r="BC37" s="550"/>
      <c r="BD37" s="551"/>
      <c r="BE37" s="552"/>
      <c r="BF37" s="553"/>
      <c r="BG37" s="554"/>
      <c r="BH37" s="558"/>
      <c r="BI37" s="562"/>
      <c r="BJ37" s="563"/>
      <c r="BK37" s="564"/>
      <c r="BL37" s="565"/>
      <c r="BM37" s="566"/>
      <c r="BN37" s="567"/>
      <c r="BO37" s="568"/>
      <c r="BP37" s="561"/>
      <c r="BQ37" s="563"/>
      <c r="BR37" s="564"/>
      <c r="BS37" s="565"/>
      <c r="BT37" s="566"/>
      <c r="BU37" s="567"/>
      <c r="BV37" s="568"/>
      <c r="BW37" s="561"/>
      <c r="BX37" s="563"/>
      <c r="BY37" s="564"/>
      <c r="BZ37" s="565"/>
      <c r="CA37" s="566"/>
      <c r="CB37" s="567"/>
      <c r="CC37" s="568"/>
      <c r="CD37" s="561"/>
      <c r="CE37" s="563"/>
      <c r="CF37" s="564"/>
      <c r="CG37" s="565"/>
      <c r="CH37" s="566"/>
      <c r="CI37" s="567"/>
      <c r="CJ37" s="568"/>
      <c r="CK37" s="561"/>
      <c r="CL37" s="563"/>
      <c r="CM37" s="564"/>
      <c r="CN37" s="565"/>
      <c r="CO37" s="566"/>
      <c r="CP37" s="567"/>
      <c r="CQ37" s="568"/>
      <c r="CR37" s="561"/>
      <c r="CS37" s="563"/>
      <c r="CT37" s="564"/>
      <c r="CU37" s="565"/>
      <c r="CV37" s="566"/>
      <c r="CW37" s="567"/>
      <c r="CX37" s="568"/>
      <c r="CY37" s="561"/>
      <c r="CZ37" s="550"/>
      <c r="DA37" s="551"/>
      <c r="DB37" s="552"/>
      <c r="DC37" s="553"/>
      <c r="DD37" s="554"/>
      <c r="DE37" s="555"/>
      <c r="DF37" s="561"/>
      <c r="DG37" s="550"/>
      <c r="DH37" s="551"/>
      <c r="DI37" s="552"/>
      <c r="DJ37" s="553"/>
      <c r="DK37" s="554"/>
      <c r="DL37" s="555"/>
      <c r="DM37" s="561"/>
      <c r="DN37" s="550"/>
      <c r="DO37" s="551"/>
      <c r="DP37" s="552"/>
      <c r="DQ37" s="553"/>
      <c r="DR37" s="554"/>
      <c r="DS37" s="555"/>
      <c r="DT37" s="561"/>
      <c r="DU37" s="550"/>
      <c r="DV37" s="551"/>
      <c r="DW37" s="552"/>
      <c r="DX37" s="553"/>
      <c r="DY37" s="554"/>
      <c r="DZ37" s="555"/>
      <c r="EA37" s="561"/>
      <c r="EB37" s="550"/>
      <c r="EC37" s="551"/>
      <c r="ED37" s="552"/>
      <c r="EE37" s="553"/>
      <c r="EF37" s="554"/>
      <c r="EG37" s="555"/>
      <c r="EH37" s="561"/>
      <c r="EI37" s="550"/>
      <c r="EJ37" s="551"/>
      <c r="EK37" s="552"/>
      <c r="EL37" s="553"/>
      <c r="EM37" s="554"/>
      <c r="EN37" s="555"/>
      <c r="EO37" s="561"/>
      <c r="EP37" s="550"/>
      <c r="EQ37" s="551"/>
      <c r="ER37" s="552"/>
      <c r="ES37" s="553"/>
      <c r="ET37" s="554"/>
      <c r="EU37" s="555"/>
      <c r="EV37" s="561"/>
      <c r="EW37" s="550"/>
      <c r="EX37" s="551"/>
      <c r="EY37" s="552"/>
      <c r="EZ37" s="553"/>
      <c r="FA37" s="554"/>
      <c r="FB37" s="555"/>
      <c r="FC37" s="561"/>
      <c r="FD37" s="550"/>
      <c r="FE37" s="551"/>
      <c r="FF37" s="552"/>
      <c r="FG37" s="553"/>
      <c r="FH37" s="554"/>
      <c r="FI37" s="569"/>
      <c r="FJ37" s="570">
        <v>0</v>
      </c>
      <c r="FK37" s="571">
        <v>0</v>
      </c>
      <c r="FL37" s="572">
        <v>0</v>
      </c>
      <c r="FM37" s="573">
        <v>0</v>
      </c>
      <c r="FN37" s="574">
        <v>0</v>
      </c>
      <c r="FO37" s="575">
        <v>0</v>
      </c>
      <c r="FP37" s="576">
        <v>0</v>
      </c>
      <c r="FQ37" s="577">
        <v>0</v>
      </c>
      <c r="FR37" s="578">
        <v>0</v>
      </c>
      <c r="FS37" s="579">
        <v>0</v>
      </c>
      <c r="FT37" s="580">
        <v>0</v>
      </c>
      <c r="FU37" s="581">
        <v>0</v>
      </c>
      <c r="FV37" s="582">
        <v>0</v>
      </c>
      <c r="FW37" s="583">
        <v>0</v>
      </c>
      <c r="FX37" s="584">
        <v>0</v>
      </c>
      <c r="FY37" s="585">
        <v>0</v>
      </c>
      <c r="FZ37" s="586">
        <v>0</v>
      </c>
      <c r="GA37" s="587">
        <v>0</v>
      </c>
    </row>
    <row r="38" spans="1:183" ht="33" customHeight="1">
      <c r="A38" s="592" t="s">
        <v>155</v>
      </c>
      <c r="B38" s="545" t="s">
        <v>887</v>
      </c>
      <c r="C38" s="433"/>
      <c r="D38" s="589"/>
      <c r="E38" s="395">
        <v>29833</v>
      </c>
      <c r="F38" s="395">
        <v>29843</v>
      </c>
      <c r="G38" s="396">
        <v>10</v>
      </c>
      <c r="H38" s="470">
        <v>465233</v>
      </c>
      <c r="I38" s="470">
        <v>465412</v>
      </c>
      <c r="J38" s="528">
        <v>179</v>
      </c>
      <c r="K38" s="437">
        <v>13.76923076923077</v>
      </c>
      <c r="L38" s="438"/>
      <c r="M38" s="439"/>
      <c r="N38" s="440"/>
      <c r="O38" s="441"/>
      <c r="P38" s="442"/>
      <c r="Q38" s="443"/>
      <c r="R38" s="444"/>
      <c r="S38" s="445"/>
      <c r="T38" s="439"/>
      <c r="U38" s="440"/>
      <c r="V38" s="441"/>
      <c r="W38" s="442"/>
      <c r="X38" s="443"/>
      <c r="Y38" s="446"/>
      <c r="Z38" s="445"/>
      <c r="AA38" s="439"/>
      <c r="AB38" s="440"/>
      <c r="AC38" s="441"/>
      <c r="AD38" s="442"/>
      <c r="AE38" s="443"/>
      <c r="AF38" s="446"/>
      <c r="AG38" s="445"/>
      <c r="AH38" s="439"/>
      <c r="AI38" s="440"/>
      <c r="AJ38" s="441"/>
      <c r="AK38" s="442"/>
      <c r="AL38" s="443"/>
      <c r="AM38" s="446"/>
      <c r="AN38" s="438"/>
      <c r="AO38" s="439"/>
      <c r="AP38" s="440"/>
      <c r="AQ38" s="441"/>
      <c r="AR38" s="442"/>
      <c r="AS38" s="443"/>
      <c r="AT38" s="448"/>
      <c r="AU38" s="447"/>
      <c r="AV38" s="439"/>
      <c r="AW38" s="440"/>
      <c r="AX38" s="441"/>
      <c r="AY38" s="442"/>
      <c r="AZ38" s="443"/>
      <c r="BA38" s="444"/>
      <c r="BB38" s="447"/>
      <c r="BC38" s="439"/>
      <c r="BD38" s="440"/>
      <c r="BE38" s="441"/>
      <c r="BF38" s="442"/>
      <c r="BG38" s="443"/>
      <c r="BH38" s="448"/>
      <c r="BI38" s="449">
        <v>13</v>
      </c>
      <c r="BJ38" s="450"/>
      <c r="BK38" s="451"/>
      <c r="BL38" s="452"/>
      <c r="BM38" s="453"/>
      <c r="BN38" s="454"/>
      <c r="BO38" s="455"/>
      <c r="BP38" s="447"/>
      <c r="BQ38" s="450"/>
      <c r="BR38" s="451"/>
      <c r="BS38" s="452"/>
      <c r="BT38" s="453"/>
      <c r="BU38" s="454"/>
      <c r="BV38" s="455"/>
      <c r="BW38" s="447"/>
      <c r="BX38" s="450"/>
      <c r="BY38" s="451"/>
      <c r="BZ38" s="452"/>
      <c r="CA38" s="453"/>
      <c r="CB38" s="454"/>
      <c r="CC38" s="455"/>
      <c r="CD38" s="447"/>
      <c r="CE38" s="450"/>
      <c r="CF38" s="451"/>
      <c r="CG38" s="452"/>
      <c r="CH38" s="453"/>
      <c r="CI38" s="454"/>
      <c r="CJ38" s="455"/>
      <c r="CK38" s="447"/>
      <c r="CL38" s="450"/>
      <c r="CM38" s="451"/>
      <c r="CN38" s="452"/>
      <c r="CO38" s="453"/>
      <c r="CP38" s="454"/>
      <c r="CQ38" s="455"/>
      <c r="CR38" s="447"/>
      <c r="CS38" s="450"/>
      <c r="CT38" s="451"/>
      <c r="CU38" s="452"/>
      <c r="CV38" s="453"/>
      <c r="CW38" s="454"/>
      <c r="CX38" s="455"/>
      <c r="CY38" s="447"/>
      <c r="CZ38" s="439"/>
      <c r="DA38" s="440"/>
      <c r="DB38" s="441"/>
      <c r="DC38" s="442"/>
      <c r="DD38" s="443"/>
      <c r="DE38" s="444"/>
      <c r="DF38" s="447"/>
      <c r="DG38" s="439"/>
      <c r="DH38" s="440"/>
      <c r="DI38" s="441"/>
      <c r="DJ38" s="442"/>
      <c r="DK38" s="443"/>
      <c r="DL38" s="444"/>
      <c r="DM38" s="447"/>
      <c r="DN38" s="439"/>
      <c r="DO38" s="440"/>
      <c r="DP38" s="441"/>
      <c r="DQ38" s="442"/>
      <c r="DR38" s="443"/>
      <c r="DS38" s="444"/>
      <c r="DT38" s="447"/>
      <c r="DU38" s="439"/>
      <c r="DV38" s="440"/>
      <c r="DW38" s="441"/>
      <c r="DX38" s="442"/>
      <c r="DY38" s="443"/>
      <c r="DZ38" s="444"/>
      <c r="EA38" s="447"/>
      <c r="EB38" s="439"/>
      <c r="EC38" s="440"/>
      <c r="ED38" s="441"/>
      <c r="EE38" s="442"/>
      <c r="EF38" s="443"/>
      <c r="EG38" s="444"/>
      <c r="EH38" s="447"/>
      <c r="EI38" s="439"/>
      <c r="EJ38" s="440"/>
      <c r="EK38" s="441"/>
      <c r="EL38" s="442"/>
      <c r="EM38" s="443"/>
      <c r="EN38" s="444"/>
      <c r="EO38" s="447"/>
      <c r="EP38" s="439"/>
      <c r="EQ38" s="440"/>
      <c r="ER38" s="441"/>
      <c r="ES38" s="442"/>
      <c r="ET38" s="443"/>
      <c r="EU38" s="444"/>
      <c r="EV38" s="447"/>
      <c r="EW38" s="439"/>
      <c r="EX38" s="440"/>
      <c r="EY38" s="441"/>
      <c r="EZ38" s="442"/>
      <c r="FA38" s="443"/>
      <c r="FB38" s="444"/>
      <c r="FC38" s="447"/>
      <c r="FD38" s="439"/>
      <c r="FE38" s="440"/>
      <c r="FF38" s="441"/>
      <c r="FG38" s="442"/>
      <c r="FH38" s="443"/>
      <c r="FI38" s="543"/>
      <c r="FJ38" s="457">
        <v>13</v>
      </c>
      <c r="FK38" s="458">
        <v>0</v>
      </c>
      <c r="FL38" s="420">
        <v>0</v>
      </c>
      <c r="FM38" s="421">
        <v>0</v>
      </c>
      <c r="FN38" s="459">
        <v>0</v>
      </c>
      <c r="FO38" s="460">
        <v>0</v>
      </c>
      <c r="FP38" s="461">
        <v>0</v>
      </c>
      <c r="FQ38" s="462">
        <v>13</v>
      </c>
      <c r="FR38" s="463">
        <v>13</v>
      </c>
      <c r="FS38" s="579">
        <v>1105</v>
      </c>
      <c r="FT38" s="580">
        <v>0</v>
      </c>
      <c r="FU38" s="581">
        <v>0</v>
      </c>
      <c r="FV38" s="582">
        <v>0</v>
      </c>
      <c r="FW38" s="583">
        <v>0</v>
      </c>
      <c r="FX38" s="584">
        <v>0</v>
      </c>
      <c r="FY38" s="585">
        <v>0</v>
      </c>
      <c r="FZ38" s="464">
        <v>1105</v>
      </c>
      <c r="GA38" s="526">
        <v>1105</v>
      </c>
    </row>
    <row r="39" spans="1:183" ht="33" customHeight="1">
      <c r="A39" s="796" t="s">
        <v>156</v>
      </c>
      <c r="B39" s="545" t="s">
        <v>887</v>
      </c>
      <c r="C39" s="433"/>
      <c r="D39" s="589"/>
      <c r="E39" s="395">
        <v>29847</v>
      </c>
      <c r="F39" s="395">
        <v>29857</v>
      </c>
      <c r="G39" s="396">
        <v>10</v>
      </c>
      <c r="H39" s="470">
        <v>468897</v>
      </c>
      <c r="I39" s="470">
        <v>469078</v>
      </c>
      <c r="J39" s="528">
        <v>181</v>
      </c>
      <c r="K39" s="437">
        <v>13.923076923076923</v>
      </c>
      <c r="L39" s="438"/>
      <c r="M39" s="439"/>
      <c r="N39" s="440"/>
      <c r="O39" s="441"/>
      <c r="P39" s="442"/>
      <c r="Q39" s="443"/>
      <c r="R39" s="444"/>
      <c r="S39" s="445"/>
      <c r="T39" s="439"/>
      <c r="U39" s="440"/>
      <c r="V39" s="441"/>
      <c r="W39" s="442"/>
      <c r="X39" s="443"/>
      <c r="Y39" s="446"/>
      <c r="Z39" s="445"/>
      <c r="AA39" s="439"/>
      <c r="AB39" s="440"/>
      <c r="AC39" s="441"/>
      <c r="AD39" s="442"/>
      <c r="AE39" s="443"/>
      <c r="AF39" s="446"/>
      <c r="AG39" s="445"/>
      <c r="AH39" s="439"/>
      <c r="AI39" s="440"/>
      <c r="AJ39" s="441"/>
      <c r="AK39" s="442"/>
      <c r="AL39" s="443"/>
      <c r="AM39" s="446"/>
      <c r="AN39" s="438"/>
      <c r="AO39" s="439"/>
      <c r="AP39" s="440"/>
      <c r="AQ39" s="441"/>
      <c r="AR39" s="442"/>
      <c r="AS39" s="443"/>
      <c r="AT39" s="448"/>
      <c r="AU39" s="591"/>
      <c r="AV39" s="439"/>
      <c r="AW39" s="440"/>
      <c r="AX39" s="441"/>
      <c r="AY39" s="442"/>
      <c r="AZ39" s="443"/>
      <c r="BA39" s="444"/>
      <c r="BB39" s="447"/>
      <c r="BC39" s="439"/>
      <c r="BD39" s="440"/>
      <c r="BE39" s="441"/>
      <c r="BF39" s="442"/>
      <c r="BG39" s="443"/>
      <c r="BH39" s="448"/>
      <c r="BI39" s="449">
        <v>13</v>
      </c>
      <c r="BJ39" s="450"/>
      <c r="BK39" s="451"/>
      <c r="BL39" s="452"/>
      <c r="BM39" s="453"/>
      <c r="BN39" s="454"/>
      <c r="BO39" s="455"/>
      <c r="BP39" s="447"/>
      <c r="BQ39" s="450"/>
      <c r="BR39" s="451"/>
      <c r="BS39" s="452"/>
      <c r="BT39" s="453"/>
      <c r="BU39" s="454"/>
      <c r="BV39" s="455"/>
      <c r="BW39" s="447"/>
      <c r="BX39" s="450"/>
      <c r="BY39" s="451"/>
      <c r="BZ39" s="452"/>
      <c r="CA39" s="453"/>
      <c r="CB39" s="454"/>
      <c r="CC39" s="455"/>
      <c r="CD39" s="447"/>
      <c r="CE39" s="450"/>
      <c r="CF39" s="451"/>
      <c r="CG39" s="452"/>
      <c r="CH39" s="453"/>
      <c r="CI39" s="454"/>
      <c r="CJ39" s="455"/>
      <c r="CK39" s="447"/>
      <c r="CL39" s="450"/>
      <c r="CM39" s="451"/>
      <c r="CN39" s="452"/>
      <c r="CO39" s="453"/>
      <c r="CP39" s="454"/>
      <c r="CQ39" s="455"/>
      <c r="CR39" s="447"/>
      <c r="CS39" s="450"/>
      <c r="CT39" s="451"/>
      <c r="CU39" s="452"/>
      <c r="CV39" s="453"/>
      <c r="CW39" s="454"/>
      <c r="CX39" s="455"/>
      <c r="CY39" s="447"/>
      <c r="CZ39" s="439"/>
      <c r="DA39" s="440"/>
      <c r="DB39" s="441"/>
      <c r="DC39" s="442"/>
      <c r="DD39" s="443"/>
      <c r="DE39" s="444"/>
      <c r="DF39" s="447"/>
      <c r="DG39" s="439"/>
      <c r="DH39" s="440"/>
      <c r="DI39" s="441"/>
      <c r="DJ39" s="442"/>
      <c r="DK39" s="443"/>
      <c r="DL39" s="444"/>
      <c r="DM39" s="447"/>
      <c r="DN39" s="439"/>
      <c r="DO39" s="440"/>
      <c r="DP39" s="441"/>
      <c r="DQ39" s="442"/>
      <c r="DR39" s="443"/>
      <c r="DS39" s="444"/>
      <c r="DT39" s="447"/>
      <c r="DU39" s="439"/>
      <c r="DV39" s="440"/>
      <c r="DW39" s="441"/>
      <c r="DX39" s="442"/>
      <c r="DY39" s="443"/>
      <c r="DZ39" s="444"/>
      <c r="EA39" s="447"/>
      <c r="EB39" s="439"/>
      <c r="EC39" s="440"/>
      <c r="ED39" s="441"/>
      <c r="EE39" s="442"/>
      <c r="EF39" s="443"/>
      <c r="EG39" s="444"/>
      <c r="EH39" s="447"/>
      <c r="EI39" s="439"/>
      <c r="EJ39" s="440"/>
      <c r="EK39" s="441"/>
      <c r="EL39" s="442"/>
      <c r="EM39" s="443"/>
      <c r="EN39" s="444"/>
      <c r="EO39" s="447"/>
      <c r="EP39" s="439"/>
      <c r="EQ39" s="440"/>
      <c r="ER39" s="441"/>
      <c r="ES39" s="442"/>
      <c r="ET39" s="443"/>
      <c r="EU39" s="444"/>
      <c r="EV39" s="447"/>
      <c r="EW39" s="439"/>
      <c r="EX39" s="440"/>
      <c r="EY39" s="441"/>
      <c r="EZ39" s="442"/>
      <c r="FA39" s="443"/>
      <c r="FB39" s="444"/>
      <c r="FC39" s="447"/>
      <c r="FD39" s="439"/>
      <c r="FE39" s="440"/>
      <c r="FF39" s="441"/>
      <c r="FG39" s="442"/>
      <c r="FH39" s="443"/>
      <c r="FI39" s="543"/>
      <c r="FJ39" s="457">
        <v>13</v>
      </c>
      <c r="FK39" s="458">
        <v>0</v>
      </c>
      <c r="FL39" s="420">
        <v>0</v>
      </c>
      <c r="FM39" s="421">
        <v>0</v>
      </c>
      <c r="FN39" s="459">
        <v>0</v>
      </c>
      <c r="FO39" s="460">
        <v>0</v>
      </c>
      <c r="FP39" s="461">
        <v>0</v>
      </c>
      <c r="FQ39" s="462">
        <v>13</v>
      </c>
      <c r="FR39" s="463">
        <v>13</v>
      </c>
      <c r="FS39" s="579">
        <v>1105</v>
      </c>
      <c r="FT39" s="580">
        <v>0</v>
      </c>
      <c r="FU39" s="581">
        <v>0</v>
      </c>
      <c r="FV39" s="582">
        <v>0</v>
      </c>
      <c r="FW39" s="583">
        <v>0</v>
      </c>
      <c r="FX39" s="584">
        <v>0</v>
      </c>
      <c r="FY39" s="585">
        <v>0</v>
      </c>
      <c r="FZ39" s="464">
        <v>1105</v>
      </c>
      <c r="GA39" s="526">
        <v>1105</v>
      </c>
    </row>
    <row r="40" spans="1:183" ht="33" customHeight="1">
      <c r="A40" s="588" t="s">
        <v>157</v>
      </c>
      <c r="B40" s="469" t="s">
        <v>887</v>
      </c>
      <c r="C40" s="433"/>
      <c r="D40" s="589"/>
      <c r="E40" s="512">
        <v>28399</v>
      </c>
      <c r="F40" s="512">
        <v>28409</v>
      </c>
      <c r="G40" s="396">
        <v>10</v>
      </c>
      <c r="H40" s="470">
        <v>442258</v>
      </c>
      <c r="I40" s="470">
        <v>442421</v>
      </c>
      <c r="J40" s="528">
        <v>163</v>
      </c>
      <c r="K40" s="437">
        <v>13.583333333333334</v>
      </c>
      <c r="L40" s="438"/>
      <c r="M40" s="439"/>
      <c r="N40" s="440"/>
      <c r="O40" s="441"/>
      <c r="P40" s="442"/>
      <c r="Q40" s="443"/>
      <c r="R40" s="444"/>
      <c r="S40" s="445"/>
      <c r="T40" s="439"/>
      <c r="U40" s="440"/>
      <c r="V40" s="441"/>
      <c r="W40" s="442"/>
      <c r="X40" s="443"/>
      <c r="Y40" s="446"/>
      <c r="Z40" s="445"/>
      <c r="AA40" s="439"/>
      <c r="AB40" s="440"/>
      <c r="AC40" s="441"/>
      <c r="AD40" s="442"/>
      <c r="AE40" s="443"/>
      <c r="AF40" s="446"/>
      <c r="AG40" s="445"/>
      <c r="AH40" s="439"/>
      <c r="AI40" s="440"/>
      <c r="AJ40" s="441"/>
      <c r="AK40" s="442"/>
      <c r="AL40" s="443"/>
      <c r="AM40" s="446"/>
      <c r="AN40" s="438"/>
      <c r="AO40" s="439"/>
      <c r="AP40" s="440"/>
      <c r="AQ40" s="441"/>
      <c r="AR40" s="442"/>
      <c r="AS40" s="443"/>
      <c r="AT40" s="448"/>
      <c r="AU40" s="447"/>
      <c r="AV40" s="439"/>
      <c r="AW40" s="440"/>
      <c r="AX40" s="441"/>
      <c r="AY40" s="442"/>
      <c r="AZ40" s="443"/>
      <c r="BA40" s="444"/>
      <c r="BB40" s="447"/>
      <c r="BC40" s="439"/>
      <c r="BD40" s="440"/>
      <c r="BE40" s="441"/>
      <c r="BF40" s="442"/>
      <c r="BG40" s="443"/>
      <c r="BH40" s="448"/>
      <c r="BI40" s="449">
        <v>12</v>
      </c>
      <c r="BJ40" s="450"/>
      <c r="BK40" s="451"/>
      <c r="BL40" s="452"/>
      <c r="BM40" s="453"/>
      <c r="BN40" s="454"/>
      <c r="BO40" s="455"/>
      <c r="BP40" s="447"/>
      <c r="BQ40" s="450"/>
      <c r="BR40" s="451"/>
      <c r="BS40" s="452"/>
      <c r="BT40" s="453"/>
      <c r="BU40" s="454"/>
      <c r="BV40" s="455"/>
      <c r="BW40" s="447"/>
      <c r="BX40" s="450"/>
      <c r="BY40" s="451"/>
      <c r="BZ40" s="452"/>
      <c r="CA40" s="453"/>
      <c r="CB40" s="454"/>
      <c r="CC40" s="455"/>
      <c r="CD40" s="447"/>
      <c r="CE40" s="450"/>
      <c r="CF40" s="451"/>
      <c r="CG40" s="452"/>
      <c r="CH40" s="453"/>
      <c r="CI40" s="454"/>
      <c r="CJ40" s="455"/>
      <c r="CK40" s="447"/>
      <c r="CL40" s="450"/>
      <c r="CM40" s="451"/>
      <c r="CN40" s="452"/>
      <c r="CO40" s="453"/>
      <c r="CP40" s="454"/>
      <c r="CQ40" s="455"/>
      <c r="CR40" s="447"/>
      <c r="CS40" s="450"/>
      <c r="CT40" s="451"/>
      <c r="CU40" s="452"/>
      <c r="CV40" s="453"/>
      <c r="CW40" s="454"/>
      <c r="CX40" s="455"/>
      <c r="CY40" s="447"/>
      <c r="CZ40" s="439"/>
      <c r="DA40" s="440"/>
      <c r="DB40" s="441"/>
      <c r="DC40" s="442"/>
      <c r="DD40" s="443"/>
      <c r="DE40" s="444"/>
      <c r="DF40" s="447"/>
      <c r="DG40" s="439"/>
      <c r="DH40" s="440"/>
      <c r="DI40" s="441"/>
      <c r="DJ40" s="442"/>
      <c r="DK40" s="443"/>
      <c r="DL40" s="444"/>
      <c r="DM40" s="447"/>
      <c r="DN40" s="439"/>
      <c r="DO40" s="440"/>
      <c r="DP40" s="441"/>
      <c r="DQ40" s="442"/>
      <c r="DR40" s="443"/>
      <c r="DS40" s="444"/>
      <c r="DT40" s="447"/>
      <c r="DU40" s="439"/>
      <c r="DV40" s="440"/>
      <c r="DW40" s="441"/>
      <c r="DX40" s="442"/>
      <c r="DY40" s="443"/>
      <c r="DZ40" s="444"/>
      <c r="EA40" s="447"/>
      <c r="EB40" s="439"/>
      <c r="EC40" s="440"/>
      <c r="ED40" s="441"/>
      <c r="EE40" s="442"/>
      <c r="EF40" s="443"/>
      <c r="EG40" s="444"/>
      <c r="EH40" s="447"/>
      <c r="EI40" s="439"/>
      <c r="EJ40" s="440"/>
      <c r="EK40" s="441"/>
      <c r="EL40" s="442"/>
      <c r="EM40" s="443"/>
      <c r="EN40" s="444"/>
      <c r="EO40" s="447"/>
      <c r="EP40" s="439"/>
      <c r="EQ40" s="440"/>
      <c r="ER40" s="441"/>
      <c r="ES40" s="442"/>
      <c r="ET40" s="443"/>
      <c r="EU40" s="444"/>
      <c r="EV40" s="447"/>
      <c r="EW40" s="439"/>
      <c r="EX40" s="440"/>
      <c r="EY40" s="441"/>
      <c r="EZ40" s="442"/>
      <c r="FA40" s="443"/>
      <c r="FB40" s="444"/>
      <c r="FC40" s="447"/>
      <c r="FD40" s="439"/>
      <c r="FE40" s="440"/>
      <c r="FF40" s="441"/>
      <c r="FG40" s="442"/>
      <c r="FH40" s="443"/>
      <c r="FI40" s="543"/>
      <c r="FJ40" s="457">
        <v>12</v>
      </c>
      <c r="FK40" s="458">
        <v>0</v>
      </c>
      <c r="FL40" s="420">
        <v>0</v>
      </c>
      <c r="FM40" s="421">
        <v>0</v>
      </c>
      <c r="FN40" s="459">
        <v>0</v>
      </c>
      <c r="FO40" s="460">
        <v>0</v>
      </c>
      <c r="FP40" s="461">
        <v>0</v>
      </c>
      <c r="FQ40" s="462">
        <v>12</v>
      </c>
      <c r="FR40" s="463">
        <v>12</v>
      </c>
      <c r="FS40" s="579">
        <v>1020</v>
      </c>
      <c r="FT40" s="580">
        <v>0</v>
      </c>
      <c r="FU40" s="581">
        <v>0</v>
      </c>
      <c r="FV40" s="582">
        <v>0</v>
      </c>
      <c r="FW40" s="583">
        <v>0</v>
      </c>
      <c r="FX40" s="584">
        <v>0</v>
      </c>
      <c r="FY40" s="585">
        <v>0</v>
      </c>
      <c r="FZ40" s="464">
        <v>1020</v>
      </c>
      <c r="GA40" s="526">
        <v>1020</v>
      </c>
    </row>
    <row r="41" spans="1:183" ht="33" customHeight="1">
      <c r="A41" s="593" t="s">
        <v>158</v>
      </c>
      <c r="B41" s="432" t="s">
        <v>887</v>
      </c>
      <c r="C41" s="433"/>
      <c r="D41" s="589"/>
      <c r="E41" s="512">
        <v>27062</v>
      </c>
      <c r="F41" s="512">
        <v>27062</v>
      </c>
      <c r="G41" s="396">
        <v>0</v>
      </c>
      <c r="H41" s="542">
        <v>420631</v>
      </c>
      <c r="I41" s="470">
        <v>420631</v>
      </c>
      <c r="J41" s="528">
        <v>0</v>
      </c>
      <c r="K41" s="437" t="e">
        <v>#DIV/0!</v>
      </c>
      <c r="L41" s="438"/>
      <c r="M41" s="439"/>
      <c r="N41" s="440"/>
      <c r="O41" s="441"/>
      <c r="P41" s="442"/>
      <c r="Q41" s="443"/>
      <c r="R41" s="444"/>
      <c r="S41" s="445"/>
      <c r="T41" s="439"/>
      <c r="U41" s="440"/>
      <c r="V41" s="441"/>
      <c r="W41" s="442"/>
      <c r="X41" s="443"/>
      <c r="Y41" s="446"/>
      <c r="Z41" s="445"/>
      <c r="AA41" s="439"/>
      <c r="AB41" s="440"/>
      <c r="AC41" s="441"/>
      <c r="AD41" s="442"/>
      <c r="AE41" s="443"/>
      <c r="AF41" s="446"/>
      <c r="AG41" s="445"/>
      <c r="AH41" s="439"/>
      <c r="AI41" s="440"/>
      <c r="AJ41" s="441"/>
      <c r="AK41" s="442"/>
      <c r="AL41" s="443"/>
      <c r="AM41" s="446"/>
      <c r="AN41" s="438"/>
      <c r="AO41" s="439"/>
      <c r="AP41" s="440"/>
      <c r="AQ41" s="441"/>
      <c r="AR41" s="442"/>
      <c r="AS41" s="443"/>
      <c r="AT41" s="448"/>
      <c r="AU41" s="447"/>
      <c r="AV41" s="439"/>
      <c r="AW41" s="440"/>
      <c r="AX41" s="441"/>
      <c r="AY41" s="442"/>
      <c r="AZ41" s="443"/>
      <c r="BA41" s="444"/>
      <c r="BB41" s="447"/>
      <c r="BC41" s="439"/>
      <c r="BD41" s="440"/>
      <c r="BE41" s="441"/>
      <c r="BF41" s="442"/>
      <c r="BG41" s="443"/>
      <c r="BH41" s="448"/>
      <c r="BI41" s="449"/>
      <c r="BJ41" s="450"/>
      <c r="BK41" s="451"/>
      <c r="BL41" s="452"/>
      <c r="BM41" s="453"/>
      <c r="BN41" s="454"/>
      <c r="BO41" s="455"/>
      <c r="BP41" s="447"/>
      <c r="BQ41" s="450"/>
      <c r="BR41" s="451"/>
      <c r="BS41" s="452"/>
      <c r="BT41" s="453"/>
      <c r="BU41" s="454"/>
      <c r="BV41" s="455"/>
      <c r="BW41" s="447"/>
      <c r="BX41" s="450"/>
      <c r="BY41" s="451"/>
      <c r="BZ41" s="452"/>
      <c r="CA41" s="453"/>
      <c r="CB41" s="454"/>
      <c r="CC41" s="455"/>
      <c r="CD41" s="447"/>
      <c r="CE41" s="450"/>
      <c r="CF41" s="451"/>
      <c r="CG41" s="452"/>
      <c r="CH41" s="453"/>
      <c r="CI41" s="454"/>
      <c r="CJ41" s="455"/>
      <c r="CK41" s="447"/>
      <c r="CL41" s="450"/>
      <c r="CM41" s="451"/>
      <c r="CN41" s="452"/>
      <c r="CO41" s="453"/>
      <c r="CP41" s="454"/>
      <c r="CQ41" s="455"/>
      <c r="CR41" s="447"/>
      <c r="CS41" s="450"/>
      <c r="CT41" s="451"/>
      <c r="CU41" s="452"/>
      <c r="CV41" s="453"/>
      <c r="CW41" s="454"/>
      <c r="CX41" s="455"/>
      <c r="CY41" s="447"/>
      <c r="CZ41" s="439"/>
      <c r="DA41" s="440"/>
      <c r="DB41" s="441"/>
      <c r="DC41" s="442"/>
      <c r="DD41" s="443"/>
      <c r="DE41" s="444"/>
      <c r="DF41" s="447"/>
      <c r="DG41" s="439"/>
      <c r="DH41" s="440"/>
      <c r="DI41" s="441"/>
      <c r="DJ41" s="442"/>
      <c r="DK41" s="443"/>
      <c r="DL41" s="444"/>
      <c r="DM41" s="447"/>
      <c r="DN41" s="439"/>
      <c r="DO41" s="440"/>
      <c r="DP41" s="441"/>
      <c r="DQ41" s="442"/>
      <c r="DR41" s="443"/>
      <c r="DS41" s="444"/>
      <c r="DT41" s="447"/>
      <c r="DU41" s="439"/>
      <c r="DV41" s="440"/>
      <c r="DW41" s="441"/>
      <c r="DX41" s="442"/>
      <c r="DY41" s="443"/>
      <c r="DZ41" s="444"/>
      <c r="EA41" s="447"/>
      <c r="EB41" s="439"/>
      <c r="EC41" s="440"/>
      <c r="ED41" s="441"/>
      <c r="EE41" s="442"/>
      <c r="EF41" s="443"/>
      <c r="EG41" s="444"/>
      <c r="EH41" s="447"/>
      <c r="EI41" s="439"/>
      <c r="EJ41" s="440"/>
      <c r="EK41" s="441"/>
      <c r="EL41" s="442"/>
      <c r="EM41" s="443"/>
      <c r="EN41" s="444"/>
      <c r="EO41" s="447"/>
      <c r="EP41" s="439"/>
      <c r="EQ41" s="440"/>
      <c r="ER41" s="441"/>
      <c r="ES41" s="442"/>
      <c r="ET41" s="443"/>
      <c r="EU41" s="444"/>
      <c r="EV41" s="447"/>
      <c r="EW41" s="439"/>
      <c r="EX41" s="440"/>
      <c r="EY41" s="441"/>
      <c r="EZ41" s="442"/>
      <c r="FA41" s="443"/>
      <c r="FB41" s="444"/>
      <c r="FC41" s="447"/>
      <c r="FD41" s="439"/>
      <c r="FE41" s="440"/>
      <c r="FF41" s="441"/>
      <c r="FG41" s="442"/>
      <c r="FH41" s="443"/>
      <c r="FI41" s="543"/>
      <c r="FJ41" s="457">
        <v>0</v>
      </c>
      <c r="FK41" s="458">
        <v>0</v>
      </c>
      <c r="FL41" s="420">
        <v>0</v>
      </c>
      <c r="FM41" s="421">
        <v>0</v>
      </c>
      <c r="FN41" s="459">
        <v>0</v>
      </c>
      <c r="FO41" s="460">
        <v>0</v>
      </c>
      <c r="FP41" s="461">
        <v>0</v>
      </c>
      <c r="FQ41" s="462">
        <v>0</v>
      </c>
      <c r="FR41" s="463">
        <v>0</v>
      </c>
      <c r="FS41" s="579">
        <v>0</v>
      </c>
      <c r="FT41" s="580">
        <v>0</v>
      </c>
      <c r="FU41" s="581">
        <v>0</v>
      </c>
      <c r="FV41" s="582">
        <v>0</v>
      </c>
      <c r="FW41" s="583">
        <v>0</v>
      </c>
      <c r="FX41" s="584">
        <v>0</v>
      </c>
      <c r="FY41" s="585">
        <v>0</v>
      </c>
      <c r="FZ41" s="464">
        <v>0</v>
      </c>
      <c r="GA41" s="526">
        <v>0</v>
      </c>
    </row>
    <row r="42" spans="1:183" ht="33" customHeight="1">
      <c r="A42" s="588" t="s">
        <v>159</v>
      </c>
      <c r="B42" s="469" t="s">
        <v>887</v>
      </c>
      <c r="C42" s="433"/>
      <c r="D42" s="589"/>
      <c r="E42" s="512">
        <v>20624</v>
      </c>
      <c r="F42" s="512">
        <v>20633</v>
      </c>
      <c r="G42" s="396">
        <v>9</v>
      </c>
      <c r="H42" s="470">
        <v>320436</v>
      </c>
      <c r="I42" s="470">
        <v>320598</v>
      </c>
      <c r="J42" s="528">
        <v>162</v>
      </c>
      <c r="K42" s="437">
        <v>13.5</v>
      </c>
      <c r="L42" s="438"/>
      <c r="M42" s="439"/>
      <c r="N42" s="440"/>
      <c r="O42" s="441"/>
      <c r="P42" s="442"/>
      <c r="Q42" s="443"/>
      <c r="R42" s="444"/>
      <c r="S42" s="445"/>
      <c r="T42" s="439"/>
      <c r="U42" s="440"/>
      <c r="V42" s="441"/>
      <c r="W42" s="442"/>
      <c r="X42" s="443"/>
      <c r="Y42" s="446"/>
      <c r="Z42" s="445"/>
      <c r="AA42" s="439"/>
      <c r="AB42" s="440"/>
      <c r="AC42" s="441"/>
      <c r="AD42" s="442"/>
      <c r="AE42" s="443"/>
      <c r="AF42" s="446"/>
      <c r="AG42" s="445"/>
      <c r="AH42" s="439"/>
      <c r="AI42" s="440"/>
      <c r="AJ42" s="441"/>
      <c r="AK42" s="442"/>
      <c r="AL42" s="443"/>
      <c r="AM42" s="446"/>
      <c r="AN42" s="438"/>
      <c r="AO42" s="439"/>
      <c r="AP42" s="440"/>
      <c r="AQ42" s="441"/>
      <c r="AR42" s="442"/>
      <c r="AS42" s="443"/>
      <c r="AT42" s="448"/>
      <c r="AU42" s="447"/>
      <c r="AV42" s="439"/>
      <c r="AW42" s="440"/>
      <c r="AX42" s="441"/>
      <c r="AY42" s="442"/>
      <c r="AZ42" s="443"/>
      <c r="BA42" s="444"/>
      <c r="BB42" s="447"/>
      <c r="BC42" s="439"/>
      <c r="BD42" s="440"/>
      <c r="BE42" s="441"/>
      <c r="BF42" s="442"/>
      <c r="BG42" s="443"/>
      <c r="BH42" s="448"/>
      <c r="BI42" s="449">
        <v>12</v>
      </c>
      <c r="BJ42" s="450"/>
      <c r="BK42" s="451"/>
      <c r="BL42" s="452"/>
      <c r="BM42" s="453"/>
      <c r="BN42" s="454"/>
      <c r="BO42" s="455"/>
      <c r="BP42" s="447"/>
      <c r="BQ42" s="450"/>
      <c r="BR42" s="451"/>
      <c r="BS42" s="452"/>
      <c r="BT42" s="453"/>
      <c r="BU42" s="454"/>
      <c r="BV42" s="455"/>
      <c r="BW42" s="447"/>
      <c r="BX42" s="450"/>
      <c r="BY42" s="451"/>
      <c r="BZ42" s="452"/>
      <c r="CA42" s="453"/>
      <c r="CB42" s="454"/>
      <c r="CC42" s="455"/>
      <c r="CD42" s="447"/>
      <c r="CE42" s="450"/>
      <c r="CF42" s="451"/>
      <c r="CG42" s="452"/>
      <c r="CH42" s="453"/>
      <c r="CI42" s="454"/>
      <c r="CJ42" s="455"/>
      <c r="CK42" s="447"/>
      <c r="CL42" s="450"/>
      <c r="CM42" s="451"/>
      <c r="CN42" s="452"/>
      <c r="CO42" s="453"/>
      <c r="CP42" s="454"/>
      <c r="CQ42" s="455"/>
      <c r="CR42" s="447"/>
      <c r="CS42" s="450"/>
      <c r="CT42" s="451"/>
      <c r="CU42" s="452"/>
      <c r="CV42" s="453"/>
      <c r="CW42" s="454"/>
      <c r="CX42" s="455"/>
      <c r="CY42" s="447"/>
      <c r="CZ42" s="439"/>
      <c r="DA42" s="440"/>
      <c r="DB42" s="441"/>
      <c r="DC42" s="442"/>
      <c r="DD42" s="443"/>
      <c r="DE42" s="444"/>
      <c r="DF42" s="447"/>
      <c r="DG42" s="439"/>
      <c r="DH42" s="440"/>
      <c r="DI42" s="441"/>
      <c r="DJ42" s="442"/>
      <c r="DK42" s="443"/>
      <c r="DL42" s="444"/>
      <c r="DM42" s="447"/>
      <c r="DN42" s="439"/>
      <c r="DO42" s="440"/>
      <c r="DP42" s="441"/>
      <c r="DQ42" s="442"/>
      <c r="DR42" s="443"/>
      <c r="DS42" s="444"/>
      <c r="DT42" s="447"/>
      <c r="DU42" s="439"/>
      <c r="DV42" s="440"/>
      <c r="DW42" s="441"/>
      <c r="DX42" s="442"/>
      <c r="DY42" s="443"/>
      <c r="DZ42" s="444"/>
      <c r="EA42" s="447"/>
      <c r="EB42" s="439"/>
      <c r="EC42" s="440"/>
      <c r="ED42" s="441"/>
      <c r="EE42" s="442"/>
      <c r="EF42" s="443"/>
      <c r="EG42" s="444"/>
      <c r="EH42" s="447"/>
      <c r="EI42" s="439"/>
      <c r="EJ42" s="440"/>
      <c r="EK42" s="441"/>
      <c r="EL42" s="442"/>
      <c r="EM42" s="443"/>
      <c r="EN42" s="444"/>
      <c r="EO42" s="447"/>
      <c r="EP42" s="439"/>
      <c r="EQ42" s="440"/>
      <c r="ER42" s="441"/>
      <c r="ES42" s="442"/>
      <c r="ET42" s="443"/>
      <c r="EU42" s="444"/>
      <c r="EV42" s="447"/>
      <c r="EW42" s="439"/>
      <c r="EX42" s="440"/>
      <c r="EY42" s="441"/>
      <c r="EZ42" s="442"/>
      <c r="FA42" s="443"/>
      <c r="FB42" s="444"/>
      <c r="FC42" s="447"/>
      <c r="FD42" s="439"/>
      <c r="FE42" s="440"/>
      <c r="FF42" s="441"/>
      <c r="FG42" s="442"/>
      <c r="FH42" s="443"/>
      <c r="FI42" s="543"/>
      <c r="FJ42" s="457">
        <v>12</v>
      </c>
      <c r="FK42" s="458">
        <v>0</v>
      </c>
      <c r="FL42" s="420">
        <v>0</v>
      </c>
      <c r="FM42" s="421">
        <v>0</v>
      </c>
      <c r="FN42" s="459">
        <v>0</v>
      </c>
      <c r="FO42" s="460">
        <v>0</v>
      </c>
      <c r="FP42" s="461">
        <v>0</v>
      </c>
      <c r="FQ42" s="462">
        <v>12</v>
      </c>
      <c r="FR42" s="463">
        <v>12</v>
      </c>
      <c r="FS42" s="579">
        <v>1020</v>
      </c>
      <c r="FT42" s="580">
        <v>0</v>
      </c>
      <c r="FU42" s="581">
        <v>0</v>
      </c>
      <c r="FV42" s="582">
        <v>0</v>
      </c>
      <c r="FW42" s="583">
        <v>0</v>
      </c>
      <c r="FX42" s="584">
        <v>0</v>
      </c>
      <c r="FY42" s="585">
        <v>0</v>
      </c>
      <c r="FZ42" s="464">
        <v>1020</v>
      </c>
      <c r="GA42" s="526">
        <v>1020</v>
      </c>
    </row>
    <row r="43" spans="1:183" ht="33" customHeight="1">
      <c r="A43" s="592" t="s">
        <v>160</v>
      </c>
      <c r="B43" s="467" t="s">
        <v>887</v>
      </c>
      <c r="C43" s="433"/>
      <c r="D43" s="589"/>
      <c r="E43" s="395">
        <v>30572</v>
      </c>
      <c r="F43" s="395">
        <v>30582</v>
      </c>
      <c r="G43" s="396">
        <v>10</v>
      </c>
      <c r="H43" s="470">
        <v>473604</v>
      </c>
      <c r="I43" s="470">
        <v>473778</v>
      </c>
      <c r="J43" s="528">
        <v>174</v>
      </c>
      <c r="K43" s="437">
        <v>13.384615384615385</v>
      </c>
      <c r="L43" s="438"/>
      <c r="M43" s="439"/>
      <c r="N43" s="440"/>
      <c r="O43" s="441"/>
      <c r="P43" s="442"/>
      <c r="Q43" s="443"/>
      <c r="R43" s="444"/>
      <c r="S43" s="445"/>
      <c r="T43" s="439"/>
      <c r="U43" s="440"/>
      <c r="V43" s="441"/>
      <c r="W43" s="442"/>
      <c r="X43" s="443"/>
      <c r="Y43" s="446"/>
      <c r="Z43" s="445"/>
      <c r="AA43" s="439"/>
      <c r="AB43" s="440"/>
      <c r="AC43" s="441"/>
      <c r="AD43" s="442"/>
      <c r="AE43" s="443"/>
      <c r="AF43" s="446"/>
      <c r="AG43" s="445"/>
      <c r="AH43" s="439"/>
      <c r="AI43" s="440"/>
      <c r="AJ43" s="441"/>
      <c r="AK43" s="442"/>
      <c r="AL43" s="443"/>
      <c r="AM43" s="446"/>
      <c r="AN43" s="438"/>
      <c r="AO43" s="439"/>
      <c r="AP43" s="440"/>
      <c r="AQ43" s="441"/>
      <c r="AR43" s="442"/>
      <c r="AS43" s="443"/>
      <c r="AT43" s="448"/>
      <c r="AU43" s="447"/>
      <c r="AV43" s="439"/>
      <c r="AW43" s="440"/>
      <c r="AX43" s="441"/>
      <c r="AY43" s="442"/>
      <c r="AZ43" s="443"/>
      <c r="BA43" s="444"/>
      <c r="BB43" s="447"/>
      <c r="BC43" s="439"/>
      <c r="BD43" s="440"/>
      <c r="BE43" s="441"/>
      <c r="BF43" s="442"/>
      <c r="BG43" s="443"/>
      <c r="BH43" s="448"/>
      <c r="BI43" s="449">
        <v>13</v>
      </c>
      <c r="BJ43" s="450"/>
      <c r="BK43" s="451"/>
      <c r="BL43" s="452"/>
      <c r="BM43" s="453"/>
      <c r="BN43" s="454"/>
      <c r="BO43" s="455"/>
      <c r="BP43" s="447"/>
      <c r="BQ43" s="450"/>
      <c r="BR43" s="451"/>
      <c r="BS43" s="452"/>
      <c r="BT43" s="453"/>
      <c r="BU43" s="454"/>
      <c r="BV43" s="455"/>
      <c r="BW43" s="447"/>
      <c r="BX43" s="450"/>
      <c r="BY43" s="451"/>
      <c r="BZ43" s="452"/>
      <c r="CA43" s="453"/>
      <c r="CB43" s="454"/>
      <c r="CC43" s="455"/>
      <c r="CD43" s="447"/>
      <c r="CE43" s="450"/>
      <c r="CF43" s="451"/>
      <c r="CG43" s="452"/>
      <c r="CH43" s="453"/>
      <c r="CI43" s="454"/>
      <c r="CJ43" s="455"/>
      <c r="CK43" s="447"/>
      <c r="CL43" s="450"/>
      <c r="CM43" s="451"/>
      <c r="CN43" s="452"/>
      <c r="CO43" s="453"/>
      <c r="CP43" s="454"/>
      <c r="CQ43" s="455"/>
      <c r="CR43" s="447"/>
      <c r="CS43" s="450"/>
      <c r="CT43" s="451"/>
      <c r="CU43" s="452"/>
      <c r="CV43" s="453"/>
      <c r="CW43" s="454"/>
      <c r="CX43" s="455"/>
      <c r="CY43" s="447"/>
      <c r="CZ43" s="439"/>
      <c r="DA43" s="440"/>
      <c r="DB43" s="441"/>
      <c r="DC43" s="442"/>
      <c r="DD43" s="443"/>
      <c r="DE43" s="444"/>
      <c r="DF43" s="447"/>
      <c r="DG43" s="439"/>
      <c r="DH43" s="440"/>
      <c r="DI43" s="441"/>
      <c r="DJ43" s="442"/>
      <c r="DK43" s="443"/>
      <c r="DL43" s="444"/>
      <c r="DM43" s="447"/>
      <c r="DN43" s="439"/>
      <c r="DO43" s="440"/>
      <c r="DP43" s="441"/>
      <c r="DQ43" s="442"/>
      <c r="DR43" s="443"/>
      <c r="DS43" s="444"/>
      <c r="DT43" s="447"/>
      <c r="DU43" s="439"/>
      <c r="DV43" s="440"/>
      <c r="DW43" s="441"/>
      <c r="DX43" s="442"/>
      <c r="DY43" s="443"/>
      <c r="DZ43" s="444"/>
      <c r="EA43" s="447"/>
      <c r="EB43" s="439"/>
      <c r="EC43" s="440"/>
      <c r="ED43" s="441"/>
      <c r="EE43" s="442"/>
      <c r="EF43" s="443"/>
      <c r="EG43" s="444"/>
      <c r="EH43" s="447"/>
      <c r="EI43" s="439"/>
      <c r="EJ43" s="440"/>
      <c r="EK43" s="441"/>
      <c r="EL43" s="442"/>
      <c r="EM43" s="443"/>
      <c r="EN43" s="444"/>
      <c r="EO43" s="447"/>
      <c r="EP43" s="439"/>
      <c r="EQ43" s="440"/>
      <c r="ER43" s="441"/>
      <c r="ES43" s="442"/>
      <c r="ET43" s="443"/>
      <c r="EU43" s="444"/>
      <c r="EV43" s="447"/>
      <c r="EW43" s="439"/>
      <c r="EX43" s="440"/>
      <c r="EY43" s="441"/>
      <c r="EZ43" s="442"/>
      <c r="FA43" s="443"/>
      <c r="FB43" s="444"/>
      <c r="FC43" s="447"/>
      <c r="FD43" s="439"/>
      <c r="FE43" s="440"/>
      <c r="FF43" s="441"/>
      <c r="FG43" s="442"/>
      <c r="FH43" s="443"/>
      <c r="FI43" s="543"/>
      <c r="FJ43" s="457">
        <v>13</v>
      </c>
      <c r="FK43" s="458">
        <v>0</v>
      </c>
      <c r="FL43" s="420">
        <v>0</v>
      </c>
      <c r="FM43" s="421">
        <v>0</v>
      </c>
      <c r="FN43" s="459">
        <v>0</v>
      </c>
      <c r="FO43" s="460">
        <v>0</v>
      </c>
      <c r="FP43" s="461">
        <v>0</v>
      </c>
      <c r="FQ43" s="462">
        <v>13</v>
      </c>
      <c r="FR43" s="463">
        <v>13</v>
      </c>
      <c r="FS43" s="579">
        <v>1105</v>
      </c>
      <c r="FT43" s="580">
        <v>0</v>
      </c>
      <c r="FU43" s="581">
        <v>0</v>
      </c>
      <c r="FV43" s="582">
        <v>0</v>
      </c>
      <c r="FW43" s="583">
        <v>0</v>
      </c>
      <c r="FX43" s="584">
        <v>0</v>
      </c>
      <c r="FY43" s="585">
        <v>0</v>
      </c>
      <c r="FZ43" s="464">
        <v>1105</v>
      </c>
      <c r="GA43" s="526">
        <v>1105</v>
      </c>
    </row>
    <row r="44" spans="1:183" ht="33" customHeight="1">
      <c r="A44" s="592" t="s">
        <v>161</v>
      </c>
      <c r="B44" s="467" t="s">
        <v>887</v>
      </c>
      <c r="C44" s="433"/>
      <c r="D44" s="589"/>
      <c r="E44" s="512">
        <v>28986</v>
      </c>
      <c r="F44" s="512">
        <v>28997</v>
      </c>
      <c r="G44" s="396">
        <v>11</v>
      </c>
      <c r="H44" s="470">
        <v>441470</v>
      </c>
      <c r="I44" s="470">
        <v>441642</v>
      </c>
      <c r="J44" s="528">
        <v>172</v>
      </c>
      <c r="K44" s="437">
        <v>13.23076923076923</v>
      </c>
      <c r="L44" s="438"/>
      <c r="M44" s="439"/>
      <c r="N44" s="440"/>
      <c r="O44" s="441"/>
      <c r="P44" s="442"/>
      <c r="Q44" s="443"/>
      <c r="R44" s="444"/>
      <c r="S44" s="445"/>
      <c r="T44" s="439"/>
      <c r="U44" s="440"/>
      <c r="V44" s="441"/>
      <c r="W44" s="442"/>
      <c r="X44" s="443"/>
      <c r="Y44" s="446"/>
      <c r="Z44" s="445"/>
      <c r="AA44" s="439"/>
      <c r="AB44" s="440"/>
      <c r="AC44" s="441"/>
      <c r="AD44" s="442"/>
      <c r="AE44" s="443"/>
      <c r="AF44" s="446"/>
      <c r="AG44" s="445"/>
      <c r="AH44" s="439"/>
      <c r="AI44" s="440"/>
      <c r="AJ44" s="441"/>
      <c r="AK44" s="442"/>
      <c r="AL44" s="443"/>
      <c r="AM44" s="446"/>
      <c r="AN44" s="438"/>
      <c r="AO44" s="439"/>
      <c r="AP44" s="440"/>
      <c r="AQ44" s="441"/>
      <c r="AR44" s="442"/>
      <c r="AS44" s="443"/>
      <c r="AT44" s="448"/>
      <c r="AU44" s="447"/>
      <c r="AV44" s="439"/>
      <c r="AW44" s="440"/>
      <c r="AX44" s="441"/>
      <c r="AY44" s="442"/>
      <c r="AZ44" s="443"/>
      <c r="BA44" s="444"/>
      <c r="BB44" s="447"/>
      <c r="BC44" s="439"/>
      <c r="BD44" s="440"/>
      <c r="BE44" s="441"/>
      <c r="BF44" s="442"/>
      <c r="BG44" s="443"/>
      <c r="BH44" s="448"/>
      <c r="BI44" s="449">
        <v>13</v>
      </c>
      <c r="BJ44" s="450"/>
      <c r="BK44" s="451"/>
      <c r="BL44" s="452"/>
      <c r="BM44" s="453"/>
      <c r="BN44" s="454"/>
      <c r="BO44" s="455"/>
      <c r="BP44" s="447"/>
      <c r="BQ44" s="450"/>
      <c r="BR44" s="451"/>
      <c r="BS44" s="452"/>
      <c r="BT44" s="453"/>
      <c r="BU44" s="454"/>
      <c r="BV44" s="455"/>
      <c r="BW44" s="447"/>
      <c r="BX44" s="450"/>
      <c r="BY44" s="451"/>
      <c r="BZ44" s="452"/>
      <c r="CA44" s="453"/>
      <c r="CB44" s="454"/>
      <c r="CC44" s="455"/>
      <c r="CD44" s="447"/>
      <c r="CE44" s="450"/>
      <c r="CF44" s="451"/>
      <c r="CG44" s="452"/>
      <c r="CH44" s="453"/>
      <c r="CI44" s="454"/>
      <c r="CJ44" s="455"/>
      <c r="CK44" s="447"/>
      <c r="CL44" s="450"/>
      <c r="CM44" s="451"/>
      <c r="CN44" s="452"/>
      <c r="CO44" s="453"/>
      <c r="CP44" s="454"/>
      <c r="CQ44" s="455"/>
      <c r="CR44" s="447"/>
      <c r="CS44" s="450"/>
      <c r="CT44" s="451"/>
      <c r="CU44" s="452"/>
      <c r="CV44" s="453"/>
      <c r="CW44" s="454"/>
      <c r="CX44" s="455"/>
      <c r="CY44" s="447"/>
      <c r="CZ44" s="439"/>
      <c r="DA44" s="440"/>
      <c r="DB44" s="441"/>
      <c r="DC44" s="442"/>
      <c r="DD44" s="443"/>
      <c r="DE44" s="444"/>
      <c r="DF44" s="447"/>
      <c r="DG44" s="439"/>
      <c r="DH44" s="440"/>
      <c r="DI44" s="441"/>
      <c r="DJ44" s="442"/>
      <c r="DK44" s="443"/>
      <c r="DL44" s="444"/>
      <c r="DM44" s="447"/>
      <c r="DN44" s="439"/>
      <c r="DO44" s="440"/>
      <c r="DP44" s="441"/>
      <c r="DQ44" s="442"/>
      <c r="DR44" s="443"/>
      <c r="DS44" s="444"/>
      <c r="DT44" s="447"/>
      <c r="DU44" s="439"/>
      <c r="DV44" s="440"/>
      <c r="DW44" s="441"/>
      <c r="DX44" s="442"/>
      <c r="DY44" s="443"/>
      <c r="DZ44" s="444"/>
      <c r="EA44" s="447"/>
      <c r="EB44" s="439"/>
      <c r="EC44" s="440"/>
      <c r="ED44" s="441"/>
      <c r="EE44" s="442"/>
      <c r="EF44" s="443"/>
      <c r="EG44" s="444"/>
      <c r="EH44" s="447"/>
      <c r="EI44" s="439"/>
      <c r="EJ44" s="440"/>
      <c r="EK44" s="441"/>
      <c r="EL44" s="442"/>
      <c r="EM44" s="443"/>
      <c r="EN44" s="444"/>
      <c r="EO44" s="447"/>
      <c r="EP44" s="439"/>
      <c r="EQ44" s="440"/>
      <c r="ER44" s="441"/>
      <c r="ES44" s="442"/>
      <c r="ET44" s="443"/>
      <c r="EU44" s="444"/>
      <c r="EV44" s="447"/>
      <c r="EW44" s="439"/>
      <c r="EX44" s="440"/>
      <c r="EY44" s="441"/>
      <c r="EZ44" s="442"/>
      <c r="FA44" s="443"/>
      <c r="FB44" s="444"/>
      <c r="FC44" s="447"/>
      <c r="FD44" s="439"/>
      <c r="FE44" s="440"/>
      <c r="FF44" s="441"/>
      <c r="FG44" s="442"/>
      <c r="FH44" s="443"/>
      <c r="FI44" s="543"/>
      <c r="FJ44" s="457">
        <v>13</v>
      </c>
      <c r="FK44" s="458">
        <v>0</v>
      </c>
      <c r="FL44" s="420">
        <v>0</v>
      </c>
      <c r="FM44" s="421">
        <v>0</v>
      </c>
      <c r="FN44" s="459">
        <v>0</v>
      </c>
      <c r="FO44" s="460">
        <v>0</v>
      </c>
      <c r="FP44" s="461">
        <v>0</v>
      </c>
      <c r="FQ44" s="462">
        <v>13</v>
      </c>
      <c r="FR44" s="463">
        <v>13</v>
      </c>
      <c r="FS44" s="579">
        <v>1105</v>
      </c>
      <c r="FT44" s="580">
        <v>0</v>
      </c>
      <c r="FU44" s="581">
        <v>0</v>
      </c>
      <c r="FV44" s="582">
        <v>0</v>
      </c>
      <c r="FW44" s="583">
        <v>0</v>
      </c>
      <c r="FX44" s="584">
        <v>0</v>
      </c>
      <c r="FY44" s="585">
        <v>0</v>
      </c>
      <c r="FZ44" s="464">
        <v>1105</v>
      </c>
      <c r="GA44" s="526">
        <v>1105</v>
      </c>
    </row>
    <row r="45" spans="1:183" ht="33" customHeight="1">
      <c r="A45" s="588" t="s">
        <v>162</v>
      </c>
      <c r="B45" s="469" t="s">
        <v>887</v>
      </c>
      <c r="C45" s="529"/>
      <c r="D45" s="594"/>
      <c r="E45" s="512">
        <v>27304</v>
      </c>
      <c r="F45" s="512">
        <v>27315</v>
      </c>
      <c r="G45" s="396">
        <v>11</v>
      </c>
      <c r="H45" s="470">
        <v>420230</v>
      </c>
      <c r="I45" s="470">
        <v>420413</v>
      </c>
      <c r="J45" s="528">
        <v>183</v>
      </c>
      <c r="K45" s="437">
        <v>14.076923076923077</v>
      </c>
      <c r="L45" s="438"/>
      <c r="M45" s="439"/>
      <c r="N45" s="440"/>
      <c r="O45" s="441"/>
      <c r="P45" s="442"/>
      <c r="Q45" s="443"/>
      <c r="R45" s="444"/>
      <c r="S45" s="445"/>
      <c r="T45" s="439"/>
      <c r="U45" s="440"/>
      <c r="V45" s="441"/>
      <c r="W45" s="442"/>
      <c r="X45" s="443"/>
      <c r="Y45" s="446"/>
      <c r="Z45" s="445"/>
      <c r="AA45" s="439"/>
      <c r="AB45" s="440"/>
      <c r="AC45" s="441"/>
      <c r="AD45" s="442"/>
      <c r="AE45" s="443"/>
      <c r="AF45" s="446"/>
      <c r="AG45" s="445"/>
      <c r="AH45" s="439"/>
      <c r="AI45" s="440"/>
      <c r="AJ45" s="441"/>
      <c r="AK45" s="442"/>
      <c r="AL45" s="443"/>
      <c r="AM45" s="446"/>
      <c r="AN45" s="438"/>
      <c r="AO45" s="439"/>
      <c r="AP45" s="440"/>
      <c r="AQ45" s="441"/>
      <c r="AR45" s="442"/>
      <c r="AS45" s="443"/>
      <c r="AT45" s="448"/>
      <c r="AU45" s="447"/>
      <c r="AV45" s="439"/>
      <c r="AW45" s="440"/>
      <c r="AX45" s="441"/>
      <c r="AY45" s="442"/>
      <c r="AZ45" s="443"/>
      <c r="BA45" s="444"/>
      <c r="BB45" s="447"/>
      <c r="BC45" s="439"/>
      <c r="BD45" s="440"/>
      <c r="BE45" s="441"/>
      <c r="BF45" s="442"/>
      <c r="BG45" s="443"/>
      <c r="BH45" s="448"/>
      <c r="BI45" s="449">
        <v>13</v>
      </c>
      <c r="BJ45" s="450"/>
      <c r="BK45" s="451"/>
      <c r="BL45" s="452"/>
      <c r="BM45" s="453"/>
      <c r="BN45" s="454"/>
      <c r="BO45" s="455"/>
      <c r="BP45" s="447"/>
      <c r="BQ45" s="450"/>
      <c r="BR45" s="451"/>
      <c r="BS45" s="452"/>
      <c r="BT45" s="453"/>
      <c r="BU45" s="454"/>
      <c r="BV45" s="455"/>
      <c r="BW45" s="447"/>
      <c r="BX45" s="450"/>
      <c r="BY45" s="451"/>
      <c r="BZ45" s="452"/>
      <c r="CA45" s="453"/>
      <c r="CB45" s="454"/>
      <c r="CC45" s="455"/>
      <c r="CD45" s="447"/>
      <c r="CE45" s="450"/>
      <c r="CF45" s="451"/>
      <c r="CG45" s="452"/>
      <c r="CH45" s="453"/>
      <c r="CI45" s="454"/>
      <c r="CJ45" s="455"/>
      <c r="CK45" s="447"/>
      <c r="CL45" s="450"/>
      <c r="CM45" s="451"/>
      <c r="CN45" s="452"/>
      <c r="CO45" s="453"/>
      <c r="CP45" s="454"/>
      <c r="CQ45" s="455"/>
      <c r="CR45" s="447"/>
      <c r="CS45" s="450"/>
      <c r="CT45" s="451"/>
      <c r="CU45" s="452"/>
      <c r="CV45" s="453"/>
      <c r="CW45" s="454"/>
      <c r="CX45" s="455"/>
      <c r="CY45" s="447"/>
      <c r="CZ45" s="439"/>
      <c r="DA45" s="440"/>
      <c r="DB45" s="441"/>
      <c r="DC45" s="442"/>
      <c r="DD45" s="443"/>
      <c r="DE45" s="444"/>
      <c r="DF45" s="447"/>
      <c r="DG45" s="439"/>
      <c r="DH45" s="440"/>
      <c r="DI45" s="441"/>
      <c r="DJ45" s="442"/>
      <c r="DK45" s="443"/>
      <c r="DL45" s="444"/>
      <c r="DM45" s="447"/>
      <c r="DN45" s="439"/>
      <c r="DO45" s="440"/>
      <c r="DP45" s="441"/>
      <c r="DQ45" s="442"/>
      <c r="DR45" s="443"/>
      <c r="DS45" s="444"/>
      <c r="DT45" s="447"/>
      <c r="DU45" s="439"/>
      <c r="DV45" s="440"/>
      <c r="DW45" s="441"/>
      <c r="DX45" s="442"/>
      <c r="DY45" s="443"/>
      <c r="DZ45" s="444"/>
      <c r="EA45" s="447"/>
      <c r="EB45" s="439"/>
      <c r="EC45" s="440"/>
      <c r="ED45" s="441"/>
      <c r="EE45" s="442"/>
      <c r="EF45" s="443"/>
      <c r="EG45" s="444"/>
      <c r="EH45" s="447"/>
      <c r="EI45" s="439"/>
      <c r="EJ45" s="440"/>
      <c r="EK45" s="441"/>
      <c r="EL45" s="442"/>
      <c r="EM45" s="443"/>
      <c r="EN45" s="444"/>
      <c r="EO45" s="447"/>
      <c r="EP45" s="439"/>
      <c r="EQ45" s="440"/>
      <c r="ER45" s="441"/>
      <c r="ES45" s="442"/>
      <c r="ET45" s="443"/>
      <c r="EU45" s="444"/>
      <c r="EV45" s="447"/>
      <c r="EW45" s="439"/>
      <c r="EX45" s="440"/>
      <c r="EY45" s="441"/>
      <c r="EZ45" s="442"/>
      <c r="FA45" s="443"/>
      <c r="FB45" s="444"/>
      <c r="FC45" s="447"/>
      <c r="FD45" s="439"/>
      <c r="FE45" s="440"/>
      <c r="FF45" s="441"/>
      <c r="FG45" s="442"/>
      <c r="FH45" s="443"/>
      <c r="FI45" s="543"/>
      <c r="FJ45" s="457">
        <v>13</v>
      </c>
      <c r="FK45" s="458">
        <v>0</v>
      </c>
      <c r="FL45" s="420">
        <v>0</v>
      </c>
      <c r="FM45" s="421">
        <v>0</v>
      </c>
      <c r="FN45" s="459">
        <v>0</v>
      </c>
      <c r="FO45" s="460">
        <v>0</v>
      </c>
      <c r="FP45" s="461">
        <v>0</v>
      </c>
      <c r="FQ45" s="462">
        <v>13</v>
      </c>
      <c r="FR45" s="463">
        <v>13</v>
      </c>
      <c r="FS45" s="579">
        <v>1105</v>
      </c>
      <c r="FT45" s="580">
        <v>0</v>
      </c>
      <c r="FU45" s="581">
        <v>0</v>
      </c>
      <c r="FV45" s="582">
        <v>0</v>
      </c>
      <c r="FW45" s="583">
        <v>0</v>
      </c>
      <c r="FX45" s="584">
        <v>0</v>
      </c>
      <c r="FY45" s="585">
        <v>0</v>
      </c>
      <c r="FZ45" s="464">
        <v>1105</v>
      </c>
      <c r="GA45" s="526">
        <v>1105</v>
      </c>
    </row>
    <row r="46" spans="1:183" ht="33" customHeight="1">
      <c r="A46" s="588" t="s">
        <v>163</v>
      </c>
      <c r="B46" s="469" t="s">
        <v>887</v>
      </c>
      <c r="C46" s="433"/>
      <c r="D46" s="589"/>
      <c r="E46" s="512">
        <v>29107</v>
      </c>
      <c r="F46" s="512">
        <v>29119</v>
      </c>
      <c r="G46" s="396">
        <v>12</v>
      </c>
      <c r="H46" s="470">
        <v>455992</v>
      </c>
      <c r="I46" s="470">
        <v>456136</v>
      </c>
      <c r="J46" s="528">
        <v>144</v>
      </c>
      <c r="K46" s="437">
        <v>14.4</v>
      </c>
      <c r="L46" s="438"/>
      <c r="M46" s="439"/>
      <c r="N46" s="440"/>
      <c r="O46" s="441"/>
      <c r="P46" s="442"/>
      <c r="Q46" s="443"/>
      <c r="R46" s="444"/>
      <c r="S46" s="445"/>
      <c r="T46" s="439"/>
      <c r="U46" s="440"/>
      <c r="V46" s="441"/>
      <c r="W46" s="442"/>
      <c r="X46" s="443"/>
      <c r="Y46" s="446"/>
      <c r="Z46" s="445"/>
      <c r="AA46" s="439"/>
      <c r="AB46" s="440"/>
      <c r="AC46" s="441"/>
      <c r="AD46" s="442"/>
      <c r="AE46" s="443"/>
      <c r="AF46" s="446"/>
      <c r="AG46" s="445"/>
      <c r="AH46" s="439"/>
      <c r="AI46" s="440"/>
      <c r="AJ46" s="441"/>
      <c r="AK46" s="442"/>
      <c r="AL46" s="443"/>
      <c r="AM46" s="446"/>
      <c r="AN46" s="438"/>
      <c r="AO46" s="439"/>
      <c r="AP46" s="440"/>
      <c r="AQ46" s="441"/>
      <c r="AR46" s="442"/>
      <c r="AS46" s="443"/>
      <c r="AT46" s="448"/>
      <c r="AU46" s="447"/>
      <c r="AV46" s="439"/>
      <c r="AW46" s="440"/>
      <c r="AX46" s="441"/>
      <c r="AY46" s="442"/>
      <c r="AZ46" s="443"/>
      <c r="BA46" s="444"/>
      <c r="BB46" s="447"/>
      <c r="BC46" s="439"/>
      <c r="BD46" s="440"/>
      <c r="BE46" s="441"/>
      <c r="BF46" s="442"/>
      <c r="BG46" s="443"/>
      <c r="BH46" s="448"/>
      <c r="BI46" s="449"/>
      <c r="BJ46" s="450"/>
      <c r="BK46" s="451"/>
      <c r="BL46" s="452"/>
      <c r="BM46" s="453"/>
      <c r="BN46" s="454"/>
      <c r="BO46" s="455"/>
      <c r="BP46" s="447"/>
      <c r="BQ46" s="450"/>
      <c r="BR46" s="451"/>
      <c r="BS46" s="452"/>
      <c r="BT46" s="453"/>
      <c r="BU46" s="454"/>
      <c r="BV46" s="455"/>
      <c r="BW46" s="447"/>
      <c r="BX46" s="450"/>
      <c r="BY46" s="451"/>
      <c r="BZ46" s="452"/>
      <c r="CA46" s="453"/>
      <c r="CB46" s="454"/>
      <c r="CC46" s="455"/>
      <c r="CD46" s="447"/>
      <c r="CE46" s="450"/>
      <c r="CF46" s="451"/>
      <c r="CG46" s="452"/>
      <c r="CH46" s="453"/>
      <c r="CI46" s="454"/>
      <c r="CJ46" s="455"/>
      <c r="CK46" s="447"/>
      <c r="CL46" s="450"/>
      <c r="CM46" s="451"/>
      <c r="CN46" s="452"/>
      <c r="CO46" s="453"/>
      <c r="CP46" s="454"/>
      <c r="CQ46" s="455"/>
      <c r="CR46" s="447">
        <v>1</v>
      </c>
      <c r="CS46" s="450"/>
      <c r="CT46" s="451"/>
      <c r="CU46" s="452"/>
      <c r="CV46" s="453"/>
      <c r="CW46" s="454"/>
      <c r="CX46" s="455"/>
      <c r="CY46" s="447"/>
      <c r="CZ46" s="439"/>
      <c r="DA46" s="440"/>
      <c r="DB46" s="441"/>
      <c r="DC46" s="442"/>
      <c r="DD46" s="443"/>
      <c r="DE46" s="444"/>
      <c r="DF46" s="447"/>
      <c r="DG46" s="439"/>
      <c r="DH46" s="440"/>
      <c r="DI46" s="441"/>
      <c r="DJ46" s="442"/>
      <c r="DK46" s="443"/>
      <c r="DL46" s="444"/>
      <c r="DM46" s="447">
        <v>9</v>
      </c>
      <c r="DN46" s="439"/>
      <c r="DO46" s="440"/>
      <c r="DP46" s="441"/>
      <c r="DQ46" s="442"/>
      <c r="DR46" s="443"/>
      <c r="DS46" s="444"/>
      <c r="DT46" s="447"/>
      <c r="DU46" s="439"/>
      <c r="DV46" s="440"/>
      <c r="DW46" s="441"/>
      <c r="DX46" s="442"/>
      <c r="DY46" s="443"/>
      <c r="DZ46" s="444"/>
      <c r="EA46" s="447"/>
      <c r="EB46" s="439"/>
      <c r="EC46" s="440"/>
      <c r="ED46" s="441"/>
      <c r="EE46" s="442"/>
      <c r="EF46" s="443"/>
      <c r="EG46" s="444"/>
      <c r="EH46" s="447"/>
      <c r="EI46" s="439"/>
      <c r="EJ46" s="440"/>
      <c r="EK46" s="441"/>
      <c r="EL46" s="442"/>
      <c r="EM46" s="443"/>
      <c r="EN46" s="444"/>
      <c r="EO46" s="447"/>
      <c r="EP46" s="439"/>
      <c r="EQ46" s="440"/>
      <c r="ER46" s="441"/>
      <c r="ES46" s="442"/>
      <c r="ET46" s="443"/>
      <c r="EU46" s="444"/>
      <c r="EV46" s="447"/>
      <c r="EW46" s="439"/>
      <c r="EX46" s="440"/>
      <c r="EY46" s="441"/>
      <c r="EZ46" s="442"/>
      <c r="FA46" s="443"/>
      <c r="FB46" s="444"/>
      <c r="FC46" s="447"/>
      <c r="FD46" s="439"/>
      <c r="FE46" s="440"/>
      <c r="FF46" s="441"/>
      <c r="FG46" s="442"/>
      <c r="FH46" s="443"/>
      <c r="FI46" s="543"/>
      <c r="FJ46" s="457">
        <v>10</v>
      </c>
      <c r="FK46" s="458">
        <v>0</v>
      </c>
      <c r="FL46" s="420">
        <v>0</v>
      </c>
      <c r="FM46" s="421">
        <v>0</v>
      </c>
      <c r="FN46" s="459">
        <v>0</v>
      </c>
      <c r="FO46" s="460">
        <v>0</v>
      </c>
      <c r="FP46" s="461">
        <v>0</v>
      </c>
      <c r="FQ46" s="462">
        <v>10</v>
      </c>
      <c r="FR46" s="463">
        <v>10</v>
      </c>
      <c r="FS46" s="579">
        <v>850</v>
      </c>
      <c r="FT46" s="580">
        <v>0</v>
      </c>
      <c r="FU46" s="581">
        <v>0</v>
      </c>
      <c r="FV46" s="582">
        <v>0</v>
      </c>
      <c r="FW46" s="583">
        <v>0</v>
      </c>
      <c r="FX46" s="584">
        <v>0</v>
      </c>
      <c r="FY46" s="585">
        <v>0</v>
      </c>
      <c r="FZ46" s="464">
        <v>850</v>
      </c>
      <c r="GA46" s="526">
        <v>850</v>
      </c>
    </row>
    <row r="47" spans="1:183" ht="33" customHeight="1">
      <c r="A47" s="588" t="s">
        <v>164</v>
      </c>
      <c r="B47" s="469" t="s">
        <v>887</v>
      </c>
      <c r="C47" s="433"/>
      <c r="D47" s="589"/>
      <c r="E47" s="512">
        <v>29081</v>
      </c>
      <c r="F47" s="512">
        <v>29090</v>
      </c>
      <c r="G47" s="595">
        <v>9</v>
      </c>
      <c r="H47" s="470">
        <v>441427</v>
      </c>
      <c r="I47" s="470">
        <v>441564</v>
      </c>
      <c r="J47" s="528">
        <v>137</v>
      </c>
      <c r="K47" s="437">
        <v>15.222222222222221</v>
      </c>
      <c r="L47" s="438"/>
      <c r="M47" s="439"/>
      <c r="N47" s="440"/>
      <c r="O47" s="441"/>
      <c r="P47" s="442"/>
      <c r="Q47" s="443"/>
      <c r="R47" s="444"/>
      <c r="S47" s="445"/>
      <c r="T47" s="439"/>
      <c r="U47" s="440"/>
      <c r="V47" s="441"/>
      <c r="W47" s="442"/>
      <c r="X47" s="443"/>
      <c r="Y47" s="446"/>
      <c r="Z47" s="445"/>
      <c r="AA47" s="439"/>
      <c r="AB47" s="440"/>
      <c r="AC47" s="441"/>
      <c r="AD47" s="442"/>
      <c r="AE47" s="443"/>
      <c r="AF47" s="446"/>
      <c r="AG47" s="445"/>
      <c r="AH47" s="439"/>
      <c r="AI47" s="440"/>
      <c r="AJ47" s="441"/>
      <c r="AK47" s="442"/>
      <c r="AL47" s="443"/>
      <c r="AM47" s="446"/>
      <c r="AN47" s="438"/>
      <c r="AO47" s="439"/>
      <c r="AP47" s="440"/>
      <c r="AQ47" s="441"/>
      <c r="AR47" s="442"/>
      <c r="AS47" s="443"/>
      <c r="AT47" s="448"/>
      <c r="AU47" s="447"/>
      <c r="AV47" s="439"/>
      <c r="AW47" s="440"/>
      <c r="AX47" s="441"/>
      <c r="AY47" s="442"/>
      <c r="AZ47" s="443"/>
      <c r="BA47" s="444"/>
      <c r="BB47" s="447"/>
      <c r="BC47" s="439"/>
      <c r="BD47" s="440"/>
      <c r="BE47" s="441"/>
      <c r="BF47" s="442"/>
      <c r="BG47" s="443"/>
      <c r="BH47" s="448"/>
      <c r="BI47" s="449"/>
      <c r="BJ47" s="450"/>
      <c r="BK47" s="451"/>
      <c r="BL47" s="452"/>
      <c r="BM47" s="453"/>
      <c r="BN47" s="454"/>
      <c r="BO47" s="455"/>
      <c r="BP47" s="447"/>
      <c r="BQ47" s="450"/>
      <c r="BR47" s="451"/>
      <c r="BS47" s="452"/>
      <c r="BT47" s="453"/>
      <c r="BU47" s="454"/>
      <c r="BV47" s="455"/>
      <c r="BW47" s="447"/>
      <c r="BX47" s="450"/>
      <c r="BY47" s="451"/>
      <c r="BZ47" s="452"/>
      <c r="CA47" s="453"/>
      <c r="CB47" s="454"/>
      <c r="CC47" s="455"/>
      <c r="CD47" s="447"/>
      <c r="CE47" s="450"/>
      <c r="CF47" s="451"/>
      <c r="CG47" s="452"/>
      <c r="CH47" s="453"/>
      <c r="CI47" s="454"/>
      <c r="CJ47" s="455"/>
      <c r="CK47" s="447"/>
      <c r="CL47" s="450"/>
      <c r="CM47" s="451"/>
      <c r="CN47" s="452"/>
      <c r="CO47" s="453"/>
      <c r="CP47" s="454"/>
      <c r="CQ47" s="455"/>
      <c r="CR47" s="447">
        <v>9</v>
      </c>
      <c r="CS47" s="450"/>
      <c r="CT47" s="451"/>
      <c r="CU47" s="452"/>
      <c r="CV47" s="453"/>
      <c r="CW47" s="454"/>
      <c r="CX47" s="455"/>
      <c r="CY47" s="447"/>
      <c r="CZ47" s="439"/>
      <c r="DA47" s="440"/>
      <c r="DB47" s="441"/>
      <c r="DC47" s="442"/>
      <c r="DD47" s="443"/>
      <c r="DE47" s="444"/>
      <c r="DF47" s="447"/>
      <c r="DG47" s="439"/>
      <c r="DH47" s="440"/>
      <c r="DI47" s="441"/>
      <c r="DJ47" s="442"/>
      <c r="DK47" s="443"/>
      <c r="DL47" s="444"/>
      <c r="DM47" s="447"/>
      <c r="DN47" s="439"/>
      <c r="DO47" s="440"/>
      <c r="DP47" s="441"/>
      <c r="DQ47" s="442"/>
      <c r="DR47" s="443"/>
      <c r="DS47" s="444"/>
      <c r="DT47" s="447"/>
      <c r="DU47" s="439"/>
      <c r="DV47" s="440"/>
      <c r="DW47" s="441"/>
      <c r="DX47" s="442"/>
      <c r="DY47" s="443"/>
      <c r="DZ47" s="444"/>
      <c r="EA47" s="447"/>
      <c r="EB47" s="439"/>
      <c r="EC47" s="440"/>
      <c r="ED47" s="441"/>
      <c r="EE47" s="442"/>
      <c r="EF47" s="443"/>
      <c r="EG47" s="444"/>
      <c r="EH47" s="447"/>
      <c r="EI47" s="439"/>
      <c r="EJ47" s="440"/>
      <c r="EK47" s="441"/>
      <c r="EL47" s="442"/>
      <c r="EM47" s="443"/>
      <c r="EN47" s="444"/>
      <c r="EO47" s="447"/>
      <c r="EP47" s="439"/>
      <c r="EQ47" s="440"/>
      <c r="ER47" s="441"/>
      <c r="ES47" s="442"/>
      <c r="ET47" s="443"/>
      <c r="EU47" s="444"/>
      <c r="EV47" s="447"/>
      <c r="EW47" s="439"/>
      <c r="EX47" s="440"/>
      <c r="EY47" s="441"/>
      <c r="EZ47" s="442"/>
      <c r="FA47" s="443"/>
      <c r="FB47" s="444"/>
      <c r="FC47" s="447"/>
      <c r="FD47" s="439"/>
      <c r="FE47" s="440"/>
      <c r="FF47" s="441"/>
      <c r="FG47" s="442"/>
      <c r="FH47" s="443"/>
      <c r="FI47" s="543"/>
      <c r="FJ47" s="457">
        <v>9</v>
      </c>
      <c r="FK47" s="458">
        <v>0</v>
      </c>
      <c r="FL47" s="420">
        <v>0</v>
      </c>
      <c r="FM47" s="421">
        <v>0</v>
      </c>
      <c r="FN47" s="459">
        <v>0</v>
      </c>
      <c r="FO47" s="460">
        <v>0</v>
      </c>
      <c r="FP47" s="461">
        <v>0</v>
      </c>
      <c r="FQ47" s="462">
        <v>9</v>
      </c>
      <c r="FR47" s="463">
        <v>9</v>
      </c>
      <c r="FS47" s="579">
        <v>765</v>
      </c>
      <c r="FT47" s="580">
        <v>0</v>
      </c>
      <c r="FU47" s="581">
        <v>0</v>
      </c>
      <c r="FV47" s="582">
        <v>0</v>
      </c>
      <c r="FW47" s="583">
        <v>0</v>
      </c>
      <c r="FX47" s="584">
        <v>0</v>
      </c>
      <c r="FY47" s="585">
        <v>0</v>
      </c>
      <c r="FZ47" s="464">
        <v>765</v>
      </c>
      <c r="GA47" s="526">
        <v>765</v>
      </c>
    </row>
    <row r="48" spans="1:183" ht="33" customHeight="1">
      <c r="A48" s="603" t="s">
        <v>165</v>
      </c>
      <c r="B48" s="604" t="s">
        <v>887</v>
      </c>
      <c r="C48" s="598"/>
      <c r="D48" s="589"/>
      <c r="E48" s="512">
        <v>25514</v>
      </c>
      <c r="F48" s="512">
        <v>25523</v>
      </c>
      <c r="G48" s="396">
        <v>9</v>
      </c>
      <c r="H48" s="599">
        <v>398757</v>
      </c>
      <c r="I48" s="599">
        <v>398837</v>
      </c>
      <c r="J48" s="528">
        <v>80</v>
      </c>
      <c r="K48" s="437">
        <v>8</v>
      </c>
      <c r="L48" s="438"/>
      <c r="M48" s="439"/>
      <c r="N48" s="440"/>
      <c r="O48" s="441"/>
      <c r="P48" s="442"/>
      <c r="Q48" s="443"/>
      <c r="R48" s="444"/>
      <c r="S48" s="445"/>
      <c r="T48" s="439"/>
      <c r="U48" s="440"/>
      <c r="V48" s="441"/>
      <c r="W48" s="442"/>
      <c r="X48" s="443"/>
      <c r="Y48" s="446"/>
      <c r="Z48" s="445"/>
      <c r="AA48" s="439"/>
      <c r="AB48" s="440"/>
      <c r="AC48" s="441"/>
      <c r="AD48" s="442"/>
      <c r="AE48" s="443"/>
      <c r="AF48" s="446"/>
      <c r="AG48" s="445">
        <v>5</v>
      </c>
      <c r="AH48" s="439"/>
      <c r="AI48" s="440"/>
      <c r="AJ48" s="441">
        <v>5</v>
      </c>
      <c r="AK48" s="442"/>
      <c r="AL48" s="443"/>
      <c r="AM48" s="446"/>
      <c r="AN48" s="438"/>
      <c r="AO48" s="439"/>
      <c r="AP48" s="440"/>
      <c r="AQ48" s="441"/>
      <c r="AR48" s="442"/>
      <c r="AS48" s="443"/>
      <c r="AT48" s="448"/>
      <c r="AU48" s="447"/>
      <c r="AV48" s="439"/>
      <c r="AW48" s="440"/>
      <c r="AX48" s="441"/>
      <c r="AY48" s="442"/>
      <c r="AZ48" s="443"/>
      <c r="BA48" s="444"/>
      <c r="BB48" s="447"/>
      <c r="BC48" s="439"/>
      <c r="BD48" s="440"/>
      <c r="BE48" s="441"/>
      <c r="BF48" s="442"/>
      <c r="BG48" s="443"/>
      <c r="BH48" s="448"/>
      <c r="BI48" s="449"/>
      <c r="BJ48" s="450"/>
      <c r="BK48" s="451"/>
      <c r="BL48" s="452"/>
      <c r="BM48" s="453"/>
      <c r="BN48" s="454"/>
      <c r="BO48" s="455"/>
      <c r="BP48" s="447"/>
      <c r="BQ48" s="450"/>
      <c r="BR48" s="451"/>
      <c r="BS48" s="452"/>
      <c r="BT48" s="453"/>
      <c r="BU48" s="454"/>
      <c r="BV48" s="455"/>
      <c r="BW48" s="447"/>
      <c r="BX48" s="450"/>
      <c r="BY48" s="451"/>
      <c r="BZ48" s="452"/>
      <c r="CA48" s="453"/>
      <c r="CB48" s="454"/>
      <c r="CC48" s="455"/>
      <c r="CD48" s="447"/>
      <c r="CE48" s="450"/>
      <c r="CF48" s="451"/>
      <c r="CG48" s="452"/>
      <c r="CH48" s="453"/>
      <c r="CI48" s="454"/>
      <c r="CJ48" s="455"/>
      <c r="CK48" s="447"/>
      <c r="CL48" s="450"/>
      <c r="CM48" s="451"/>
      <c r="CN48" s="452"/>
      <c r="CO48" s="453"/>
      <c r="CP48" s="454"/>
      <c r="CQ48" s="455"/>
      <c r="CR48" s="447"/>
      <c r="CS48" s="450"/>
      <c r="CT48" s="451"/>
      <c r="CU48" s="452"/>
      <c r="CV48" s="453"/>
      <c r="CW48" s="454"/>
      <c r="CX48" s="455"/>
      <c r="CY48" s="447"/>
      <c r="CZ48" s="439"/>
      <c r="DA48" s="440"/>
      <c r="DB48" s="441"/>
      <c r="DC48" s="442"/>
      <c r="DD48" s="443"/>
      <c r="DE48" s="444"/>
      <c r="DF48" s="447"/>
      <c r="DG48" s="439"/>
      <c r="DH48" s="440"/>
      <c r="DI48" s="441"/>
      <c r="DJ48" s="442"/>
      <c r="DK48" s="443"/>
      <c r="DL48" s="444"/>
      <c r="DM48" s="447"/>
      <c r="DN48" s="439"/>
      <c r="DO48" s="440"/>
      <c r="DP48" s="441"/>
      <c r="DQ48" s="442"/>
      <c r="DR48" s="443"/>
      <c r="DS48" s="444"/>
      <c r="DT48" s="447"/>
      <c r="DU48" s="439"/>
      <c r="DV48" s="440"/>
      <c r="DW48" s="441"/>
      <c r="DX48" s="442"/>
      <c r="DY48" s="443"/>
      <c r="DZ48" s="444"/>
      <c r="EA48" s="447"/>
      <c r="EB48" s="439"/>
      <c r="EC48" s="440"/>
      <c r="ED48" s="441"/>
      <c r="EE48" s="442"/>
      <c r="EF48" s="443"/>
      <c r="EG48" s="444"/>
      <c r="EH48" s="447"/>
      <c r="EI48" s="439"/>
      <c r="EJ48" s="440"/>
      <c r="EK48" s="441"/>
      <c r="EL48" s="442"/>
      <c r="EM48" s="443"/>
      <c r="EN48" s="444"/>
      <c r="EO48" s="447"/>
      <c r="EP48" s="439"/>
      <c r="EQ48" s="440"/>
      <c r="ER48" s="441"/>
      <c r="ES48" s="442"/>
      <c r="ET48" s="443"/>
      <c r="EU48" s="444"/>
      <c r="EV48" s="447"/>
      <c r="EW48" s="439"/>
      <c r="EX48" s="440"/>
      <c r="EY48" s="441"/>
      <c r="EZ48" s="442"/>
      <c r="FA48" s="443"/>
      <c r="FB48" s="444"/>
      <c r="FC48" s="447"/>
      <c r="FD48" s="439"/>
      <c r="FE48" s="440"/>
      <c r="FF48" s="441"/>
      <c r="FG48" s="442"/>
      <c r="FH48" s="443"/>
      <c r="FI48" s="543"/>
      <c r="FJ48" s="457">
        <v>5</v>
      </c>
      <c r="FK48" s="458">
        <v>0</v>
      </c>
      <c r="FL48" s="420">
        <v>5</v>
      </c>
      <c r="FM48" s="421">
        <v>0</v>
      </c>
      <c r="FN48" s="459">
        <v>0</v>
      </c>
      <c r="FO48" s="460">
        <v>0</v>
      </c>
      <c r="FP48" s="461">
        <v>0</v>
      </c>
      <c r="FQ48" s="462">
        <v>10</v>
      </c>
      <c r="FR48" s="463">
        <v>10</v>
      </c>
      <c r="FS48" s="579">
        <v>425</v>
      </c>
      <c r="FT48" s="580">
        <v>0</v>
      </c>
      <c r="FU48" s="581">
        <v>425</v>
      </c>
      <c r="FV48" s="582">
        <v>0</v>
      </c>
      <c r="FW48" s="583">
        <v>0</v>
      </c>
      <c r="FX48" s="584">
        <v>0</v>
      </c>
      <c r="FY48" s="585">
        <v>0</v>
      </c>
      <c r="FZ48" s="464">
        <v>850</v>
      </c>
      <c r="GA48" s="526">
        <v>850</v>
      </c>
    </row>
    <row r="49" spans="1:183" ht="33" customHeight="1">
      <c r="A49" s="596" t="s">
        <v>166</v>
      </c>
      <c r="B49" s="597" t="s">
        <v>887</v>
      </c>
      <c r="C49" s="598"/>
      <c r="D49" s="589"/>
      <c r="E49" s="512">
        <v>25842.9</v>
      </c>
      <c r="F49" s="512">
        <v>25852.2</v>
      </c>
      <c r="G49" s="396">
        <v>9.2999999999992724</v>
      </c>
      <c r="H49" s="470">
        <v>394524</v>
      </c>
      <c r="I49" s="470">
        <v>394615</v>
      </c>
      <c r="J49" s="528">
        <v>91</v>
      </c>
      <c r="K49" s="437">
        <v>8.2727272727272734</v>
      </c>
      <c r="L49" s="438"/>
      <c r="M49" s="439"/>
      <c r="N49" s="440"/>
      <c r="O49" s="441"/>
      <c r="P49" s="442"/>
      <c r="Q49" s="443"/>
      <c r="R49" s="444"/>
      <c r="S49" s="445"/>
      <c r="T49" s="439"/>
      <c r="U49" s="440"/>
      <c r="V49" s="441"/>
      <c r="W49" s="442"/>
      <c r="X49" s="443"/>
      <c r="Y49" s="446"/>
      <c r="Z49" s="445"/>
      <c r="AA49" s="439"/>
      <c r="AB49" s="440"/>
      <c r="AC49" s="441"/>
      <c r="AD49" s="442"/>
      <c r="AE49" s="443"/>
      <c r="AF49" s="446"/>
      <c r="AG49" s="447">
        <v>8</v>
      </c>
      <c r="AH49" s="439"/>
      <c r="AI49" s="440"/>
      <c r="AJ49" s="441">
        <v>3</v>
      </c>
      <c r="AK49" s="442"/>
      <c r="AL49" s="443"/>
      <c r="AM49" s="446"/>
      <c r="AN49" s="438"/>
      <c r="AO49" s="439"/>
      <c r="AP49" s="440"/>
      <c r="AQ49" s="441"/>
      <c r="AR49" s="442"/>
      <c r="AS49" s="443"/>
      <c r="AT49" s="448"/>
      <c r="AU49" s="447"/>
      <c r="AV49" s="439"/>
      <c r="AW49" s="440"/>
      <c r="AX49" s="441"/>
      <c r="AY49" s="442"/>
      <c r="AZ49" s="443"/>
      <c r="BA49" s="444"/>
      <c r="BB49" s="447"/>
      <c r="BC49" s="439"/>
      <c r="BD49" s="440"/>
      <c r="BE49" s="441"/>
      <c r="BF49" s="442"/>
      <c r="BG49" s="443"/>
      <c r="BH49" s="448"/>
      <c r="BI49" s="449"/>
      <c r="BJ49" s="450"/>
      <c r="BK49" s="451"/>
      <c r="BL49" s="452"/>
      <c r="BM49" s="453"/>
      <c r="BN49" s="454"/>
      <c r="BO49" s="455"/>
      <c r="BP49" s="447"/>
      <c r="BQ49" s="450"/>
      <c r="BR49" s="451"/>
      <c r="BS49" s="452"/>
      <c r="BT49" s="453"/>
      <c r="BU49" s="454"/>
      <c r="BV49" s="455"/>
      <c r="BW49" s="447"/>
      <c r="BX49" s="450"/>
      <c r="BY49" s="451"/>
      <c r="BZ49" s="452"/>
      <c r="CA49" s="453"/>
      <c r="CB49" s="454"/>
      <c r="CC49" s="455"/>
      <c r="CD49" s="447"/>
      <c r="CE49" s="450"/>
      <c r="CF49" s="451"/>
      <c r="CG49" s="452"/>
      <c r="CH49" s="453"/>
      <c r="CI49" s="454"/>
      <c r="CJ49" s="455"/>
      <c r="CK49" s="447"/>
      <c r="CL49" s="450"/>
      <c r="CM49" s="451"/>
      <c r="CN49" s="452"/>
      <c r="CO49" s="453"/>
      <c r="CP49" s="454"/>
      <c r="CQ49" s="455"/>
      <c r="CR49" s="447"/>
      <c r="CS49" s="450"/>
      <c r="CT49" s="451"/>
      <c r="CU49" s="452"/>
      <c r="CV49" s="453"/>
      <c r="CW49" s="454"/>
      <c r="CX49" s="455"/>
      <c r="CY49" s="447"/>
      <c r="CZ49" s="439"/>
      <c r="DA49" s="440"/>
      <c r="DB49" s="441"/>
      <c r="DC49" s="442"/>
      <c r="DD49" s="443"/>
      <c r="DE49" s="444"/>
      <c r="DF49" s="447"/>
      <c r="DG49" s="439"/>
      <c r="DH49" s="440"/>
      <c r="DI49" s="441"/>
      <c r="DJ49" s="442"/>
      <c r="DK49" s="443"/>
      <c r="DL49" s="444"/>
      <c r="DM49" s="447"/>
      <c r="DN49" s="439"/>
      <c r="DO49" s="440"/>
      <c r="DP49" s="441"/>
      <c r="DQ49" s="442"/>
      <c r="DR49" s="443"/>
      <c r="DS49" s="444"/>
      <c r="DT49" s="447"/>
      <c r="DU49" s="439"/>
      <c r="DV49" s="440"/>
      <c r="DW49" s="441"/>
      <c r="DX49" s="442"/>
      <c r="DY49" s="443"/>
      <c r="DZ49" s="444"/>
      <c r="EA49" s="447"/>
      <c r="EB49" s="439"/>
      <c r="EC49" s="440"/>
      <c r="ED49" s="441"/>
      <c r="EE49" s="442"/>
      <c r="EF49" s="443"/>
      <c r="EG49" s="444"/>
      <c r="EH49" s="447"/>
      <c r="EI49" s="439"/>
      <c r="EJ49" s="440"/>
      <c r="EK49" s="441"/>
      <c r="EL49" s="442"/>
      <c r="EM49" s="443"/>
      <c r="EN49" s="444"/>
      <c r="EO49" s="447"/>
      <c r="EP49" s="439"/>
      <c r="EQ49" s="440"/>
      <c r="ER49" s="441"/>
      <c r="ES49" s="442"/>
      <c r="ET49" s="443"/>
      <c r="EU49" s="444"/>
      <c r="EV49" s="447"/>
      <c r="EW49" s="439"/>
      <c r="EX49" s="440"/>
      <c r="EY49" s="441"/>
      <c r="EZ49" s="442"/>
      <c r="FA49" s="443"/>
      <c r="FB49" s="444"/>
      <c r="FC49" s="447"/>
      <c r="FD49" s="439"/>
      <c r="FE49" s="440"/>
      <c r="FF49" s="441"/>
      <c r="FG49" s="442"/>
      <c r="FH49" s="443"/>
      <c r="FI49" s="543"/>
      <c r="FJ49" s="457">
        <v>8</v>
      </c>
      <c r="FK49" s="458">
        <v>0</v>
      </c>
      <c r="FL49" s="420">
        <v>3</v>
      </c>
      <c r="FM49" s="421">
        <v>0</v>
      </c>
      <c r="FN49" s="459">
        <v>0</v>
      </c>
      <c r="FO49" s="460">
        <v>0</v>
      </c>
      <c r="FP49" s="461">
        <v>0</v>
      </c>
      <c r="FQ49" s="462">
        <v>11</v>
      </c>
      <c r="FR49" s="463">
        <v>11</v>
      </c>
      <c r="FS49" s="579">
        <v>680</v>
      </c>
      <c r="FT49" s="580">
        <v>0</v>
      </c>
      <c r="FU49" s="581">
        <v>255</v>
      </c>
      <c r="FV49" s="582">
        <v>0</v>
      </c>
      <c r="FW49" s="583">
        <v>0</v>
      </c>
      <c r="FX49" s="584">
        <v>0</v>
      </c>
      <c r="FY49" s="585">
        <v>0</v>
      </c>
      <c r="FZ49" s="464">
        <v>935</v>
      </c>
      <c r="GA49" s="526">
        <v>935</v>
      </c>
    </row>
    <row r="50" spans="1:183" ht="33" customHeight="1">
      <c r="A50" s="600" t="s">
        <v>167</v>
      </c>
      <c r="B50" s="601" t="s">
        <v>887</v>
      </c>
      <c r="C50" s="598"/>
      <c r="D50" s="602"/>
      <c r="E50" s="512">
        <v>20015.599999999999</v>
      </c>
      <c r="F50" s="512">
        <v>20015.599999999999</v>
      </c>
      <c r="G50" s="396">
        <v>0</v>
      </c>
      <c r="H50" s="470">
        <v>306788.3</v>
      </c>
      <c r="I50" s="470">
        <v>306788.3</v>
      </c>
      <c r="J50" s="528">
        <v>0</v>
      </c>
      <c r="K50" s="437" t="e">
        <v>#DIV/0!</v>
      </c>
      <c r="L50" s="438"/>
      <c r="M50" s="439"/>
      <c r="N50" s="440"/>
      <c r="O50" s="441"/>
      <c r="P50" s="442"/>
      <c r="Q50" s="443"/>
      <c r="R50" s="444"/>
      <c r="S50" s="445"/>
      <c r="T50" s="439"/>
      <c r="U50" s="440"/>
      <c r="V50" s="441"/>
      <c r="W50" s="442"/>
      <c r="X50" s="443"/>
      <c r="Y50" s="446"/>
      <c r="Z50" s="445"/>
      <c r="AA50" s="439"/>
      <c r="AB50" s="440"/>
      <c r="AC50" s="441"/>
      <c r="AD50" s="442"/>
      <c r="AE50" s="443"/>
      <c r="AF50" s="446"/>
      <c r="AG50" s="445"/>
      <c r="AH50" s="439"/>
      <c r="AI50" s="440"/>
      <c r="AJ50" s="441"/>
      <c r="AK50" s="442"/>
      <c r="AL50" s="443"/>
      <c r="AM50" s="446"/>
      <c r="AN50" s="438"/>
      <c r="AO50" s="439"/>
      <c r="AP50" s="440"/>
      <c r="AQ50" s="441"/>
      <c r="AR50" s="442"/>
      <c r="AS50" s="443"/>
      <c r="AT50" s="448"/>
      <c r="AU50" s="447"/>
      <c r="AV50" s="439"/>
      <c r="AW50" s="440"/>
      <c r="AX50" s="441"/>
      <c r="AY50" s="442"/>
      <c r="AZ50" s="443"/>
      <c r="BA50" s="444"/>
      <c r="BB50" s="447"/>
      <c r="BC50" s="439"/>
      <c r="BD50" s="440"/>
      <c r="BE50" s="441"/>
      <c r="BF50" s="442"/>
      <c r="BG50" s="443"/>
      <c r="BH50" s="448"/>
      <c r="BI50" s="449"/>
      <c r="BJ50" s="450"/>
      <c r="BK50" s="451"/>
      <c r="BL50" s="452"/>
      <c r="BM50" s="453"/>
      <c r="BN50" s="454"/>
      <c r="BO50" s="455"/>
      <c r="BP50" s="447"/>
      <c r="BQ50" s="450"/>
      <c r="BR50" s="451"/>
      <c r="BS50" s="452"/>
      <c r="BT50" s="453"/>
      <c r="BU50" s="454"/>
      <c r="BV50" s="455"/>
      <c r="BW50" s="447"/>
      <c r="BX50" s="450"/>
      <c r="BY50" s="451"/>
      <c r="BZ50" s="452"/>
      <c r="CA50" s="453"/>
      <c r="CB50" s="454"/>
      <c r="CC50" s="455"/>
      <c r="CD50" s="447"/>
      <c r="CE50" s="450"/>
      <c r="CF50" s="451"/>
      <c r="CG50" s="452"/>
      <c r="CH50" s="453"/>
      <c r="CI50" s="454"/>
      <c r="CJ50" s="455"/>
      <c r="CK50" s="447"/>
      <c r="CL50" s="450"/>
      <c r="CM50" s="451"/>
      <c r="CN50" s="452"/>
      <c r="CO50" s="453"/>
      <c r="CP50" s="454"/>
      <c r="CQ50" s="455"/>
      <c r="CR50" s="447"/>
      <c r="CS50" s="450"/>
      <c r="CT50" s="451"/>
      <c r="CU50" s="452"/>
      <c r="CV50" s="453"/>
      <c r="CW50" s="454"/>
      <c r="CX50" s="455"/>
      <c r="CY50" s="447"/>
      <c r="CZ50" s="439"/>
      <c r="DA50" s="440"/>
      <c r="DB50" s="441"/>
      <c r="DC50" s="442"/>
      <c r="DD50" s="443"/>
      <c r="DE50" s="444"/>
      <c r="DF50" s="447"/>
      <c r="DG50" s="439"/>
      <c r="DH50" s="440"/>
      <c r="DI50" s="441"/>
      <c r="DJ50" s="442"/>
      <c r="DK50" s="443"/>
      <c r="DL50" s="444"/>
      <c r="DM50" s="447"/>
      <c r="DN50" s="439"/>
      <c r="DO50" s="440"/>
      <c r="DP50" s="441"/>
      <c r="DQ50" s="442"/>
      <c r="DR50" s="443"/>
      <c r="DS50" s="444"/>
      <c r="DT50" s="447"/>
      <c r="DU50" s="439"/>
      <c r="DV50" s="440"/>
      <c r="DW50" s="441"/>
      <c r="DX50" s="442"/>
      <c r="DY50" s="443"/>
      <c r="DZ50" s="444"/>
      <c r="EA50" s="447"/>
      <c r="EB50" s="439"/>
      <c r="EC50" s="440"/>
      <c r="ED50" s="441"/>
      <c r="EE50" s="442"/>
      <c r="EF50" s="443"/>
      <c r="EG50" s="444"/>
      <c r="EH50" s="447"/>
      <c r="EI50" s="439"/>
      <c r="EJ50" s="440"/>
      <c r="EK50" s="441"/>
      <c r="EL50" s="442"/>
      <c r="EM50" s="443"/>
      <c r="EN50" s="444"/>
      <c r="EO50" s="447"/>
      <c r="EP50" s="439"/>
      <c r="EQ50" s="440"/>
      <c r="ER50" s="441"/>
      <c r="ES50" s="442"/>
      <c r="ET50" s="443"/>
      <c r="EU50" s="444"/>
      <c r="EV50" s="447"/>
      <c r="EW50" s="439"/>
      <c r="EX50" s="440"/>
      <c r="EY50" s="441"/>
      <c r="EZ50" s="442"/>
      <c r="FA50" s="443"/>
      <c r="FB50" s="444"/>
      <c r="FC50" s="447"/>
      <c r="FD50" s="439"/>
      <c r="FE50" s="440"/>
      <c r="FF50" s="441"/>
      <c r="FG50" s="442"/>
      <c r="FH50" s="443"/>
      <c r="FI50" s="543"/>
      <c r="FJ50" s="457">
        <v>0</v>
      </c>
      <c r="FK50" s="458">
        <v>0</v>
      </c>
      <c r="FL50" s="420">
        <v>0</v>
      </c>
      <c r="FM50" s="421">
        <v>0</v>
      </c>
      <c r="FN50" s="459">
        <v>0</v>
      </c>
      <c r="FO50" s="460">
        <v>0</v>
      </c>
      <c r="FP50" s="461">
        <v>0</v>
      </c>
      <c r="FQ50" s="462">
        <v>0</v>
      </c>
      <c r="FR50" s="463">
        <v>0</v>
      </c>
      <c r="FS50" s="579">
        <v>0</v>
      </c>
      <c r="FT50" s="580">
        <v>0</v>
      </c>
      <c r="FU50" s="581">
        <v>0</v>
      </c>
      <c r="FV50" s="582">
        <v>0</v>
      </c>
      <c r="FW50" s="583">
        <v>0</v>
      </c>
      <c r="FX50" s="584">
        <v>0</v>
      </c>
      <c r="FY50" s="585">
        <v>0</v>
      </c>
      <c r="FZ50" s="464">
        <v>0</v>
      </c>
      <c r="GA50" s="465">
        <v>0</v>
      </c>
    </row>
    <row r="51" spans="1:183" ht="33" customHeight="1">
      <c r="A51" s="603" t="s">
        <v>168</v>
      </c>
      <c r="B51" s="604" t="s">
        <v>887</v>
      </c>
      <c r="C51" s="598"/>
      <c r="D51" s="589"/>
      <c r="E51" s="512">
        <v>21351</v>
      </c>
      <c r="F51" s="512">
        <v>21361.1</v>
      </c>
      <c r="G51" s="396">
        <v>10.099999999998545</v>
      </c>
      <c r="H51" s="470">
        <v>330633</v>
      </c>
      <c r="I51" s="470">
        <v>330731.5</v>
      </c>
      <c r="J51" s="528">
        <v>98.5</v>
      </c>
      <c r="K51" s="437">
        <v>8.2083333333333339</v>
      </c>
      <c r="L51" s="438"/>
      <c r="M51" s="439"/>
      <c r="N51" s="440"/>
      <c r="O51" s="441"/>
      <c r="P51" s="442"/>
      <c r="Q51" s="443"/>
      <c r="R51" s="444"/>
      <c r="S51" s="445"/>
      <c r="T51" s="439"/>
      <c r="U51" s="440"/>
      <c r="V51" s="441"/>
      <c r="W51" s="442"/>
      <c r="X51" s="443"/>
      <c r="Y51" s="446"/>
      <c r="Z51" s="445"/>
      <c r="AA51" s="439"/>
      <c r="AB51" s="440"/>
      <c r="AC51" s="441"/>
      <c r="AD51" s="442"/>
      <c r="AE51" s="443"/>
      <c r="AF51" s="446"/>
      <c r="AG51" s="445">
        <v>8</v>
      </c>
      <c r="AH51" s="439"/>
      <c r="AI51" s="440"/>
      <c r="AJ51" s="441">
        <v>4</v>
      </c>
      <c r="AK51" s="442"/>
      <c r="AL51" s="443"/>
      <c r="AM51" s="446"/>
      <c r="AN51" s="438"/>
      <c r="AO51" s="439"/>
      <c r="AP51" s="440"/>
      <c r="AQ51" s="441"/>
      <c r="AR51" s="442"/>
      <c r="AS51" s="443"/>
      <c r="AT51" s="448"/>
      <c r="AU51" s="447"/>
      <c r="AV51" s="439"/>
      <c r="AW51" s="440"/>
      <c r="AX51" s="441"/>
      <c r="AY51" s="442"/>
      <c r="AZ51" s="443"/>
      <c r="BA51" s="444"/>
      <c r="BB51" s="447"/>
      <c r="BC51" s="439"/>
      <c r="BD51" s="440"/>
      <c r="BE51" s="441"/>
      <c r="BF51" s="442"/>
      <c r="BG51" s="443"/>
      <c r="BH51" s="448"/>
      <c r="BI51" s="449"/>
      <c r="BJ51" s="450"/>
      <c r="BK51" s="451"/>
      <c r="BL51" s="452"/>
      <c r="BM51" s="453"/>
      <c r="BN51" s="454"/>
      <c r="BO51" s="455"/>
      <c r="BP51" s="447"/>
      <c r="BQ51" s="450"/>
      <c r="BR51" s="451"/>
      <c r="BS51" s="452"/>
      <c r="BT51" s="453"/>
      <c r="BU51" s="454"/>
      <c r="BV51" s="455"/>
      <c r="BW51" s="447"/>
      <c r="BX51" s="450"/>
      <c r="BY51" s="451"/>
      <c r="BZ51" s="452"/>
      <c r="CA51" s="453"/>
      <c r="CB51" s="454"/>
      <c r="CC51" s="455"/>
      <c r="CD51" s="447"/>
      <c r="CE51" s="450"/>
      <c r="CF51" s="451"/>
      <c r="CG51" s="452"/>
      <c r="CH51" s="453"/>
      <c r="CI51" s="454"/>
      <c r="CJ51" s="455"/>
      <c r="CK51" s="447"/>
      <c r="CL51" s="450"/>
      <c r="CM51" s="451"/>
      <c r="CN51" s="452"/>
      <c r="CO51" s="453"/>
      <c r="CP51" s="454"/>
      <c r="CQ51" s="455"/>
      <c r="CR51" s="447"/>
      <c r="CS51" s="450"/>
      <c r="CT51" s="451"/>
      <c r="CU51" s="452"/>
      <c r="CV51" s="453"/>
      <c r="CW51" s="454"/>
      <c r="CX51" s="455"/>
      <c r="CY51" s="447"/>
      <c r="CZ51" s="439"/>
      <c r="DA51" s="440"/>
      <c r="DB51" s="441"/>
      <c r="DC51" s="442"/>
      <c r="DD51" s="443"/>
      <c r="DE51" s="444"/>
      <c r="DF51" s="447"/>
      <c r="DG51" s="439"/>
      <c r="DH51" s="440"/>
      <c r="DI51" s="441"/>
      <c r="DJ51" s="442"/>
      <c r="DK51" s="443"/>
      <c r="DL51" s="444"/>
      <c r="DM51" s="447"/>
      <c r="DN51" s="439"/>
      <c r="DO51" s="440"/>
      <c r="DP51" s="441"/>
      <c r="DQ51" s="442"/>
      <c r="DR51" s="443"/>
      <c r="DS51" s="444"/>
      <c r="DT51" s="447"/>
      <c r="DU51" s="439"/>
      <c r="DV51" s="440"/>
      <c r="DW51" s="441"/>
      <c r="DX51" s="442"/>
      <c r="DY51" s="443"/>
      <c r="DZ51" s="444"/>
      <c r="EA51" s="447"/>
      <c r="EB51" s="439"/>
      <c r="EC51" s="440"/>
      <c r="ED51" s="441"/>
      <c r="EE51" s="442"/>
      <c r="EF51" s="443"/>
      <c r="EG51" s="444"/>
      <c r="EH51" s="447"/>
      <c r="EI51" s="439"/>
      <c r="EJ51" s="440"/>
      <c r="EK51" s="441"/>
      <c r="EL51" s="442"/>
      <c r="EM51" s="443"/>
      <c r="EN51" s="444"/>
      <c r="EO51" s="447"/>
      <c r="EP51" s="439"/>
      <c r="EQ51" s="440"/>
      <c r="ER51" s="441"/>
      <c r="ES51" s="442"/>
      <c r="ET51" s="443"/>
      <c r="EU51" s="444"/>
      <c r="EV51" s="447"/>
      <c r="EW51" s="439"/>
      <c r="EX51" s="440"/>
      <c r="EY51" s="441"/>
      <c r="EZ51" s="442"/>
      <c r="FA51" s="443"/>
      <c r="FB51" s="444"/>
      <c r="FC51" s="447"/>
      <c r="FD51" s="439"/>
      <c r="FE51" s="440"/>
      <c r="FF51" s="441"/>
      <c r="FG51" s="442"/>
      <c r="FH51" s="443"/>
      <c r="FI51" s="543"/>
      <c r="FJ51" s="457">
        <v>8</v>
      </c>
      <c r="FK51" s="458">
        <v>0</v>
      </c>
      <c r="FL51" s="420">
        <v>4</v>
      </c>
      <c r="FM51" s="421">
        <v>0</v>
      </c>
      <c r="FN51" s="459">
        <v>0</v>
      </c>
      <c r="FO51" s="460">
        <v>0</v>
      </c>
      <c r="FP51" s="461">
        <v>0</v>
      </c>
      <c r="FQ51" s="462">
        <v>12</v>
      </c>
      <c r="FR51" s="463">
        <v>12</v>
      </c>
      <c r="FS51" s="579">
        <v>680</v>
      </c>
      <c r="FT51" s="580">
        <v>0</v>
      </c>
      <c r="FU51" s="581">
        <v>340</v>
      </c>
      <c r="FV51" s="582">
        <v>0</v>
      </c>
      <c r="FW51" s="583">
        <v>0</v>
      </c>
      <c r="FX51" s="584">
        <v>0</v>
      </c>
      <c r="FY51" s="585">
        <v>0</v>
      </c>
      <c r="FZ51" s="464">
        <v>1020</v>
      </c>
      <c r="GA51" s="526">
        <v>1020</v>
      </c>
    </row>
    <row r="52" spans="1:183" ht="33" customHeight="1">
      <c r="A52" s="596" t="s">
        <v>169</v>
      </c>
      <c r="B52" s="597" t="s">
        <v>887</v>
      </c>
      <c r="C52" s="598"/>
      <c r="D52" s="589"/>
      <c r="E52" s="395">
        <v>27820.9</v>
      </c>
      <c r="F52" s="395">
        <v>27829.9</v>
      </c>
      <c r="G52" s="396">
        <v>9</v>
      </c>
      <c r="H52" s="470">
        <v>361724</v>
      </c>
      <c r="I52" s="470">
        <v>361847.6</v>
      </c>
      <c r="J52" s="528">
        <v>123.59999999997672</v>
      </c>
      <c r="K52" s="437">
        <v>15.44999999999709</v>
      </c>
      <c r="L52" s="605"/>
      <c r="M52" s="606"/>
      <c r="N52" s="607"/>
      <c r="O52" s="608"/>
      <c r="P52" s="609"/>
      <c r="Q52" s="610"/>
      <c r="R52" s="611"/>
      <c r="S52" s="612"/>
      <c r="T52" s="606"/>
      <c r="U52" s="607"/>
      <c r="V52" s="608"/>
      <c r="W52" s="609"/>
      <c r="X52" s="610"/>
      <c r="Y52" s="613"/>
      <c r="Z52" s="612"/>
      <c r="AA52" s="606"/>
      <c r="AB52" s="607"/>
      <c r="AC52" s="608"/>
      <c r="AD52" s="609"/>
      <c r="AE52" s="610"/>
      <c r="AF52" s="613"/>
      <c r="AG52" s="612"/>
      <c r="AH52" s="606"/>
      <c r="AI52" s="607"/>
      <c r="AJ52" s="608"/>
      <c r="AK52" s="609"/>
      <c r="AL52" s="610"/>
      <c r="AM52" s="613"/>
      <c r="AN52" s="605"/>
      <c r="AO52" s="606"/>
      <c r="AP52" s="607"/>
      <c r="AQ52" s="608"/>
      <c r="AR52" s="609"/>
      <c r="AS52" s="610"/>
      <c r="AT52" s="614"/>
      <c r="AU52" s="447"/>
      <c r="AV52" s="606"/>
      <c r="AW52" s="607"/>
      <c r="AX52" s="608"/>
      <c r="AY52" s="609"/>
      <c r="AZ52" s="610"/>
      <c r="BA52" s="611"/>
      <c r="BB52" s="615"/>
      <c r="BC52" s="606"/>
      <c r="BD52" s="607"/>
      <c r="BE52" s="608"/>
      <c r="BF52" s="609"/>
      <c r="BG52" s="610"/>
      <c r="BH52" s="614"/>
      <c r="BI52" s="616"/>
      <c r="BJ52" s="617"/>
      <c r="BK52" s="618"/>
      <c r="BL52" s="619"/>
      <c r="BM52" s="620"/>
      <c r="BN52" s="621"/>
      <c r="BO52" s="622"/>
      <c r="BP52" s="447"/>
      <c r="BQ52" s="617"/>
      <c r="BR52" s="618"/>
      <c r="BS52" s="619"/>
      <c r="BT52" s="620"/>
      <c r="BU52" s="621"/>
      <c r="BV52" s="622"/>
      <c r="BW52" s="447"/>
      <c r="BX52" s="617"/>
      <c r="BY52" s="618"/>
      <c r="BZ52" s="619"/>
      <c r="CA52" s="620"/>
      <c r="CB52" s="621"/>
      <c r="CC52" s="622"/>
      <c r="CD52" s="447"/>
      <c r="CE52" s="617"/>
      <c r="CF52" s="618"/>
      <c r="CG52" s="619"/>
      <c r="CH52" s="620"/>
      <c r="CI52" s="621"/>
      <c r="CJ52" s="622"/>
      <c r="CK52" s="447"/>
      <c r="CL52" s="617"/>
      <c r="CM52" s="618"/>
      <c r="CN52" s="619"/>
      <c r="CO52" s="620"/>
      <c r="CP52" s="621"/>
      <c r="CQ52" s="622"/>
      <c r="CR52" s="447">
        <v>8</v>
      </c>
      <c r="CS52" s="617"/>
      <c r="CT52" s="618"/>
      <c r="CU52" s="619"/>
      <c r="CV52" s="620"/>
      <c r="CW52" s="621"/>
      <c r="CX52" s="622"/>
      <c r="CY52" s="615"/>
      <c r="CZ52" s="606"/>
      <c r="DA52" s="607"/>
      <c r="DB52" s="608"/>
      <c r="DC52" s="609"/>
      <c r="DD52" s="610"/>
      <c r="DE52" s="611"/>
      <c r="DF52" s="615"/>
      <c r="DG52" s="606"/>
      <c r="DH52" s="607"/>
      <c r="DI52" s="608"/>
      <c r="DJ52" s="609"/>
      <c r="DK52" s="610"/>
      <c r="DL52" s="611"/>
      <c r="DM52" s="615"/>
      <c r="DN52" s="606"/>
      <c r="DO52" s="607"/>
      <c r="DP52" s="608"/>
      <c r="DQ52" s="609"/>
      <c r="DR52" s="610"/>
      <c r="DS52" s="611"/>
      <c r="DT52" s="615"/>
      <c r="DU52" s="606"/>
      <c r="DV52" s="607"/>
      <c r="DW52" s="608"/>
      <c r="DX52" s="609"/>
      <c r="DY52" s="610"/>
      <c r="DZ52" s="611"/>
      <c r="EA52" s="615"/>
      <c r="EB52" s="606"/>
      <c r="EC52" s="607"/>
      <c r="ED52" s="608"/>
      <c r="EE52" s="609"/>
      <c r="EF52" s="610"/>
      <c r="EG52" s="611"/>
      <c r="EH52" s="615"/>
      <c r="EI52" s="606"/>
      <c r="EJ52" s="607"/>
      <c r="EK52" s="608"/>
      <c r="EL52" s="609"/>
      <c r="EM52" s="610"/>
      <c r="EN52" s="611"/>
      <c r="EO52" s="615"/>
      <c r="EP52" s="606"/>
      <c r="EQ52" s="607"/>
      <c r="ER52" s="608"/>
      <c r="ES52" s="609"/>
      <c r="ET52" s="610"/>
      <c r="EU52" s="611"/>
      <c r="EV52" s="615"/>
      <c r="EW52" s="606"/>
      <c r="EX52" s="607"/>
      <c r="EY52" s="608"/>
      <c r="EZ52" s="609"/>
      <c r="FA52" s="610"/>
      <c r="FB52" s="611"/>
      <c r="FC52" s="615"/>
      <c r="FD52" s="606"/>
      <c r="FE52" s="607"/>
      <c r="FF52" s="608"/>
      <c r="FG52" s="609"/>
      <c r="FH52" s="610"/>
      <c r="FI52" s="623"/>
      <c r="FJ52" s="457">
        <v>8</v>
      </c>
      <c r="FK52" s="458">
        <v>0</v>
      </c>
      <c r="FL52" s="420">
        <v>0</v>
      </c>
      <c r="FM52" s="421">
        <v>0</v>
      </c>
      <c r="FN52" s="459">
        <v>0</v>
      </c>
      <c r="FO52" s="460">
        <v>0</v>
      </c>
      <c r="FP52" s="461">
        <v>0</v>
      </c>
      <c r="FQ52" s="462">
        <v>8</v>
      </c>
      <c r="FR52" s="463">
        <v>8</v>
      </c>
      <c r="FS52" s="579">
        <v>680</v>
      </c>
      <c r="FT52" s="580">
        <v>0</v>
      </c>
      <c r="FU52" s="581">
        <v>0</v>
      </c>
      <c r="FV52" s="582">
        <v>0</v>
      </c>
      <c r="FW52" s="583">
        <v>0</v>
      </c>
      <c r="FX52" s="584">
        <v>0</v>
      </c>
      <c r="FY52" s="585">
        <v>0</v>
      </c>
      <c r="FZ52" s="464">
        <v>680</v>
      </c>
      <c r="GA52" s="526">
        <v>680</v>
      </c>
    </row>
    <row r="53" spans="1:183" ht="33" customHeight="1">
      <c r="A53" s="600" t="s">
        <v>170</v>
      </c>
      <c r="B53" s="601" t="s">
        <v>887</v>
      </c>
      <c r="C53" s="598"/>
      <c r="D53" s="589"/>
      <c r="E53" s="512">
        <v>27928.3</v>
      </c>
      <c r="F53" s="512">
        <v>27928.3</v>
      </c>
      <c r="G53" s="396">
        <v>0</v>
      </c>
      <c r="H53" s="470">
        <v>385777</v>
      </c>
      <c r="I53" s="470">
        <v>385777</v>
      </c>
      <c r="J53" s="528">
        <v>0</v>
      </c>
      <c r="K53" s="437" t="e">
        <v>#DIV/0!</v>
      </c>
      <c r="L53" s="605"/>
      <c r="M53" s="606"/>
      <c r="N53" s="607"/>
      <c r="O53" s="608"/>
      <c r="P53" s="609"/>
      <c r="Q53" s="610"/>
      <c r="R53" s="611"/>
      <c r="S53" s="612"/>
      <c r="T53" s="606"/>
      <c r="U53" s="607"/>
      <c r="V53" s="608"/>
      <c r="W53" s="609"/>
      <c r="X53" s="610"/>
      <c r="Y53" s="613"/>
      <c r="Z53" s="612"/>
      <c r="AA53" s="606"/>
      <c r="AB53" s="607"/>
      <c r="AC53" s="608"/>
      <c r="AD53" s="609"/>
      <c r="AE53" s="610"/>
      <c r="AF53" s="613"/>
      <c r="AG53" s="612"/>
      <c r="AH53" s="606"/>
      <c r="AI53" s="607"/>
      <c r="AJ53" s="608"/>
      <c r="AK53" s="609"/>
      <c r="AL53" s="610"/>
      <c r="AM53" s="613"/>
      <c r="AN53" s="605"/>
      <c r="AO53" s="606"/>
      <c r="AP53" s="607"/>
      <c r="AQ53" s="608"/>
      <c r="AR53" s="609"/>
      <c r="AS53" s="610"/>
      <c r="AT53" s="614"/>
      <c r="AU53" s="615"/>
      <c r="AV53" s="606"/>
      <c r="AW53" s="607"/>
      <c r="AX53" s="608"/>
      <c r="AY53" s="609"/>
      <c r="AZ53" s="610"/>
      <c r="BA53" s="611"/>
      <c r="BB53" s="615"/>
      <c r="BC53" s="606"/>
      <c r="BD53" s="607"/>
      <c r="BE53" s="608"/>
      <c r="BF53" s="609"/>
      <c r="BG53" s="610"/>
      <c r="BH53" s="614"/>
      <c r="BI53" s="616"/>
      <c r="BJ53" s="617"/>
      <c r="BK53" s="618"/>
      <c r="BL53" s="619"/>
      <c r="BM53" s="620"/>
      <c r="BN53" s="621"/>
      <c r="BO53" s="622"/>
      <c r="BP53" s="447"/>
      <c r="BQ53" s="617"/>
      <c r="BR53" s="618"/>
      <c r="BS53" s="619"/>
      <c r="BT53" s="620"/>
      <c r="BU53" s="621"/>
      <c r="BV53" s="622"/>
      <c r="BW53" s="447"/>
      <c r="BX53" s="617"/>
      <c r="BY53" s="618"/>
      <c r="BZ53" s="619"/>
      <c r="CA53" s="620"/>
      <c r="CB53" s="621"/>
      <c r="CC53" s="622"/>
      <c r="CD53" s="447"/>
      <c r="CE53" s="617"/>
      <c r="CF53" s="618"/>
      <c r="CG53" s="619"/>
      <c r="CH53" s="620"/>
      <c r="CI53" s="621"/>
      <c r="CJ53" s="622"/>
      <c r="CK53" s="447"/>
      <c r="CL53" s="617"/>
      <c r="CM53" s="618"/>
      <c r="CN53" s="619"/>
      <c r="CO53" s="620"/>
      <c r="CP53" s="621"/>
      <c r="CQ53" s="622"/>
      <c r="CR53" s="447"/>
      <c r="CS53" s="617"/>
      <c r="CT53" s="618"/>
      <c r="CU53" s="619"/>
      <c r="CV53" s="620"/>
      <c r="CW53" s="621"/>
      <c r="CX53" s="622"/>
      <c r="CY53" s="615"/>
      <c r="CZ53" s="606"/>
      <c r="DA53" s="607"/>
      <c r="DB53" s="608"/>
      <c r="DC53" s="609"/>
      <c r="DD53" s="610"/>
      <c r="DE53" s="611"/>
      <c r="DF53" s="615"/>
      <c r="DG53" s="606"/>
      <c r="DH53" s="607"/>
      <c r="DI53" s="608"/>
      <c r="DJ53" s="609"/>
      <c r="DK53" s="610"/>
      <c r="DL53" s="611"/>
      <c r="DM53" s="615"/>
      <c r="DN53" s="606"/>
      <c r="DO53" s="607"/>
      <c r="DP53" s="608"/>
      <c r="DQ53" s="609"/>
      <c r="DR53" s="610"/>
      <c r="DS53" s="611"/>
      <c r="DT53" s="615"/>
      <c r="DU53" s="606"/>
      <c r="DV53" s="607"/>
      <c r="DW53" s="608"/>
      <c r="DX53" s="609"/>
      <c r="DY53" s="610"/>
      <c r="DZ53" s="611"/>
      <c r="EA53" s="615"/>
      <c r="EB53" s="606"/>
      <c r="EC53" s="607"/>
      <c r="ED53" s="608"/>
      <c r="EE53" s="609"/>
      <c r="EF53" s="610"/>
      <c r="EG53" s="611"/>
      <c r="EH53" s="615"/>
      <c r="EI53" s="606"/>
      <c r="EJ53" s="607"/>
      <c r="EK53" s="608"/>
      <c r="EL53" s="609"/>
      <c r="EM53" s="610"/>
      <c r="EN53" s="611"/>
      <c r="EO53" s="615"/>
      <c r="EP53" s="606"/>
      <c r="EQ53" s="607"/>
      <c r="ER53" s="608"/>
      <c r="ES53" s="609"/>
      <c r="ET53" s="610"/>
      <c r="EU53" s="611"/>
      <c r="EV53" s="615"/>
      <c r="EW53" s="606"/>
      <c r="EX53" s="607"/>
      <c r="EY53" s="608"/>
      <c r="EZ53" s="609"/>
      <c r="FA53" s="610"/>
      <c r="FB53" s="611"/>
      <c r="FC53" s="615"/>
      <c r="FD53" s="606"/>
      <c r="FE53" s="607"/>
      <c r="FF53" s="608"/>
      <c r="FG53" s="609"/>
      <c r="FH53" s="610"/>
      <c r="FI53" s="623"/>
      <c r="FJ53" s="457">
        <v>0</v>
      </c>
      <c r="FK53" s="458">
        <v>0</v>
      </c>
      <c r="FL53" s="420">
        <v>0</v>
      </c>
      <c r="FM53" s="421">
        <v>0</v>
      </c>
      <c r="FN53" s="459">
        <v>0</v>
      </c>
      <c r="FO53" s="460">
        <v>0</v>
      </c>
      <c r="FP53" s="461">
        <v>0</v>
      </c>
      <c r="FQ53" s="462">
        <v>0</v>
      </c>
      <c r="FR53" s="463">
        <v>0</v>
      </c>
      <c r="FS53" s="579">
        <v>0</v>
      </c>
      <c r="FT53" s="580">
        <v>0</v>
      </c>
      <c r="FU53" s="581">
        <v>0</v>
      </c>
      <c r="FV53" s="582">
        <v>0</v>
      </c>
      <c r="FW53" s="583">
        <v>0</v>
      </c>
      <c r="FX53" s="584">
        <v>0</v>
      </c>
      <c r="FY53" s="585">
        <v>0</v>
      </c>
      <c r="FZ53" s="464">
        <v>0</v>
      </c>
      <c r="GA53" s="526">
        <v>0</v>
      </c>
    </row>
    <row r="54" spans="1:183" ht="33" customHeight="1">
      <c r="A54" s="600" t="s">
        <v>171</v>
      </c>
      <c r="B54" s="601" t="s">
        <v>887</v>
      </c>
      <c r="C54" s="624"/>
      <c r="D54" s="594"/>
      <c r="E54" s="512">
        <v>18266.5</v>
      </c>
      <c r="F54" s="512">
        <v>18266.5</v>
      </c>
      <c r="G54" s="396">
        <v>0</v>
      </c>
      <c r="H54" s="470">
        <v>274530</v>
      </c>
      <c r="I54" s="470">
        <v>274530</v>
      </c>
      <c r="J54" s="528">
        <v>0</v>
      </c>
      <c r="K54" s="437" t="e">
        <v>#DIV/0!</v>
      </c>
      <c r="L54" s="605"/>
      <c r="M54" s="606"/>
      <c r="N54" s="607"/>
      <c r="O54" s="608"/>
      <c r="P54" s="609"/>
      <c r="Q54" s="610"/>
      <c r="R54" s="611"/>
      <c r="S54" s="612"/>
      <c r="T54" s="606"/>
      <c r="U54" s="607"/>
      <c r="V54" s="608"/>
      <c r="W54" s="609"/>
      <c r="X54" s="610"/>
      <c r="Y54" s="613"/>
      <c r="Z54" s="612"/>
      <c r="AA54" s="606"/>
      <c r="AB54" s="607"/>
      <c r="AC54" s="608"/>
      <c r="AD54" s="609"/>
      <c r="AE54" s="610"/>
      <c r="AF54" s="613"/>
      <c r="AG54" s="612"/>
      <c r="AH54" s="606"/>
      <c r="AI54" s="607"/>
      <c r="AJ54" s="608"/>
      <c r="AK54" s="609"/>
      <c r="AL54" s="610"/>
      <c r="AM54" s="613"/>
      <c r="AN54" s="605"/>
      <c r="AO54" s="606"/>
      <c r="AP54" s="607"/>
      <c r="AQ54" s="608"/>
      <c r="AR54" s="609"/>
      <c r="AS54" s="610"/>
      <c r="AT54" s="614"/>
      <c r="AU54" s="615"/>
      <c r="AV54" s="606"/>
      <c r="AW54" s="607"/>
      <c r="AX54" s="608"/>
      <c r="AY54" s="609"/>
      <c r="AZ54" s="610"/>
      <c r="BA54" s="611"/>
      <c r="BB54" s="615"/>
      <c r="BC54" s="606"/>
      <c r="BD54" s="607"/>
      <c r="BE54" s="608"/>
      <c r="BF54" s="609"/>
      <c r="BG54" s="610"/>
      <c r="BH54" s="614"/>
      <c r="BI54" s="616"/>
      <c r="BJ54" s="617"/>
      <c r="BK54" s="618"/>
      <c r="BL54" s="619"/>
      <c r="BM54" s="620"/>
      <c r="BN54" s="621"/>
      <c r="BO54" s="622"/>
      <c r="BP54" s="447"/>
      <c r="BQ54" s="617"/>
      <c r="BR54" s="618"/>
      <c r="BS54" s="619"/>
      <c r="BT54" s="620"/>
      <c r="BU54" s="621"/>
      <c r="BV54" s="622"/>
      <c r="BW54" s="447"/>
      <c r="BX54" s="617"/>
      <c r="BY54" s="618"/>
      <c r="BZ54" s="619"/>
      <c r="CA54" s="620"/>
      <c r="CB54" s="621"/>
      <c r="CC54" s="622"/>
      <c r="CD54" s="447"/>
      <c r="CE54" s="617"/>
      <c r="CF54" s="618"/>
      <c r="CG54" s="619"/>
      <c r="CH54" s="620"/>
      <c r="CI54" s="621"/>
      <c r="CJ54" s="622"/>
      <c r="CK54" s="447"/>
      <c r="CL54" s="617"/>
      <c r="CM54" s="618"/>
      <c r="CN54" s="619"/>
      <c r="CO54" s="620"/>
      <c r="CP54" s="621"/>
      <c r="CQ54" s="622"/>
      <c r="CR54" s="447"/>
      <c r="CS54" s="617"/>
      <c r="CT54" s="618"/>
      <c r="CU54" s="619"/>
      <c r="CV54" s="620"/>
      <c r="CW54" s="621"/>
      <c r="CX54" s="622"/>
      <c r="CY54" s="615"/>
      <c r="CZ54" s="606"/>
      <c r="DA54" s="607"/>
      <c r="DB54" s="608"/>
      <c r="DC54" s="609"/>
      <c r="DD54" s="610"/>
      <c r="DE54" s="611"/>
      <c r="DF54" s="615"/>
      <c r="DG54" s="606"/>
      <c r="DH54" s="607"/>
      <c r="DI54" s="608"/>
      <c r="DJ54" s="609"/>
      <c r="DK54" s="610"/>
      <c r="DL54" s="611"/>
      <c r="DM54" s="615"/>
      <c r="DN54" s="606"/>
      <c r="DO54" s="607"/>
      <c r="DP54" s="608"/>
      <c r="DQ54" s="609"/>
      <c r="DR54" s="610"/>
      <c r="DS54" s="611"/>
      <c r="DT54" s="615"/>
      <c r="DU54" s="606"/>
      <c r="DV54" s="607"/>
      <c r="DW54" s="608"/>
      <c r="DX54" s="609"/>
      <c r="DY54" s="610"/>
      <c r="DZ54" s="611"/>
      <c r="EA54" s="615"/>
      <c r="EB54" s="606"/>
      <c r="EC54" s="607"/>
      <c r="ED54" s="608"/>
      <c r="EE54" s="609"/>
      <c r="EF54" s="610"/>
      <c r="EG54" s="611"/>
      <c r="EH54" s="615"/>
      <c r="EI54" s="606"/>
      <c r="EJ54" s="607"/>
      <c r="EK54" s="608"/>
      <c r="EL54" s="609"/>
      <c r="EM54" s="610"/>
      <c r="EN54" s="611"/>
      <c r="EO54" s="615"/>
      <c r="EP54" s="606"/>
      <c r="EQ54" s="607"/>
      <c r="ER54" s="608"/>
      <c r="ES54" s="609"/>
      <c r="ET54" s="610"/>
      <c r="EU54" s="611"/>
      <c r="EV54" s="615"/>
      <c r="EW54" s="606"/>
      <c r="EX54" s="607"/>
      <c r="EY54" s="608"/>
      <c r="EZ54" s="609"/>
      <c r="FA54" s="610"/>
      <c r="FB54" s="611"/>
      <c r="FC54" s="615"/>
      <c r="FD54" s="606"/>
      <c r="FE54" s="607"/>
      <c r="FF54" s="608"/>
      <c r="FG54" s="609"/>
      <c r="FH54" s="610"/>
      <c r="FI54" s="623"/>
      <c r="FJ54" s="457">
        <v>0</v>
      </c>
      <c r="FK54" s="458">
        <v>0</v>
      </c>
      <c r="FL54" s="420">
        <v>0</v>
      </c>
      <c r="FM54" s="421">
        <v>0</v>
      </c>
      <c r="FN54" s="459">
        <v>0</v>
      </c>
      <c r="FO54" s="460">
        <v>0</v>
      </c>
      <c r="FP54" s="461">
        <v>0</v>
      </c>
      <c r="FQ54" s="462">
        <v>0</v>
      </c>
      <c r="FR54" s="463">
        <v>0</v>
      </c>
      <c r="FS54" s="579">
        <v>0</v>
      </c>
      <c r="FT54" s="580">
        <v>0</v>
      </c>
      <c r="FU54" s="581">
        <v>0</v>
      </c>
      <c r="FV54" s="582">
        <v>0</v>
      </c>
      <c r="FW54" s="583">
        <v>0</v>
      </c>
      <c r="FX54" s="584">
        <v>0</v>
      </c>
      <c r="FY54" s="585">
        <v>0</v>
      </c>
      <c r="FZ54" s="464">
        <v>0</v>
      </c>
      <c r="GA54" s="526">
        <v>0</v>
      </c>
    </row>
    <row r="55" spans="1:183" ht="33" customHeight="1">
      <c r="A55" s="603" t="s">
        <v>172</v>
      </c>
      <c r="B55" s="604" t="s">
        <v>887</v>
      </c>
      <c r="C55" s="598"/>
      <c r="D55" s="589"/>
      <c r="E55" s="395">
        <v>19415.7</v>
      </c>
      <c r="F55" s="395">
        <v>19425</v>
      </c>
      <c r="G55" s="396">
        <v>9.2999999999992724</v>
      </c>
      <c r="H55" s="470">
        <v>305064</v>
      </c>
      <c r="I55" s="470">
        <v>305167</v>
      </c>
      <c r="J55" s="528">
        <v>103</v>
      </c>
      <c r="K55" s="437">
        <v>14.714285714285714</v>
      </c>
      <c r="L55" s="605"/>
      <c r="M55" s="606"/>
      <c r="N55" s="607"/>
      <c r="O55" s="608"/>
      <c r="P55" s="609"/>
      <c r="Q55" s="610"/>
      <c r="R55" s="611"/>
      <c r="S55" s="612"/>
      <c r="T55" s="606"/>
      <c r="U55" s="607"/>
      <c r="V55" s="608"/>
      <c r="W55" s="609"/>
      <c r="X55" s="610"/>
      <c r="Y55" s="613"/>
      <c r="Z55" s="612"/>
      <c r="AA55" s="606"/>
      <c r="AB55" s="607"/>
      <c r="AC55" s="608"/>
      <c r="AD55" s="609"/>
      <c r="AE55" s="610"/>
      <c r="AF55" s="613"/>
      <c r="AG55" s="612"/>
      <c r="AH55" s="606"/>
      <c r="AI55" s="607"/>
      <c r="AJ55" s="608"/>
      <c r="AK55" s="609"/>
      <c r="AL55" s="610"/>
      <c r="AM55" s="613"/>
      <c r="AN55" s="605"/>
      <c r="AO55" s="606"/>
      <c r="AP55" s="607"/>
      <c r="AQ55" s="608"/>
      <c r="AR55" s="609"/>
      <c r="AS55" s="610"/>
      <c r="AT55" s="614"/>
      <c r="AU55" s="615">
        <v>4</v>
      </c>
      <c r="AV55" s="606"/>
      <c r="AW55" s="607"/>
      <c r="AX55" s="608">
        <v>3</v>
      </c>
      <c r="AY55" s="609"/>
      <c r="AZ55" s="610"/>
      <c r="BA55" s="611"/>
      <c r="BB55" s="615"/>
      <c r="BC55" s="606"/>
      <c r="BD55" s="607"/>
      <c r="BE55" s="608"/>
      <c r="BF55" s="609"/>
      <c r="BG55" s="610"/>
      <c r="BH55" s="614"/>
      <c r="BI55" s="616"/>
      <c r="BJ55" s="617"/>
      <c r="BK55" s="618"/>
      <c r="BL55" s="619"/>
      <c r="BM55" s="620"/>
      <c r="BN55" s="621"/>
      <c r="BO55" s="622"/>
      <c r="BP55" s="447"/>
      <c r="BQ55" s="617"/>
      <c r="BR55" s="618"/>
      <c r="BS55" s="619"/>
      <c r="BT55" s="620"/>
      <c r="BU55" s="621"/>
      <c r="BV55" s="622"/>
      <c r="BW55" s="447"/>
      <c r="BX55" s="617"/>
      <c r="BY55" s="618"/>
      <c r="BZ55" s="619"/>
      <c r="CA55" s="620"/>
      <c r="CB55" s="621"/>
      <c r="CC55" s="622"/>
      <c r="CD55" s="447"/>
      <c r="CE55" s="617"/>
      <c r="CF55" s="618"/>
      <c r="CG55" s="619"/>
      <c r="CH55" s="620"/>
      <c r="CI55" s="621"/>
      <c r="CJ55" s="622"/>
      <c r="CK55" s="447"/>
      <c r="CL55" s="617"/>
      <c r="CM55" s="618"/>
      <c r="CN55" s="619"/>
      <c r="CO55" s="620"/>
      <c r="CP55" s="621"/>
      <c r="CQ55" s="622"/>
      <c r="CR55" s="447"/>
      <c r="CS55" s="617"/>
      <c r="CT55" s="618"/>
      <c r="CU55" s="619"/>
      <c r="CV55" s="620"/>
      <c r="CW55" s="621"/>
      <c r="CX55" s="622"/>
      <c r="CY55" s="615"/>
      <c r="CZ55" s="606"/>
      <c r="DA55" s="607"/>
      <c r="DB55" s="608"/>
      <c r="DC55" s="609"/>
      <c r="DD55" s="610"/>
      <c r="DE55" s="611"/>
      <c r="DF55" s="615"/>
      <c r="DG55" s="606"/>
      <c r="DH55" s="607"/>
      <c r="DI55" s="608"/>
      <c r="DJ55" s="609"/>
      <c r="DK55" s="610"/>
      <c r="DL55" s="611"/>
      <c r="DM55" s="615"/>
      <c r="DN55" s="606"/>
      <c r="DO55" s="607"/>
      <c r="DP55" s="608"/>
      <c r="DQ55" s="609"/>
      <c r="DR55" s="610"/>
      <c r="DS55" s="611"/>
      <c r="DT55" s="615"/>
      <c r="DU55" s="606"/>
      <c r="DV55" s="607"/>
      <c r="DW55" s="608"/>
      <c r="DX55" s="609"/>
      <c r="DY55" s="610"/>
      <c r="DZ55" s="611"/>
      <c r="EA55" s="615"/>
      <c r="EB55" s="606"/>
      <c r="EC55" s="607"/>
      <c r="ED55" s="608"/>
      <c r="EE55" s="609"/>
      <c r="EF55" s="610"/>
      <c r="EG55" s="611"/>
      <c r="EH55" s="615"/>
      <c r="EI55" s="606"/>
      <c r="EJ55" s="607"/>
      <c r="EK55" s="608"/>
      <c r="EL55" s="609"/>
      <c r="EM55" s="610"/>
      <c r="EN55" s="611"/>
      <c r="EO55" s="615"/>
      <c r="EP55" s="606"/>
      <c r="EQ55" s="607"/>
      <c r="ER55" s="608"/>
      <c r="ES55" s="609"/>
      <c r="ET55" s="610"/>
      <c r="EU55" s="611"/>
      <c r="EV55" s="615"/>
      <c r="EW55" s="606"/>
      <c r="EX55" s="607"/>
      <c r="EY55" s="608"/>
      <c r="EZ55" s="609"/>
      <c r="FA55" s="610"/>
      <c r="FB55" s="611"/>
      <c r="FC55" s="615"/>
      <c r="FD55" s="606"/>
      <c r="FE55" s="607"/>
      <c r="FF55" s="608"/>
      <c r="FG55" s="609"/>
      <c r="FH55" s="610"/>
      <c r="FI55" s="623"/>
      <c r="FJ55" s="457">
        <v>4</v>
      </c>
      <c r="FK55" s="458">
        <v>0</v>
      </c>
      <c r="FL55" s="420">
        <v>3</v>
      </c>
      <c r="FM55" s="421">
        <v>0</v>
      </c>
      <c r="FN55" s="459">
        <v>0</v>
      </c>
      <c r="FO55" s="460">
        <v>0</v>
      </c>
      <c r="FP55" s="461">
        <v>0</v>
      </c>
      <c r="FQ55" s="462">
        <v>7</v>
      </c>
      <c r="FR55" s="463">
        <v>7</v>
      </c>
      <c r="FS55" s="579">
        <v>340</v>
      </c>
      <c r="FT55" s="580">
        <v>0</v>
      </c>
      <c r="FU55" s="581">
        <v>255</v>
      </c>
      <c r="FV55" s="582">
        <v>0</v>
      </c>
      <c r="FW55" s="583">
        <v>0</v>
      </c>
      <c r="FX55" s="584">
        <v>0</v>
      </c>
      <c r="FY55" s="585">
        <v>0</v>
      </c>
      <c r="FZ55" s="464">
        <v>595</v>
      </c>
      <c r="GA55" s="526">
        <v>595</v>
      </c>
    </row>
    <row r="56" spans="1:183" ht="33" customHeight="1">
      <c r="A56" s="603" t="s">
        <v>173</v>
      </c>
      <c r="B56" s="604" t="s">
        <v>887</v>
      </c>
      <c r="C56" s="598"/>
      <c r="D56" s="589"/>
      <c r="E56" s="512">
        <v>18905</v>
      </c>
      <c r="F56" s="512">
        <v>18914.8</v>
      </c>
      <c r="G56" s="396">
        <v>9.7999999999992724</v>
      </c>
      <c r="H56" s="470">
        <v>292099</v>
      </c>
      <c r="I56" s="470">
        <v>292261.59999999998</v>
      </c>
      <c r="J56" s="528">
        <v>162.59999999997672</v>
      </c>
      <c r="K56" s="437">
        <v>14.781818181816066</v>
      </c>
      <c r="L56" s="605"/>
      <c r="M56" s="606"/>
      <c r="N56" s="607"/>
      <c r="O56" s="608"/>
      <c r="P56" s="609"/>
      <c r="Q56" s="610"/>
      <c r="R56" s="611"/>
      <c r="S56" s="612">
        <v>10</v>
      </c>
      <c r="T56" s="606"/>
      <c r="U56" s="607"/>
      <c r="V56" s="608"/>
      <c r="W56" s="609"/>
      <c r="X56" s="610"/>
      <c r="Y56" s="613"/>
      <c r="Z56" s="612"/>
      <c r="AA56" s="606"/>
      <c r="AB56" s="607"/>
      <c r="AC56" s="608"/>
      <c r="AD56" s="609"/>
      <c r="AE56" s="610"/>
      <c r="AF56" s="613"/>
      <c r="AG56" s="612"/>
      <c r="AH56" s="606"/>
      <c r="AI56" s="607"/>
      <c r="AJ56" s="608"/>
      <c r="AK56" s="609"/>
      <c r="AL56" s="610"/>
      <c r="AM56" s="613"/>
      <c r="AN56" s="605"/>
      <c r="AO56" s="606"/>
      <c r="AP56" s="607"/>
      <c r="AQ56" s="608"/>
      <c r="AR56" s="609"/>
      <c r="AS56" s="610"/>
      <c r="AT56" s="614"/>
      <c r="AU56" s="615">
        <v>1</v>
      </c>
      <c r="AV56" s="606"/>
      <c r="AW56" s="607"/>
      <c r="AX56" s="608"/>
      <c r="AY56" s="609"/>
      <c r="AZ56" s="610"/>
      <c r="BA56" s="611"/>
      <c r="BB56" s="615"/>
      <c r="BC56" s="606"/>
      <c r="BD56" s="607"/>
      <c r="BE56" s="608"/>
      <c r="BF56" s="609"/>
      <c r="BG56" s="610"/>
      <c r="BH56" s="614"/>
      <c r="BI56" s="616"/>
      <c r="BJ56" s="617"/>
      <c r="BK56" s="618"/>
      <c r="BL56" s="619"/>
      <c r="BM56" s="620"/>
      <c r="BN56" s="621"/>
      <c r="BO56" s="622"/>
      <c r="BP56" s="447"/>
      <c r="BQ56" s="617"/>
      <c r="BR56" s="618"/>
      <c r="BS56" s="619"/>
      <c r="BT56" s="620"/>
      <c r="BU56" s="621"/>
      <c r="BV56" s="622"/>
      <c r="BW56" s="447"/>
      <c r="BX56" s="617"/>
      <c r="BY56" s="618"/>
      <c r="BZ56" s="619"/>
      <c r="CA56" s="620"/>
      <c r="CB56" s="621"/>
      <c r="CC56" s="622"/>
      <c r="CD56" s="447"/>
      <c r="CE56" s="617"/>
      <c r="CF56" s="618"/>
      <c r="CG56" s="619"/>
      <c r="CH56" s="620"/>
      <c r="CI56" s="621"/>
      <c r="CJ56" s="622"/>
      <c r="CK56" s="447"/>
      <c r="CL56" s="617"/>
      <c r="CM56" s="618"/>
      <c r="CN56" s="619"/>
      <c r="CO56" s="620"/>
      <c r="CP56" s="621"/>
      <c r="CQ56" s="622"/>
      <c r="CR56" s="447"/>
      <c r="CS56" s="617"/>
      <c r="CT56" s="618"/>
      <c r="CU56" s="619"/>
      <c r="CV56" s="620"/>
      <c r="CW56" s="621"/>
      <c r="CX56" s="622"/>
      <c r="CY56" s="615"/>
      <c r="CZ56" s="606"/>
      <c r="DA56" s="607"/>
      <c r="DB56" s="608"/>
      <c r="DC56" s="609"/>
      <c r="DD56" s="610"/>
      <c r="DE56" s="611"/>
      <c r="DF56" s="615"/>
      <c r="DG56" s="606"/>
      <c r="DH56" s="607"/>
      <c r="DI56" s="608"/>
      <c r="DJ56" s="609"/>
      <c r="DK56" s="610"/>
      <c r="DL56" s="611"/>
      <c r="DM56" s="615"/>
      <c r="DN56" s="606"/>
      <c r="DO56" s="607"/>
      <c r="DP56" s="608"/>
      <c r="DQ56" s="609"/>
      <c r="DR56" s="610"/>
      <c r="DS56" s="611"/>
      <c r="DT56" s="615"/>
      <c r="DU56" s="606"/>
      <c r="DV56" s="607"/>
      <c r="DW56" s="608"/>
      <c r="DX56" s="609"/>
      <c r="DY56" s="610"/>
      <c r="DZ56" s="611"/>
      <c r="EA56" s="615"/>
      <c r="EB56" s="606"/>
      <c r="EC56" s="607"/>
      <c r="ED56" s="608"/>
      <c r="EE56" s="609"/>
      <c r="EF56" s="610"/>
      <c r="EG56" s="611"/>
      <c r="EH56" s="447"/>
      <c r="EI56" s="439"/>
      <c r="EJ56" s="440"/>
      <c r="EK56" s="441"/>
      <c r="EL56" s="609"/>
      <c r="EM56" s="610"/>
      <c r="EN56" s="611"/>
      <c r="EO56" s="615"/>
      <c r="EP56" s="606"/>
      <c r="EQ56" s="607"/>
      <c r="ER56" s="608"/>
      <c r="ES56" s="609"/>
      <c r="ET56" s="610"/>
      <c r="EU56" s="611"/>
      <c r="EV56" s="615"/>
      <c r="EW56" s="606"/>
      <c r="EX56" s="607"/>
      <c r="EY56" s="608"/>
      <c r="EZ56" s="609"/>
      <c r="FA56" s="610"/>
      <c r="FB56" s="611"/>
      <c r="FC56" s="615"/>
      <c r="FD56" s="606"/>
      <c r="FE56" s="607"/>
      <c r="FF56" s="608"/>
      <c r="FG56" s="609"/>
      <c r="FH56" s="610"/>
      <c r="FI56" s="623"/>
      <c r="FJ56" s="457">
        <v>11</v>
      </c>
      <c r="FK56" s="458">
        <v>0</v>
      </c>
      <c r="FL56" s="420">
        <v>0</v>
      </c>
      <c r="FM56" s="421">
        <v>0</v>
      </c>
      <c r="FN56" s="459">
        <v>0</v>
      </c>
      <c r="FO56" s="460">
        <v>0</v>
      </c>
      <c r="FP56" s="461">
        <v>0</v>
      </c>
      <c r="FQ56" s="462">
        <v>11</v>
      </c>
      <c r="FR56" s="463">
        <v>11</v>
      </c>
      <c r="FS56" s="579">
        <v>935</v>
      </c>
      <c r="FT56" s="580">
        <v>0</v>
      </c>
      <c r="FU56" s="581">
        <v>0</v>
      </c>
      <c r="FV56" s="582">
        <v>0</v>
      </c>
      <c r="FW56" s="583">
        <v>0</v>
      </c>
      <c r="FX56" s="584">
        <v>0</v>
      </c>
      <c r="FY56" s="585">
        <v>0</v>
      </c>
      <c r="FZ56" s="464">
        <v>935</v>
      </c>
      <c r="GA56" s="526">
        <v>935</v>
      </c>
    </row>
    <row r="57" spans="1:183" ht="33" customHeight="1">
      <c r="A57" s="600" t="s">
        <v>174</v>
      </c>
      <c r="B57" s="601" t="s">
        <v>887</v>
      </c>
      <c r="C57" s="598"/>
      <c r="D57" s="589"/>
      <c r="E57" s="512">
        <v>18683.3</v>
      </c>
      <c r="F57" s="512">
        <v>18683.3</v>
      </c>
      <c r="G57" s="396">
        <v>0</v>
      </c>
      <c r="H57" s="470">
        <v>292824.09999999998</v>
      </c>
      <c r="I57" s="470">
        <v>292824.09999999998</v>
      </c>
      <c r="J57" s="528">
        <v>0</v>
      </c>
      <c r="K57" s="437" t="e">
        <v>#DIV/0!</v>
      </c>
      <c r="L57" s="605"/>
      <c r="M57" s="606"/>
      <c r="N57" s="607"/>
      <c r="O57" s="608"/>
      <c r="P57" s="609"/>
      <c r="Q57" s="610"/>
      <c r="R57" s="611"/>
      <c r="S57" s="612"/>
      <c r="T57" s="606"/>
      <c r="U57" s="607"/>
      <c r="V57" s="608"/>
      <c r="W57" s="609"/>
      <c r="X57" s="610"/>
      <c r="Y57" s="613"/>
      <c r="Z57" s="612"/>
      <c r="AA57" s="606"/>
      <c r="AB57" s="607"/>
      <c r="AC57" s="608"/>
      <c r="AD57" s="609"/>
      <c r="AE57" s="610"/>
      <c r="AF57" s="613"/>
      <c r="AG57" s="612"/>
      <c r="AH57" s="606"/>
      <c r="AI57" s="607"/>
      <c r="AJ57" s="608"/>
      <c r="AK57" s="609"/>
      <c r="AL57" s="610"/>
      <c r="AM57" s="613"/>
      <c r="AN57" s="605"/>
      <c r="AO57" s="606"/>
      <c r="AP57" s="607"/>
      <c r="AQ57" s="608"/>
      <c r="AR57" s="609"/>
      <c r="AS57" s="610"/>
      <c r="AT57" s="614"/>
      <c r="AU57" s="615"/>
      <c r="AV57" s="606"/>
      <c r="AW57" s="607"/>
      <c r="AX57" s="608"/>
      <c r="AY57" s="609"/>
      <c r="AZ57" s="610"/>
      <c r="BA57" s="611"/>
      <c r="BB57" s="615"/>
      <c r="BC57" s="606"/>
      <c r="BD57" s="607"/>
      <c r="BE57" s="608"/>
      <c r="BF57" s="609"/>
      <c r="BG57" s="610"/>
      <c r="BH57" s="614"/>
      <c r="BI57" s="616"/>
      <c r="BJ57" s="617"/>
      <c r="BK57" s="618"/>
      <c r="BL57" s="619"/>
      <c r="BM57" s="620"/>
      <c r="BN57" s="621"/>
      <c r="BO57" s="622"/>
      <c r="BP57" s="447"/>
      <c r="BQ57" s="617"/>
      <c r="BR57" s="618"/>
      <c r="BS57" s="619"/>
      <c r="BT57" s="620"/>
      <c r="BU57" s="621"/>
      <c r="BV57" s="622"/>
      <c r="BW57" s="447"/>
      <c r="BX57" s="617"/>
      <c r="BY57" s="618"/>
      <c r="BZ57" s="619"/>
      <c r="CA57" s="620"/>
      <c r="CB57" s="621"/>
      <c r="CC57" s="622"/>
      <c r="CD57" s="447"/>
      <c r="CE57" s="617"/>
      <c r="CF57" s="618"/>
      <c r="CG57" s="619"/>
      <c r="CH57" s="620"/>
      <c r="CI57" s="621"/>
      <c r="CJ57" s="622"/>
      <c r="CK57" s="447"/>
      <c r="CL57" s="617"/>
      <c r="CM57" s="618"/>
      <c r="CN57" s="619"/>
      <c r="CO57" s="620"/>
      <c r="CP57" s="621"/>
      <c r="CQ57" s="622"/>
      <c r="CR57" s="447"/>
      <c r="CS57" s="617"/>
      <c r="CT57" s="618"/>
      <c r="CU57" s="619"/>
      <c r="CV57" s="620"/>
      <c r="CW57" s="621"/>
      <c r="CX57" s="622"/>
      <c r="CY57" s="615"/>
      <c r="CZ57" s="606"/>
      <c r="DA57" s="607"/>
      <c r="DB57" s="608"/>
      <c r="DC57" s="609"/>
      <c r="DD57" s="610"/>
      <c r="DE57" s="611"/>
      <c r="DF57" s="615"/>
      <c r="DG57" s="606"/>
      <c r="DH57" s="607"/>
      <c r="DI57" s="608"/>
      <c r="DJ57" s="609"/>
      <c r="DK57" s="610"/>
      <c r="DL57" s="611"/>
      <c r="DM57" s="615"/>
      <c r="DN57" s="606"/>
      <c r="DO57" s="607"/>
      <c r="DP57" s="608"/>
      <c r="DQ57" s="609"/>
      <c r="DR57" s="610"/>
      <c r="DS57" s="611"/>
      <c r="DT57" s="615"/>
      <c r="DU57" s="606"/>
      <c r="DV57" s="607"/>
      <c r="DW57" s="608"/>
      <c r="DX57" s="609"/>
      <c r="DY57" s="610"/>
      <c r="DZ57" s="611"/>
      <c r="EA57" s="615"/>
      <c r="EB57" s="606"/>
      <c r="EC57" s="607"/>
      <c r="ED57" s="608"/>
      <c r="EE57" s="609"/>
      <c r="EF57" s="610"/>
      <c r="EG57" s="611"/>
      <c r="EH57" s="615"/>
      <c r="EI57" s="606"/>
      <c r="EJ57" s="607"/>
      <c r="EK57" s="608"/>
      <c r="EL57" s="609"/>
      <c r="EM57" s="610"/>
      <c r="EN57" s="611"/>
      <c r="EO57" s="615"/>
      <c r="EP57" s="606"/>
      <c r="EQ57" s="607"/>
      <c r="ER57" s="608"/>
      <c r="ES57" s="609"/>
      <c r="ET57" s="610"/>
      <c r="EU57" s="611"/>
      <c r="EV57" s="615"/>
      <c r="EW57" s="606"/>
      <c r="EX57" s="607"/>
      <c r="EY57" s="608"/>
      <c r="EZ57" s="609"/>
      <c r="FA57" s="610"/>
      <c r="FB57" s="611"/>
      <c r="FC57" s="615"/>
      <c r="FD57" s="606"/>
      <c r="FE57" s="607"/>
      <c r="FF57" s="608"/>
      <c r="FG57" s="609"/>
      <c r="FH57" s="610"/>
      <c r="FI57" s="623"/>
      <c r="FJ57" s="457">
        <v>0</v>
      </c>
      <c r="FK57" s="458">
        <v>0</v>
      </c>
      <c r="FL57" s="420">
        <v>0</v>
      </c>
      <c r="FM57" s="421">
        <v>0</v>
      </c>
      <c r="FN57" s="459">
        <v>0</v>
      </c>
      <c r="FO57" s="460">
        <v>0</v>
      </c>
      <c r="FP57" s="461">
        <v>0</v>
      </c>
      <c r="FQ57" s="462">
        <v>0</v>
      </c>
      <c r="FR57" s="463">
        <v>0</v>
      </c>
      <c r="FS57" s="579">
        <v>0</v>
      </c>
      <c r="FT57" s="580">
        <v>0</v>
      </c>
      <c r="FU57" s="581">
        <v>0</v>
      </c>
      <c r="FV57" s="582">
        <v>0</v>
      </c>
      <c r="FW57" s="583">
        <v>0</v>
      </c>
      <c r="FX57" s="584">
        <v>0</v>
      </c>
      <c r="FY57" s="585">
        <v>0</v>
      </c>
      <c r="FZ57" s="464">
        <v>0</v>
      </c>
      <c r="GA57" s="526">
        <v>0</v>
      </c>
    </row>
    <row r="58" spans="1:183" ht="33" customHeight="1">
      <c r="A58" s="596" t="s">
        <v>175</v>
      </c>
      <c r="B58" s="597" t="s">
        <v>887</v>
      </c>
      <c r="C58" s="624"/>
      <c r="D58" s="594"/>
      <c r="E58" s="512">
        <v>19132.3</v>
      </c>
      <c r="F58" s="512">
        <v>19142.099999999999</v>
      </c>
      <c r="G58" s="396">
        <v>9.7999999999992724</v>
      </c>
      <c r="H58" s="470">
        <v>299008</v>
      </c>
      <c r="I58" s="470">
        <v>299128</v>
      </c>
      <c r="J58" s="528">
        <v>120</v>
      </c>
      <c r="K58" s="437">
        <v>15</v>
      </c>
      <c r="L58" s="605"/>
      <c r="M58" s="606"/>
      <c r="N58" s="607"/>
      <c r="O58" s="608"/>
      <c r="P58" s="609"/>
      <c r="Q58" s="610"/>
      <c r="R58" s="611"/>
      <c r="S58" s="612"/>
      <c r="T58" s="606"/>
      <c r="U58" s="607"/>
      <c r="V58" s="608"/>
      <c r="W58" s="609"/>
      <c r="X58" s="610"/>
      <c r="Y58" s="613"/>
      <c r="Z58" s="612"/>
      <c r="AA58" s="606"/>
      <c r="AB58" s="607"/>
      <c r="AC58" s="608"/>
      <c r="AD58" s="609"/>
      <c r="AE58" s="610"/>
      <c r="AF58" s="613"/>
      <c r="AG58" s="612"/>
      <c r="AH58" s="606"/>
      <c r="AI58" s="607"/>
      <c r="AJ58" s="608"/>
      <c r="AK58" s="609"/>
      <c r="AL58" s="610"/>
      <c r="AM58" s="613"/>
      <c r="AN58" s="605"/>
      <c r="AO58" s="606"/>
      <c r="AP58" s="607"/>
      <c r="AQ58" s="608"/>
      <c r="AR58" s="609"/>
      <c r="AS58" s="610"/>
      <c r="AT58" s="614"/>
      <c r="AU58" s="615">
        <v>5</v>
      </c>
      <c r="AV58" s="606"/>
      <c r="AW58" s="607"/>
      <c r="AX58" s="608">
        <v>3</v>
      </c>
      <c r="AY58" s="609"/>
      <c r="AZ58" s="610"/>
      <c r="BA58" s="611"/>
      <c r="BB58" s="615"/>
      <c r="BC58" s="606"/>
      <c r="BD58" s="607"/>
      <c r="BE58" s="608"/>
      <c r="BF58" s="609"/>
      <c r="BG58" s="610"/>
      <c r="BH58" s="614"/>
      <c r="BI58" s="616"/>
      <c r="BJ58" s="617"/>
      <c r="BK58" s="618"/>
      <c r="BL58" s="619"/>
      <c r="BM58" s="620"/>
      <c r="BN58" s="621"/>
      <c r="BO58" s="622"/>
      <c r="BP58" s="447"/>
      <c r="BQ58" s="617"/>
      <c r="BR58" s="618"/>
      <c r="BS58" s="619"/>
      <c r="BT58" s="620"/>
      <c r="BU58" s="621"/>
      <c r="BV58" s="622"/>
      <c r="BW58" s="447"/>
      <c r="BX58" s="617"/>
      <c r="BY58" s="618"/>
      <c r="BZ58" s="619"/>
      <c r="CA58" s="620"/>
      <c r="CB58" s="621"/>
      <c r="CC58" s="622"/>
      <c r="CD58" s="447"/>
      <c r="CE58" s="617"/>
      <c r="CF58" s="618"/>
      <c r="CG58" s="619"/>
      <c r="CH58" s="620"/>
      <c r="CI58" s="621"/>
      <c r="CJ58" s="622"/>
      <c r="CK58" s="447"/>
      <c r="CL58" s="617"/>
      <c r="CM58" s="618"/>
      <c r="CN58" s="619"/>
      <c r="CO58" s="620"/>
      <c r="CP58" s="621"/>
      <c r="CQ58" s="622"/>
      <c r="CR58" s="447"/>
      <c r="CS58" s="617"/>
      <c r="CT58" s="618"/>
      <c r="CU58" s="619"/>
      <c r="CV58" s="620"/>
      <c r="CW58" s="621"/>
      <c r="CX58" s="622"/>
      <c r="CY58" s="615"/>
      <c r="CZ58" s="606"/>
      <c r="DA58" s="607"/>
      <c r="DB58" s="608"/>
      <c r="DC58" s="609"/>
      <c r="DD58" s="610"/>
      <c r="DE58" s="611"/>
      <c r="DF58" s="615"/>
      <c r="DG58" s="606"/>
      <c r="DH58" s="607"/>
      <c r="DI58" s="608"/>
      <c r="DJ58" s="609"/>
      <c r="DK58" s="610"/>
      <c r="DL58" s="611"/>
      <c r="DM58" s="615"/>
      <c r="DN58" s="606"/>
      <c r="DO58" s="607"/>
      <c r="DP58" s="608"/>
      <c r="DQ58" s="609"/>
      <c r="DR58" s="610"/>
      <c r="DS58" s="611"/>
      <c r="DT58" s="615"/>
      <c r="DU58" s="606"/>
      <c r="DV58" s="607"/>
      <c r="DW58" s="608"/>
      <c r="DX58" s="609"/>
      <c r="DY58" s="610"/>
      <c r="DZ58" s="611"/>
      <c r="EA58" s="615"/>
      <c r="EB58" s="606"/>
      <c r="EC58" s="607"/>
      <c r="ED58" s="608"/>
      <c r="EE58" s="609"/>
      <c r="EF58" s="610"/>
      <c r="EG58" s="611"/>
      <c r="EH58" s="615"/>
      <c r="EI58" s="606"/>
      <c r="EJ58" s="607"/>
      <c r="EK58" s="608"/>
      <c r="EL58" s="609"/>
      <c r="EM58" s="610"/>
      <c r="EN58" s="611"/>
      <c r="EO58" s="615"/>
      <c r="EP58" s="606"/>
      <c r="EQ58" s="607"/>
      <c r="ER58" s="608"/>
      <c r="ES58" s="609"/>
      <c r="ET58" s="610"/>
      <c r="EU58" s="611"/>
      <c r="EV58" s="615"/>
      <c r="EW58" s="606"/>
      <c r="EX58" s="607"/>
      <c r="EY58" s="608"/>
      <c r="EZ58" s="609"/>
      <c r="FA58" s="610"/>
      <c r="FB58" s="611"/>
      <c r="FC58" s="615"/>
      <c r="FD58" s="606"/>
      <c r="FE58" s="607"/>
      <c r="FF58" s="608"/>
      <c r="FG58" s="609"/>
      <c r="FH58" s="610"/>
      <c r="FI58" s="623"/>
      <c r="FJ58" s="457">
        <v>5</v>
      </c>
      <c r="FK58" s="458">
        <v>0</v>
      </c>
      <c r="FL58" s="420">
        <v>3</v>
      </c>
      <c r="FM58" s="421">
        <v>0</v>
      </c>
      <c r="FN58" s="459">
        <v>0</v>
      </c>
      <c r="FO58" s="460">
        <v>0</v>
      </c>
      <c r="FP58" s="461">
        <v>0</v>
      </c>
      <c r="FQ58" s="462">
        <v>8</v>
      </c>
      <c r="FR58" s="463">
        <v>8</v>
      </c>
      <c r="FS58" s="579">
        <v>425</v>
      </c>
      <c r="FT58" s="580">
        <v>0</v>
      </c>
      <c r="FU58" s="581">
        <v>255</v>
      </c>
      <c r="FV58" s="582">
        <v>0</v>
      </c>
      <c r="FW58" s="583">
        <v>0</v>
      </c>
      <c r="FX58" s="584">
        <v>0</v>
      </c>
      <c r="FY58" s="585">
        <v>0</v>
      </c>
      <c r="FZ58" s="464">
        <v>680</v>
      </c>
      <c r="GA58" s="526">
        <v>680</v>
      </c>
    </row>
    <row r="59" spans="1:183" ht="33" customHeight="1">
      <c r="A59" s="600" t="s">
        <v>176</v>
      </c>
      <c r="B59" s="601" t="s">
        <v>887</v>
      </c>
      <c r="C59" s="598"/>
      <c r="D59" s="589"/>
      <c r="E59" s="395">
        <v>18551</v>
      </c>
      <c r="F59" s="395">
        <v>18551</v>
      </c>
      <c r="G59" s="396">
        <v>0</v>
      </c>
      <c r="H59" s="470">
        <v>284285</v>
      </c>
      <c r="I59" s="470">
        <v>284285</v>
      </c>
      <c r="J59" s="528">
        <v>0</v>
      </c>
      <c r="K59" s="437" t="e">
        <v>#DIV/0!</v>
      </c>
      <c r="L59" s="605"/>
      <c r="M59" s="606"/>
      <c r="N59" s="607"/>
      <c r="O59" s="608"/>
      <c r="P59" s="609"/>
      <c r="Q59" s="610"/>
      <c r="R59" s="611"/>
      <c r="S59" s="612"/>
      <c r="T59" s="606"/>
      <c r="U59" s="607"/>
      <c r="V59" s="608"/>
      <c r="W59" s="609"/>
      <c r="X59" s="610"/>
      <c r="Y59" s="613"/>
      <c r="Z59" s="612"/>
      <c r="AA59" s="606"/>
      <c r="AB59" s="607"/>
      <c r="AC59" s="608"/>
      <c r="AD59" s="609"/>
      <c r="AE59" s="610"/>
      <c r="AF59" s="613"/>
      <c r="AG59" s="612"/>
      <c r="AH59" s="606"/>
      <c r="AI59" s="607"/>
      <c r="AJ59" s="608"/>
      <c r="AK59" s="609"/>
      <c r="AL59" s="610"/>
      <c r="AM59" s="613"/>
      <c r="AN59" s="605"/>
      <c r="AO59" s="606"/>
      <c r="AP59" s="607"/>
      <c r="AQ59" s="608"/>
      <c r="AR59" s="609"/>
      <c r="AS59" s="610"/>
      <c r="AT59" s="614"/>
      <c r="AU59" s="615"/>
      <c r="AV59" s="606"/>
      <c r="AW59" s="607"/>
      <c r="AX59" s="608"/>
      <c r="AY59" s="609"/>
      <c r="AZ59" s="610"/>
      <c r="BA59" s="611"/>
      <c r="BB59" s="615"/>
      <c r="BC59" s="606"/>
      <c r="BD59" s="607"/>
      <c r="BE59" s="608"/>
      <c r="BF59" s="609"/>
      <c r="BG59" s="610"/>
      <c r="BH59" s="614"/>
      <c r="BI59" s="616"/>
      <c r="BJ59" s="617"/>
      <c r="BK59" s="618"/>
      <c r="BL59" s="619"/>
      <c r="BM59" s="620"/>
      <c r="BN59" s="621"/>
      <c r="BO59" s="622"/>
      <c r="BP59" s="447"/>
      <c r="BQ59" s="617"/>
      <c r="BR59" s="618"/>
      <c r="BS59" s="619"/>
      <c r="BT59" s="620"/>
      <c r="BU59" s="621"/>
      <c r="BV59" s="622"/>
      <c r="BW59" s="447"/>
      <c r="BX59" s="617"/>
      <c r="BY59" s="618"/>
      <c r="BZ59" s="619"/>
      <c r="CA59" s="620"/>
      <c r="CB59" s="621"/>
      <c r="CC59" s="622"/>
      <c r="CD59" s="447"/>
      <c r="CE59" s="617"/>
      <c r="CF59" s="618"/>
      <c r="CG59" s="619"/>
      <c r="CH59" s="620"/>
      <c r="CI59" s="621"/>
      <c r="CJ59" s="622"/>
      <c r="CK59" s="447"/>
      <c r="CL59" s="617"/>
      <c r="CM59" s="618"/>
      <c r="CN59" s="619"/>
      <c r="CO59" s="620"/>
      <c r="CP59" s="621"/>
      <c r="CQ59" s="622"/>
      <c r="CR59" s="447"/>
      <c r="CS59" s="617"/>
      <c r="CT59" s="618"/>
      <c r="CU59" s="619"/>
      <c r="CV59" s="620"/>
      <c r="CW59" s="621"/>
      <c r="CX59" s="622"/>
      <c r="CY59" s="615"/>
      <c r="CZ59" s="606"/>
      <c r="DA59" s="607"/>
      <c r="DB59" s="608"/>
      <c r="DC59" s="609"/>
      <c r="DD59" s="610"/>
      <c r="DE59" s="611"/>
      <c r="DF59" s="615"/>
      <c r="DG59" s="606"/>
      <c r="DH59" s="607"/>
      <c r="DI59" s="608"/>
      <c r="DJ59" s="609"/>
      <c r="DK59" s="610"/>
      <c r="DL59" s="611"/>
      <c r="DM59" s="615"/>
      <c r="DN59" s="606"/>
      <c r="DO59" s="607"/>
      <c r="DP59" s="608"/>
      <c r="DQ59" s="609"/>
      <c r="DR59" s="610"/>
      <c r="DS59" s="611"/>
      <c r="DT59" s="615"/>
      <c r="DU59" s="606"/>
      <c r="DV59" s="607"/>
      <c r="DW59" s="608"/>
      <c r="DX59" s="609"/>
      <c r="DY59" s="610"/>
      <c r="DZ59" s="611"/>
      <c r="EA59" s="615"/>
      <c r="EB59" s="606"/>
      <c r="EC59" s="607"/>
      <c r="ED59" s="608"/>
      <c r="EE59" s="609"/>
      <c r="EF59" s="610"/>
      <c r="EG59" s="611"/>
      <c r="EH59" s="615"/>
      <c r="EI59" s="606"/>
      <c r="EJ59" s="607"/>
      <c r="EK59" s="608"/>
      <c r="EL59" s="609"/>
      <c r="EM59" s="610"/>
      <c r="EN59" s="611"/>
      <c r="EO59" s="615"/>
      <c r="EP59" s="606"/>
      <c r="EQ59" s="607"/>
      <c r="ER59" s="608"/>
      <c r="ES59" s="609"/>
      <c r="ET59" s="610"/>
      <c r="EU59" s="611"/>
      <c r="EV59" s="615"/>
      <c r="EW59" s="606"/>
      <c r="EX59" s="607"/>
      <c r="EY59" s="608"/>
      <c r="EZ59" s="609"/>
      <c r="FA59" s="610"/>
      <c r="FB59" s="611"/>
      <c r="FC59" s="615"/>
      <c r="FD59" s="606"/>
      <c r="FE59" s="607"/>
      <c r="FF59" s="608"/>
      <c r="FG59" s="609"/>
      <c r="FH59" s="610"/>
      <c r="FI59" s="623"/>
      <c r="FJ59" s="457">
        <v>0</v>
      </c>
      <c r="FK59" s="458">
        <v>0</v>
      </c>
      <c r="FL59" s="420">
        <v>0</v>
      </c>
      <c r="FM59" s="421">
        <v>0</v>
      </c>
      <c r="FN59" s="459">
        <v>0</v>
      </c>
      <c r="FO59" s="460">
        <v>0</v>
      </c>
      <c r="FP59" s="461">
        <v>0</v>
      </c>
      <c r="FQ59" s="462">
        <v>0</v>
      </c>
      <c r="FR59" s="463">
        <v>0</v>
      </c>
      <c r="FS59" s="579">
        <v>0</v>
      </c>
      <c r="FT59" s="580">
        <v>0</v>
      </c>
      <c r="FU59" s="581">
        <v>0</v>
      </c>
      <c r="FV59" s="582">
        <v>0</v>
      </c>
      <c r="FW59" s="583">
        <v>0</v>
      </c>
      <c r="FX59" s="584">
        <v>0</v>
      </c>
      <c r="FY59" s="585">
        <v>0</v>
      </c>
      <c r="FZ59" s="464">
        <v>0</v>
      </c>
      <c r="GA59" s="526">
        <v>0</v>
      </c>
    </row>
    <row r="60" spans="1:183" ht="33" customHeight="1">
      <c r="A60" s="600" t="s">
        <v>177</v>
      </c>
      <c r="B60" s="601" t="s">
        <v>887</v>
      </c>
      <c r="C60" s="598"/>
      <c r="D60" s="589"/>
      <c r="E60" s="512">
        <v>20553</v>
      </c>
      <c r="F60" s="512">
        <v>20553</v>
      </c>
      <c r="G60" s="396">
        <v>0</v>
      </c>
      <c r="H60" s="470">
        <v>314984</v>
      </c>
      <c r="I60" s="470">
        <v>314984</v>
      </c>
      <c r="J60" s="528">
        <v>0</v>
      </c>
      <c r="K60" s="437" t="e">
        <v>#DIV/0!</v>
      </c>
      <c r="L60" s="605"/>
      <c r="M60" s="606"/>
      <c r="N60" s="607"/>
      <c r="O60" s="608"/>
      <c r="P60" s="609"/>
      <c r="Q60" s="610"/>
      <c r="R60" s="611"/>
      <c r="S60" s="612"/>
      <c r="T60" s="606"/>
      <c r="U60" s="607"/>
      <c r="V60" s="608"/>
      <c r="W60" s="609"/>
      <c r="X60" s="610"/>
      <c r="Y60" s="613"/>
      <c r="Z60" s="612"/>
      <c r="AA60" s="606"/>
      <c r="AB60" s="607"/>
      <c r="AC60" s="608"/>
      <c r="AD60" s="609"/>
      <c r="AE60" s="610"/>
      <c r="AF60" s="613"/>
      <c r="AG60" s="612"/>
      <c r="AH60" s="606"/>
      <c r="AI60" s="607"/>
      <c r="AJ60" s="608"/>
      <c r="AK60" s="609"/>
      <c r="AL60" s="610"/>
      <c r="AM60" s="613"/>
      <c r="AN60" s="605"/>
      <c r="AO60" s="606"/>
      <c r="AP60" s="607"/>
      <c r="AQ60" s="608"/>
      <c r="AR60" s="609"/>
      <c r="AS60" s="610"/>
      <c r="AT60" s="614"/>
      <c r="AU60" s="615"/>
      <c r="AV60" s="606"/>
      <c r="AW60" s="607"/>
      <c r="AX60" s="608"/>
      <c r="AY60" s="609"/>
      <c r="AZ60" s="610"/>
      <c r="BA60" s="611"/>
      <c r="BB60" s="615"/>
      <c r="BC60" s="606"/>
      <c r="BD60" s="607"/>
      <c r="BE60" s="608"/>
      <c r="BF60" s="609"/>
      <c r="BG60" s="610"/>
      <c r="BH60" s="614"/>
      <c r="BI60" s="616"/>
      <c r="BJ60" s="617"/>
      <c r="BK60" s="618"/>
      <c r="BL60" s="619"/>
      <c r="BM60" s="620"/>
      <c r="BN60" s="621"/>
      <c r="BO60" s="622"/>
      <c r="BP60" s="447"/>
      <c r="BQ60" s="617"/>
      <c r="BR60" s="618"/>
      <c r="BS60" s="619"/>
      <c r="BT60" s="620"/>
      <c r="BU60" s="621"/>
      <c r="BV60" s="622"/>
      <c r="BW60" s="447"/>
      <c r="BX60" s="617"/>
      <c r="BY60" s="618"/>
      <c r="BZ60" s="619"/>
      <c r="CA60" s="620"/>
      <c r="CB60" s="621"/>
      <c r="CC60" s="622"/>
      <c r="CD60" s="447"/>
      <c r="CE60" s="617"/>
      <c r="CF60" s="618"/>
      <c r="CG60" s="619"/>
      <c r="CH60" s="620"/>
      <c r="CI60" s="621"/>
      <c r="CJ60" s="622"/>
      <c r="CK60" s="447"/>
      <c r="CL60" s="617"/>
      <c r="CM60" s="618"/>
      <c r="CN60" s="619"/>
      <c r="CO60" s="620"/>
      <c r="CP60" s="621"/>
      <c r="CQ60" s="622"/>
      <c r="CR60" s="447"/>
      <c r="CS60" s="617"/>
      <c r="CT60" s="618"/>
      <c r="CU60" s="619"/>
      <c r="CV60" s="620"/>
      <c r="CW60" s="621"/>
      <c r="CX60" s="622"/>
      <c r="CY60" s="615"/>
      <c r="CZ60" s="606"/>
      <c r="DA60" s="607"/>
      <c r="DB60" s="608"/>
      <c r="DC60" s="609"/>
      <c r="DD60" s="610"/>
      <c r="DE60" s="611"/>
      <c r="DF60" s="615"/>
      <c r="DG60" s="606"/>
      <c r="DH60" s="607"/>
      <c r="DI60" s="608"/>
      <c r="DJ60" s="609"/>
      <c r="DK60" s="610"/>
      <c r="DL60" s="611"/>
      <c r="DM60" s="615"/>
      <c r="DN60" s="606"/>
      <c r="DO60" s="607"/>
      <c r="DP60" s="608"/>
      <c r="DQ60" s="609"/>
      <c r="DR60" s="610"/>
      <c r="DS60" s="611"/>
      <c r="DT60" s="615"/>
      <c r="DU60" s="606"/>
      <c r="DV60" s="607"/>
      <c r="DW60" s="608"/>
      <c r="DX60" s="609"/>
      <c r="DY60" s="610"/>
      <c r="DZ60" s="611"/>
      <c r="EA60" s="615"/>
      <c r="EB60" s="606"/>
      <c r="EC60" s="607"/>
      <c r="ED60" s="608"/>
      <c r="EE60" s="609"/>
      <c r="EF60" s="610"/>
      <c r="EG60" s="611"/>
      <c r="EH60" s="615"/>
      <c r="EI60" s="606"/>
      <c r="EJ60" s="607"/>
      <c r="EK60" s="608"/>
      <c r="EL60" s="609"/>
      <c r="EM60" s="610"/>
      <c r="EN60" s="611"/>
      <c r="EO60" s="615"/>
      <c r="EP60" s="606"/>
      <c r="EQ60" s="607"/>
      <c r="ER60" s="608"/>
      <c r="ES60" s="609"/>
      <c r="ET60" s="610"/>
      <c r="EU60" s="611"/>
      <c r="EV60" s="615"/>
      <c r="EW60" s="606"/>
      <c r="EX60" s="607"/>
      <c r="EY60" s="608"/>
      <c r="EZ60" s="609"/>
      <c r="FA60" s="610"/>
      <c r="FB60" s="611"/>
      <c r="FC60" s="615"/>
      <c r="FD60" s="606"/>
      <c r="FE60" s="607"/>
      <c r="FF60" s="608"/>
      <c r="FG60" s="609"/>
      <c r="FH60" s="610"/>
      <c r="FI60" s="623"/>
      <c r="FJ60" s="457">
        <v>0</v>
      </c>
      <c r="FK60" s="458">
        <v>0</v>
      </c>
      <c r="FL60" s="420">
        <v>0</v>
      </c>
      <c r="FM60" s="421">
        <v>0</v>
      </c>
      <c r="FN60" s="459">
        <v>0</v>
      </c>
      <c r="FO60" s="460">
        <v>0</v>
      </c>
      <c r="FP60" s="461">
        <v>0</v>
      </c>
      <c r="FQ60" s="462">
        <v>0</v>
      </c>
      <c r="FR60" s="463">
        <v>0</v>
      </c>
      <c r="FS60" s="579">
        <v>0</v>
      </c>
      <c r="FT60" s="580">
        <v>0</v>
      </c>
      <c r="FU60" s="581">
        <v>0</v>
      </c>
      <c r="FV60" s="582">
        <v>0</v>
      </c>
      <c r="FW60" s="583">
        <v>0</v>
      </c>
      <c r="FX60" s="584">
        <v>0</v>
      </c>
      <c r="FY60" s="585">
        <v>0</v>
      </c>
      <c r="FZ60" s="464">
        <v>0</v>
      </c>
      <c r="GA60" s="526">
        <v>0</v>
      </c>
    </row>
    <row r="61" spans="1:183" ht="33" customHeight="1">
      <c r="A61" s="603" t="s">
        <v>178</v>
      </c>
      <c r="B61" s="604" t="s">
        <v>887</v>
      </c>
      <c r="C61" s="598"/>
      <c r="D61" s="589"/>
      <c r="E61" s="512">
        <v>20021.599999999999</v>
      </c>
      <c r="F61" s="512">
        <v>20031</v>
      </c>
      <c r="G61" s="396">
        <v>9.4000000000014552</v>
      </c>
      <c r="H61" s="470">
        <v>305006</v>
      </c>
      <c r="I61" s="470">
        <v>305119.90000000002</v>
      </c>
      <c r="J61" s="528">
        <v>113.90000000002328</v>
      </c>
      <c r="K61" s="437">
        <v>14.23750000000291</v>
      </c>
      <c r="L61" s="605"/>
      <c r="M61" s="606"/>
      <c r="N61" s="607"/>
      <c r="O61" s="608"/>
      <c r="P61" s="609"/>
      <c r="Q61" s="610"/>
      <c r="R61" s="611"/>
      <c r="S61" s="612"/>
      <c r="T61" s="606"/>
      <c r="U61" s="607"/>
      <c r="V61" s="608"/>
      <c r="W61" s="609"/>
      <c r="X61" s="610"/>
      <c r="Y61" s="613"/>
      <c r="Z61" s="612"/>
      <c r="AA61" s="606"/>
      <c r="AB61" s="607"/>
      <c r="AC61" s="608"/>
      <c r="AD61" s="609"/>
      <c r="AE61" s="610"/>
      <c r="AF61" s="613"/>
      <c r="AG61" s="612"/>
      <c r="AH61" s="606"/>
      <c r="AI61" s="607"/>
      <c r="AJ61" s="608"/>
      <c r="AK61" s="609"/>
      <c r="AL61" s="610"/>
      <c r="AM61" s="613"/>
      <c r="AN61" s="605"/>
      <c r="AO61" s="606"/>
      <c r="AP61" s="607"/>
      <c r="AQ61" s="608"/>
      <c r="AR61" s="609"/>
      <c r="AS61" s="610"/>
      <c r="AT61" s="614"/>
      <c r="AU61" s="615">
        <v>7</v>
      </c>
      <c r="AV61" s="606"/>
      <c r="AW61" s="607"/>
      <c r="AX61" s="608">
        <v>1</v>
      </c>
      <c r="AY61" s="609"/>
      <c r="AZ61" s="610"/>
      <c r="BA61" s="611"/>
      <c r="BB61" s="615"/>
      <c r="BC61" s="606"/>
      <c r="BD61" s="607"/>
      <c r="BE61" s="608"/>
      <c r="BF61" s="609"/>
      <c r="BG61" s="610"/>
      <c r="BH61" s="614"/>
      <c r="BI61" s="616"/>
      <c r="BJ61" s="617"/>
      <c r="BK61" s="618"/>
      <c r="BL61" s="619"/>
      <c r="BM61" s="620"/>
      <c r="BN61" s="621"/>
      <c r="BO61" s="622"/>
      <c r="BP61" s="447"/>
      <c r="BQ61" s="617"/>
      <c r="BR61" s="618"/>
      <c r="BS61" s="619"/>
      <c r="BT61" s="620"/>
      <c r="BU61" s="621"/>
      <c r="BV61" s="622"/>
      <c r="BW61" s="447"/>
      <c r="BX61" s="617"/>
      <c r="BY61" s="618"/>
      <c r="BZ61" s="619"/>
      <c r="CA61" s="620"/>
      <c r="CB61" s="621"/>
      <c r="CC61" s="622"/>
      <c r="CD61" s="447"/>
      <c r="CE61" s="617"/>
      <c r="CF61" s="618"/>
      <c r="CG61" s="619"/>
      <c r="CH61" s="620"/>
      <c r="CI61" s="621"/>
      <c r="CJ61" s="622"/>
      <c r="CK61" s="447"/>
      <c r="CL61" s="617"/>
      <c r="CM61" s="618"/>
      <c r="CN61" s="619"/>
      <c r="CO61" s="620"/>
      <c r="CP61" s="621"/>
      <c r="CQ61" s="622"/>
      <c r="CR61" s="447"/>
      <c r="CS61" s="617"/>
      <c r="CT61" s="618"/>
      <c r="CU61" s="619"/>
      <c r="CV61" s="620"/>
      <c r="CW61" s="621"/>
      <c r="CX61" s="622"/>
      <c r="CY61" s="615"/>
      <c r="CZ61" s="606"/>
      <c r="DA61" s="607"/>
      <c r="DB61" s="608"/>
      <c r="DC61" s="609"/>
      <c r="DD61" s="610"/>
      <c r="DE61" s="611"/>
      <c r="DF61" s="615"/>
      <c r="DG61" s="606"/>
      <c r="DH61" s="607"/>
      <c r="DI61" s="608"/>
      <c r="DJ61" s="609"/>
      <c r="DK61" s="610"/>
      <c r="DL61" s="611"/>
      <c r="DM61" s="615"/>
      <c r="DN61" s="606"/>
      <c r="DO61" s="607"/>
      <c r="DP61" s="608"/>
      <c r="DQ61" s="609"/>
      <c r="DR61" s="610"/>
      <c r="DS61" s="611"/>
      <c r="DT61" s="615"/>
      <c r="DU61" s="606"/>
      <c r="DV61" s="607"/>
      <c r="DW61" s="608"/>
      <c r="DX61" s="609"/>
      <c r="DY61" s="610"/>
      <c r="DZ61" s="611"/>
      <c r="EA61" s="615"/>
      <c r="EB61" s="606"/>
      <c r="EC61" s="607"/>
      <c r="ED61" s="608"/>
      <c r="EE61" s="609"/>
      <c r="EF61" s="610"/>
      <c r="EG61" s="611"/>
      <c r="EH61" s="615"/>
      <c r="EI61" s="606"/>
      <c r="EJ61" s="607"/>
      <c r="EK61" s="608"/>
      <c r="EL61" s="609"/>
      <c r="EM61" s="610"/>
      <c r="EN61" s="611"/>
      <c r="EO61" s="615"/>
      <c r="EP61" s="606"/>
      <c r="EQ61" s="607"/>
      <c r="ER61" s="608"/>
      <c r="ES61" s="609"/>
      <c r="ET61" s="610"/>
      <c r="EU61" s="611"/>
      <c r="EV61" s="615"/>
      <c r="EW61" s="606"/>
      <c r="EX61" s="607"/>
      <c r="EY61" s="608"/>
      <c r="EZ61" s="609"/>
      <c r="FA61" s="610"/>
      <c r="FB61" s="611"/>
      <c r="FC61" s="615"/>
      <c r="FD61" s="606"/>
      <c r="FE61" s="607"/>
      <c r="FF61" s="608"/>
      <c r="FG61" s="609"/>
      <c r="FH61" s="610"/>
      <c r="FI61" s="623"/>
      <c r="FJ61" s="457">
        <v>7</v>
      </c>
      <c r="FK61" s="458">
        <v>0</v>
      </c>
      <c r="FL61" s="420">
        <v>1</v>
      </c>
      <c r="FM61" s="421">
        <v>0</v>
      </c>
      <c r="FN61" s="459">
        <v>0</v>
      </c>
      <c r="FO61" s="460">
        <v>0</v>
      </c>
      <c r="FP61" s="461">
        <v>0</v>
      </c>
      <c r="FQ61" s="462">
        <v>8</v>
      </c>
      <c r="FR61" s="463">
        <v>8</v>
      </c>
      <c r="FS61" s="579">
        <v>595</v>
      </c>
      <c r="FT61" s="580">
        <v>0</v>
      </c>
      <c r="FU61" s="581">
        <v>85</v>
      </c>
      <c r="FV61" s="582">
        <v>0</v>
      </c>
      <c r="FW61" s="583">
        <v>0</v>
      </c>
      <c r="FX61" s="584">
        <v>0</v>
      </c>
      <c r="FY61" s="585">
        <v>0</v>
      </c>
      <c r="FZ61" s="464">
        <v>680</v>
      </c>
      <c r="GA61" s="526">
        <v>680</v>
      </c>
    </row>
    <row r="62" spans="1:183" ht="33" customHeight="1">
      <c r="A62" s="596" t="s">
        <v>179</v>
      </c>
      <c r="B62" s="597" t="s">
        <v>887</v>
      </c>
      <c r="C62" s="598"/>
      <c r="D62" s="589"/>
      <c r="E62" s="512">
        <v>18798</v>
      </c>
      <c r="F62" s="512">
        <v>18806</v>
      </c>
      <c r="G62" s="396">
        <v>8</v>
      </c>
      <c r="H62" s="470">
        <v>291235</v>
      </c>
      <c r="I62" s="470">
        <v>291338</v>
      </c>
      <c r="J62" s="528">
        <v>103</v>
      </c>
      <c r="K62" s="437">
        <v>17.166666666666668</v>
      </c>
      <c r="L62" s="605"/>
      <c r="M62" s="606"/>
      <c r="N62" s="607"/>
      <c r="O62" s="608"/>
      <c r="P62" s="609"/>
      <c r="Q62" s="610"/>
      <c r="R62" s="611"/>
      <c r="S62" s="612"/>
      <c r="T62" s="606"/>
      <c r="U62" s="607"/>
      <c r="V62" s="608"/>
      <c r="W62" s="609"/>
      <c r="X62" s="610"/>
      <c r="Y62" s="613"/>
      <c r="Z62" s="612"/>
      <c r="AA62" s="606"/>
      <c r="AB62" s="607"/>
      <c r="AC62" s="608"/>
      <c r="AD62" s="609"/>
      <c r="AE62" s="610"/>
      <c r="AF62" s="613"/>
      <c r="AG62" s="612"/>
      <c r="AH62" s="606"/>
      <c r="AI62" s="607"/>
      <c r="AJ62" s="608"/>
      <c r="AK62" s="609"/>
      <c r="AL62" s="610"/>
      <c r="AM62" s="613"/>
      <c r="AN62" s="605"/>
      <c r="AO62" s="606"/>
      <c r="AP62" s="607"/>
      <c r="AQ62" s="608"/>
      <c r="AR62" s="609"/>
      <c r="AS62" s="610"/>
      <c r="AT62" s="614"/>
      <c r="AU62" s="615">
        <v>5</v>
      </c>
      <c r="AV62" s="606"/>
      <c r="AW62" s="607"/>
      <c r="AX62" s="608">
        <v>1</v>
      </c>
      <c r="AY62" s="609"/>
      <c r="AZ62" s="610"/>
      <c r="BA62" s="611"/>
      <c r="BB62" s="615"/>
      <c r="BC62" s="606"/>
      <c r="BD62" s="607"/>
      <c r="BE62" s="608"/>
      <c r="BF62" s="609"/>
      <c r="BG62" s="610"/>
      <c r="BH62" s="614"/>
      <c r="BI62" s="616"/>
      <c r="BJ62" s="617"/>
      <c r="BK62" s="618"/>
      <c r="BL62" s="619"/>
      <c r="BM62" s="620"/>
      <c r="BN62" s="621"/>
      <c r="BO62" s="622"/>
      <c r="BP62" s="447"/>
      <c r="BQ62" s="617"/>
      <c r="BR62" s="618"/>
      <c r="BS62" s="619"/>
      <c r="BT62" s="620"/>
      <c r="BU62" s="621"/>
      <c r="BV62" s="622"/>
      <c r="BW62" s="447"/>
      <c r="BX62" s="617"/>
      <c r="BY62" s="618"/>
      <c r="BZ62" s="619"/>
      <c r="CA62" s="620"/>
      <c r="CB62" s="621"/>
      <c r="CC62" s="622"/>
      <c r="CD62" s="447"/>
      <c r="CE62" s="617"/>
      <c r="CF62" s="618"/>
      <c r="CG62" s="619"/>
      <c r="CH62" s="620"/>
      <c r="CI62" s="621"/>
      <c r="CJ62" s="622"/>
      <c r="CK62" s="447"/>
      <c r="CL62" s="617"/>
      <c r="CM62" s="618"/>
      <c r="CN62" s="619"/>
      <c r="CO62" s="620"/>
      <c r="CP62" s="621"/>
      <c r="CQ62" s="622"/>
      <c r="CR62" s="447"/>
      <c r="CS62" s="617"/>
      <c r="CT62" s="618"/>
      <c r="CU62" s="619"/>
      <c r="CV62" s="620"/>
      <c r="CW62" s="621"/>
      <c r="CX62" s="622"/>
      <c r="CY62" s="615"/>
      <c r="CZ62" s="606"/>
      <c r="DA62" s="607"/>
      <c r="DB62" s="608"/>
      <c r="DC62" s="609"/>
      <c r="DD62" s="610"/>
      <c r="DE62" s="611"/>
      <c r="DF62" s="615"/>
      <c r="DG62" s="606"/>
      <c r="DH62" s="607"/>
      <c r="DI62" s="608"/>
      <c r="DJ62" s="609"/>
      <c r="DK62" s="610"/>
      <c r="DL62" s="611"/>
      <c r="DM62" s="615"/>
      <c r="DN62" s="606"/>
      <c r="DO62" s="607"/>
      <c r="DP62" s="608"/>
      <c r="DQ62" s="609"/>
      <c r="DR62" s="610"/>
      <c r="DS62" s="611"/>
      <c r="DT62" s="615"/>
      <c r="DU62" s="606"/>
      <c r="DV62" s="607"/>
      <c r="DW62" s="608"/>
      <c r="DX62" s="609"/>
      <c r="DY62" s="610"/>
      <c r="DZ62" s="611"/>
      <c r="EA62" s="615"/>
      <c r="EB62" s="606"/>
      <c r="EC62" s="607"/>
      <c r="ED62" s="608"/>
      <c r="EE62" s="609"/>
      <c r="EF62" s="610"/>
      <c r="EG62" s="611"/>
      <c r="EH62" s="615"/>
      <c r="EI62" s="606"/>
      <c r="EJ62" s="607"/>
      <c r="EK62" s="608"/>
      <c r="EL62" s="609"/>
      <c r="EM62" s="610"/>
      <c r="EN62" s="611"/>
      <c r="EO62" s="615"/>
      <c r="EP62" s="606"/>
      <c r="EQ62" s="607"/>
      <c r="ER62" s="608"/>
      <c r="ES62" s="609"/>
      <c r="ET62" s="610"/>
      <c r="EU62" s="611"/>
      <c r="EV62" s="615"/>
      <c r="EW62" s="606"/>
      <c r="EX62" s="607"/>
      <c r="EY62" s="608"/>
      <c r="EZ62" s="609"/>
      <c r="FA62" s="610"/>
      <c r="FB62" s="611"/>
      <c r="FC62" s="615"/>
      <c r="FD62" s="606"/>
      <c r="FE62" s="607"/>
      <c r="FF62" s="608"/>
      <c r="FG62" s="609"/>
      <c r="FH62" s="610"/>
      <c r="FI62" s="623"/>
      <c r="FJ62" s="457">
        <v>5</v>
      </c>
      <c r="FK62" s="458">
        <v>0</v>
      </c>
      <c r="FL62" s="420">
        <v>1</v>
      </c>
      <c r="FM62" s="421">
        <v>0</v>
      </c>
      <c r="FN62" s="459">
        <v>0</v>
      </c>
      <c r="FO62" s="460">
        <v>0</v>
      </c>
      <c r="FP62" s="461">
        <v>0</v>
      </c>
      <c r="FQ62" s="462">
        <v>6</v>
      </c>
      <c r="FR62" s="463">
        <v>6</v>
      </c>
      <c r="FS62" s="579">
        <v>425</v>
      </c>
      <c r="FT62" s="580">
        <v>0</v>
      </c>
      <c r="FU62" s="581">
        <v>85</v>
      </c>
      <c r="FV62" s="582">
        <v>0</v>
      </c>
      <c r="FW62" s="583">
        <v>0</v>
      </c>
      <c r="FX62" s="584">
        <v>0</v>
      </c>
      <c r="FY62" s="585">
        <v>0</v>
      </c>
      <c r="FZ62" s="464">
        <v>510</v>
      </c>
      <c r="GA62" s="526">
        <v>510</v>
      </c>
    </row>
    <row r="63" spans="1:183" ht="33" customHeight="1">
      <c r="A63" s="603" t="s">
        <v>180</v>
      </c>
      <c r="B63" s="604" t="s">
        <v>887</v>
      </c>
      <c r="C63" s="598"/>
      <c r="D63" s="602"/>
      <c r="E63" s="512">
        <v>20483.5</v>
      </c>
      <c r="F63" s="512">
        <v>20493</v>
      </c>
      <c r="G63" s="396">
        <v>9.5</v>
      </c>
      <c r="H63" s="470">
        <v>309165</v>
      </c>
      <c r="I63" s="470">
        <v>309268</v>
      </c>
      <c r="J63" s="528">
        <v>103</v>
      </c>
      <c r="K63" s="437">
        <v>17.166666666666668</v>
      </c>
      <c r="L63" s="605"/>
      <c r="M63" s="606"/>
      <c r="N63" s="607"/>
      <c r="O63" s="608"/>
      <c r="P63" s="609"/>
      <c r="Q63" s="610"/>
      <c r="R63" s="611"/>
      <c r="S63" s="612"/>
      <c r="T63" s="606"/>
      <c r="U63" s="607"/>
      <c r="V63" s="608"/>
      <c r="W63" s="609"/>
      <c r="X63" s="610"/>
      <c r="Y63" s="613"/>
      <c r="Z63" s="612"/>
      <c r="AA63" s="606"/>
      <c r="AB63" s="607"/>
      <c r="AC63" s="608"/>
      <c r="AD63" s="609"/>
      <c r="AE63" s="610"/>
      <c r="AF63" s="613"/>
      <c r="AG63" s="612"/>
      <c r="AH63" s="606"/>
      <c r="AI63" s="607"/>
      <c r="AJ63" s="608"/>
      <c r="AK63" s="609"/>
      <c r="AL63" s="610"/>
      <c r="AM63" s="613"/>
      <c r="AN63" s="605"/>
      <c r="AO63" s="606"/>
      <c r="AP63" s="607"/>
      <c r="AQ63" s="608"/>
      <c r="AR63" s="609"/>
      <c r="AS63" s="610"/>
      <c r="AT63" s="614"/>
      <c r="AU63" s="615">
        <v>4</v>
      </c>
      <c r="AV63" s="606"/>
      <c r="AW63" s="607"/>
      <c r="AX63" s="608">
        <v>2</v>
      </c>
      <c r="AY63" s="609"/>
      <c r="AZ63" s="610"/>
      <c r="BA63" s="611"/>
      <c r="BB63" s="615"/>
      <c r="BC63" s="606"/>
      <c r="BD63" s="607"/>
      <c r="BE63" s="608"/>
      <c r="BF63" s="609"/>
      <c r="BG63" s="610"/>
      <c r="BH63" s="614"/>
      <c r="BI63" s="616"/>
      <c r="BJ63" s="617"/>
      <c r="BK63" s="618"/>
      <c r="BL63" s="619"/>
      <c r="BM63" s="620"/>
      <c r="BN63" s="621"/>
      <c r="BO63" s="622"/>
      <c r="BP63" s="447"/>
      <c r="BQ63" s="617"/>
      <c r="BR63" s="618"/>
      <c r="BS63" s="619"/>
      <c r="BT63" s="620"/>
      <c r="BU63" s="621"/>
      <c r="BV63" s="622"/>
      <c r="BW63" s="447"/>
      <c r="BX63" s="617"/>
      <c r="BY63" s="618"/>
      <c r="BZ63" s="619"/>
      <c r="CA63" s="620"/>
      <c r="CB63" s="621"/>
      <c r="CC63" s="622"/>
      <c r="CD63" s="447"/>
      <c r="CE63" s="617"/>
      <c r="CF63" s="618"/>
      <c r="CG63" s="619"/>
      <c r="CH63" s="620"/>
      <c r="CI63" s="621"/>
      <c r="CJ63" s="622"/>
      <c r="CK63" s="447"/>
      <c r="CL63" s="617"/>
      <c r="CM63" s="618"/>
      <c r="CN63" s="619"/>
      <c r="CO63" s="620"/>
      <c r="CP63" s="621"/>
      <c r="CQ63" s="622"/>
      <c r="CR63" s="447"/>
      <c r="CS63" s="617"/>
      <c r="CT63" s="618"/>
      <c r="CU63" s="619"/>
      <c r="CV63" s="620"/>
      <c r="CW63" s="621"/>
      <c r="CX63" s="622"/>
      <c r="CY63" s="615"/>
      <c r="CZ63" s="606"/>
      <c r="DA63" s="607"/>
      <c r="DB63" s="608"/>
      <c r="DC63" s="609"/>
      <c r="DD63" s="610"/>
      <c r="DE63" s="611"/>
      <c r="DF63" s="615"/>
      <c r="DG63" s="606"/>
      <c r="DH63" s="607"/>
      <c r="DI63" s="608"/>
      <c r="DJ63" s="609"/>
      <c r="DK63" s="610"/>
      <c r="DL63" s="611"/>
      <c r="DM63" s="615"/>
      <c r="DN63" s="606"/>
      <c r="DO63" s="607"/>
      <c r="DP63" s="608"/>
      <c r="DQ63" s="609"/>
      <c r="DR63" s="610"/>
      <c r="DS63" s="611"/>
      <c r="DT63" s="615"/>
      <c r="DU63" s="606"/>
      <c r="DV63" s="607"/>
      <c r="DW63" s="608"/>
      <c r="DX63" s="609"/>
      <c r="DY63" s="610"/>
      <c r="DZ63" s="611"/>
      <c r="EA63" s="615"/>
      <c r="EB63" s="606"/>
      <c r="EC63" s="607"/>
      <c r="ED63" s="608"/>
      <c r="EE63" s="609"/>
      <c r="EF63" s="610"/>
      <c r="EG63" s="611"/>
      <c r="EH63" s="615"/>
      <c r="EI63" s="606"/>
      <c r="EJ63" s="607"/>
      <c r="EK63" s="608"/>
      <c r="EL63" s="609"/>
      <c r="EM63" s="610"/>
      <c r="EN63" s="611"/>
      <c r="EO63" s="615"/>
      <c r="EP63" s="606"/>
      <c r="EQ63" s="607"/>
      <c r="ER63" s="608"/>
      <c r="ES63" s="609"/>
      <c r="ET63" s="610"/>
      <c r="EU63" s="611"/>
      <c r="EV63" s="615"/>
      <c r="EW63" s="606"/>
      <c r="EX63" s="607"/>
      <c r="EY63" s="608"/>
      <c r="EZ63" s="609"/>
      <c r="FA63" s="610"/>
      <c r="FB63" s="611"/>
      <c r="FC63" s="615"/>
      <c r="FD63" s="606"/>
      <c r="FE63" s="607"/>
      <c r="FF63" s="608"/>
      <c r="FG63" s="609"/>
      <c r="FH63" s="610"/>
      <c r="FI63" s="623"/>
      <c r="FJ63" s="457">
        <v>4</v>
      </c>
      <c r="FK63" s="458">
        <v>0</v>
      </c>
      <c r="FL63" s="420">
        <v>2</v>
      </c>
      <c r="FM63" s="421">
        <v>0</v>
      </c>
      <c r="FN63" s="459">
        <v>0</v>
      </c>
      <c r="FO63" s="460">
        <v>0</v>
      </c>
      <c r="FP63" s="461">
        <v>0</v>
      </c>
      <c r="FQ63" s="462">
        <v>6</v>
      </c>
      <c r="FR63" s="463">
        <v>6</v>
      </c>
      <c r="FS63" s="579">
        <v>340</v>
      </c>
      <c r="FT63" s="580">
        <v>0</v>
      </c>
      <c r="FU63" s="581">
        <v>170</v>
      </c>
      <c r="FV63" s="582">
        <v>0</v>
      </c>
      <c r="FW63" s="583">
        <v>0</v>
      </c>
      <c r="FX63" s="584">
        <v>0</v>
      </c>
      <c r="FY63" s="585">
        <v>0</v>
      </c>
      <c r="FZ63" s="464">
        <v>510</v>
      </c>
      <c r="GA63" s="526">
        <v>510</v>
      </c>
    </row>
    <row r="64" spans="1:183" ht="33" customHeight="1">
      <c r="A64" s="596" t="s">
        <v>181</v>
      </c>
      <c r="B64" s="597" t="s">
        <v>887</v>
      </c>
      <c r="C64" s="598"/>
      <c r="D64" s="589"/>
      <c r="E64" s="512">
        <v>19433</v>
      </c>
      <c r="F64" s="512">
        <v>19442</v>
      </c>
      <c r="G64" s="396">
        <v>9</v>
      </c>
      <c r="H64" s="470">
        <v>301146</v>
      </c>
      <c r="I64" s="470">
        <v>301240</v>
      </c>
      <c r="J64" s="528">
        <v>94</v>
      </c>
      <c r="K64" s="437">
        <v>9.4</v>
      </c>
      <c r="L64" s="605"/>
      <c r="M64" s="606"/>
      <c r="N64" s="607"/>
      <c r="O64" s="608"/>
      <c r="P64" s="609"/>
      <c r="Q64" s="610"/>
      <c r="R64" s="611"/>
      <c r="S64" s="612"/>
      <c r="T64" s="606"/>
      <c r="U64" s="607"/>
      <c r="V64" s="608"/>
      <c r="W64" s="609"/>
      <c r="X64" s="610"/>
      <c r="Y64" s="613"/>
      <c r="Z64" s="612"/>
      <c r="AA64" s="606"/>
      <c r="AB64" s="607"/>
      <c r="AC64" s="608"/>
      <c r="AD64" s="609"/>
      <c r="AE64" s="610"/>
      <c r="AF64" s="613"/>
      <c r="AG64" s="612">
        <v>8</v>
      </c>
      <c r="AH64" s="606"/>
      <c r="AI64" s="607"/>
      <c r="AJ64" s="608">
        <v>2</v>
      </c>
      <c r="AK64" s="609"/>
      <c r="AL64" s="610"/>
      <c r="AM64" s="613"/>
      <c r="AN64" s="605"/>
      <c r="AO64" s="606"/>
      <c r="AP64" s="607"/>
      <c r="AQ64" s="608"/>
      <c r="AR64" s="609"/>
      <c r="AS64" s="610"/>
      <c r="AT64" s="614"/>
      <c r="AU64" s="615"/>
      <c r="AV64" s="606"/>
      <c r="AW64" s="607"/>
      <c r="AX64" s="608"/>
      <c r="AY64" s="609"/>
      <c r="AZ64" s="610"/>
      <c r="BA64" s="611"/>
      <c r="BB64" s="615"/>
      <c r="BC64" s="606"/>
      <c r="BD64" s="607"/>
      <c r="BE64" s="608"/>
      <c r="BF64" s="609"/>
      <c r="BG64" s="610"/>
      <c r="BH64" s="614"/>
      <c r="BI64" s="616"/>
      <c r="BJ64" s="617"/>
      <c r="BK64" s="618"/>
      <c r="BL64" s="619"/>
      <c r="BM64" s="620"/>
      <c r="BN64" s="621"/>
      <c r="BO64" s="622"/>
      <c r="BP64" s="447"/>
      <c r="BQ64" s="617"/>
      <c r="BR64" s="618"/>
      <c r="BS64" s="619"/>
      <c r="BT64" s="620"/>
      <c r="BU64" s="621"/>
      <c r="BV64" s="622"/>
      <c r="BW64" s="447"/>
      <c r="BX64" s="617"/>
      <c r="BY64" s="618"/>
      <c r="BZ64" s="619"/>
      <c r="CA64" s="620"/>
      <c r="CB64" s="621"/>
      <c r="CC64" s="622"/>
      <c r="CD64" s="447"/>
      <c r="CE64" s="617"/>
      <c r="CF64" s="618"/>
      <c r="CG64" s="619"/>
      <c r="CH64" s="620"/>
      <c r="CI64" s="621"/>
      <c r="CJ64" s="622"/>
      <c r="CK64" s="447"/>
      <c r="CL64" s="617"/>
      <c r="CM64" s="618"/>
      <c r="CN64" s="619"/>
      <c r="CO64" s="620"/>
      <c r="CP64" s="621"/>
      <c r="CQ64" s="622"/>
      <c r="CR64" s="447"/>
      <c r="CS64" s="617"/>
      <c r="CT64" s="618"/>
      <c r="CU64" s="619"/>
      <c r="CV64" s="620"/>
      <c r="CW64" s="621"/>
      <c r="CX64" s="622"/>
      <c r="CY64" s="615"/>
      <c r="CZ64" s="606"/>
      <c r="DA64" s="607"/>
      <c r="DB64" s="608"/>
      <c r="DC64" s="609"/>
      <c r="DD64" s="610"/>
      <c r="DE64" s="611"/>
      <c r="DF64" s="615"/>
      <c r="DG64" s="606"/>
      <c r="DH64" s="607"/>
      <c r="DI64" s="608"/>
      <c r="DJ64" s="609"/>
      <c r="DK64" s="610"/>
      <c r="DL64" s="611"/>
      <c r="DM64" s="615"/>
      <c r="DN64" s="606"/>
      <c r="DO64" s="607"/>
      <c r="DP64" s="608"/>
      <c r="DQ64" s="609"/>
      <c r="DR64" s="610"/>
      <c r="DS64" s="611"/>
      <c r="DT64" s="615"/>
      <c r="DU64" s="606"/>
      <c r="DV64" s="607"/>
      <c r="DW64" s="608"/>
      <c r="DX64" s="609"/>
      <c r="DY64" s="610"/>
      <c r="DZ64" s="611"/>
      <c r="EA64" s="615"/>
      <c r="EB64" s="606"/>
      <c r="EC64" s="607"/>
      <c r="ED64" s="608"/>
      <c r="EE64" s="609"/>
      <c r="EF64" s="610"/>
      <c r="EG64" s="611"/>
      <c r="EH64" s="615"/>
      <c r="EI64" s="606"/>
      <c r="EJ64" s="607"/>
      <c r="EK64" s="608"/>
      <c r="EL64" s="609"/>
      <c r="EM64" s="610"/>
      <c r="EN64" s="611"/>
      <c r="EO64" s="615"/>
      <c r="EP64" s="606"/>
      <c r="EQ64" s="607"/>
      <c r="ER64" s="608"/>
      <c r="ES64" s="609"/>
      <c r="ET64" s="610"/>
      <c r="EU64" s="611"/>
      <c r="EV64" s="615"/>
      <c r="EW64" s="606"/>
      <c r="EX64" s="607"/>
      <c r="EY64" s="608"/>
      <c r="EZ64" s="609"/>
      <c r="FA64" s="610"/>
      <c r="FB64" s="611"/>
      <c r="FC64" s="615"/>
      <c r="FD64" s="606"/>
      <c r="FE64" s="607"/>
      <c r="FF64" s="608"/>
      <c r="FG64" s="609"/>
      <c r="FH64" s="610"/>
      <c r="FI64" s="623"/>
      <c r="FJ64" s="457">
        <v>8</v>
      </c>
      <c r="FK64" s="458">
        <v>0</v>
      </c>
      <c r="FL64" s="420">
        <v>2</v>
      </c>
      <c r="FM64" s="421">
        <v>0</v>
      </c>
      <c r="FN64" s="459">
        <v>0</v>
      </c>
      <c r="FO64" s="460">
        <v>0</v>
      </c>
      <c r="FP64" s="461">
        <v>0</v>
      </c>
      <c r="FQ64" s="462">
        <v>10</v>
      </c>
      <c r="FR64" s="463">
        <v>10</v>
      </c>
      <c r="FS64" s="579">
        <v>680</v>
      </c>
      <c r="FT64" s="580">
        <v>0</v>
      </c>
      <c r="FU64" s="581">
        <v>170</v>
      </c>
      <c r="FV64" s="582">
        <v>0</v>
      </c>
      <c r="FW64" s="583">
        <v>0</v>
      </c>
      <c r="FX64" s="584">
        <v>0</v>
      </c>
      <c r="FY64" s="585">
        <v>0</v>
      </c>
      <c r="FZ64" s="464">
        <v>850</v>
      </c>
      <c r="GA64" s="526">
        <v>850</v>
      </c>
    </row>
    <row r="65" spans="1:183" ht="33" customHeight="1">
      <c r="A65" s="596" t="s">
        <v>182</v>
      </c>
      <c r="B65" s="597" t="s">
        <v>887</v>
      </c>
      <c r="C65" s="598"/>
      <c r="D65" s="589"/>
      <c r="E65" s="512">
        <v>24614</v>
      </c>
      <c r="F65" s="512">
        <v>24624</v>
      </c>
      <c r="G65" s="396">
        <v>10</v>
      </c>
      <c r="H65" s="470">
        <v>380345</v>
      </c>
      <c r="I65" s="470">
        <v>380504</v>
      </c>
      <c r="J65" s="528">
        <v>159</v>
      </c>
      <c r="K65" s="437">
        <v>14.454545454545455</v>
      </c>
      <c r="L65" s="605"/>
      <c r="M65" s="606"/>
      <c r="N65" s="607"/>
      <c r="O65" s="608"/>
      <c r="P65" s="609"/>
      <c r="Q65" s="610"/>
      <c r="R65" s="611"/>
      <c r="S65" s="612">
        <v>10</v>
      </c>
      <c r="T65" s="606"/>
      <c r="U65" s="607"/>
      <c r="V65" s="608"/>
      <c r="W65" s="609"/>
      <c r="X65" s="610"/>
      <c r="Y65" s="613"/>
      <c r="Z65" s="612"/>
      <c r="AA65" s="606"/>
      <c r="AB65" s="607"/>
      <c r="AC65" s="608"/>
      <c r="AD65" s="609"/>
      <c r="AE65" s="610"/>
      <c r="AF65" s="613"/>
      <c r="AG65" s="605"/>
      <c r="AH65" s="606"/>
      <c r="AI65" s="607"/>
      <c r="AJ65" s="608"/>
      <c r="AK65" s="609"/>
      <c r="AL65" s="610"/>
      <c r="AM65" s="613"/>
      <c r="AN65" s="605"/>
      <c r="AO65" s="606"/>
      <c r="AP65" s="607"/>
      <c r="AQ65" s="608"/>
      <c r="AR65" s="609"/>
      <c r="AS65" s="610"/>
      <c r="AT65" s="614"/>
      <c r="AU65" s="615"/>
      <c r="AV65" s="606"/>
      <c r="AW65" s="607"/>
      <c r="AX65" s="608"/>
      <c r="AY65" s="609"/>
      <c r="AZ65" s="610"/>
      <c r="BA65" s="611"/>
      <c r="BB65" s="615"/>
      <c r="BC65" s="606"/>
      <c r="BD65" s="607"/>
      <c r="BE65" s="608"/>
      <c r="BF65" s="609"/>
      <c r="BG65" s="610"/>
      <c r="BH65" s="614"/>
      <c r="BI65" s="616"/>
      <c r="BJ65" s="617"/>
      <c r="BK65" s="618"/>
      <c r="BL65" s="619"/>
      <c r="BM65" s="620"/>
      <c r="BN65" s="621"/>
      <c r="BO65" s="622"/>
      <c r="BP65" s="447"/>
      <c r="BQ65" s="617"/>
      <c r="BR65" s="618"/>
      <c r="BS65" s="619"/>
      <c r="BT65" s="620"/>
      <c r="BU65" s="621"/>
      <c r="BV65" s="622"/>
      <c r="BW65" s="447"/>
      <c r="BX65" s="617"/>
      <c r="BY65" s="618"/>
      <c r="BZ65" s="619"/>
      <c r="CA65" s="620"/>
      <c r="CB65" s="621"/>
      <c r="CC65" s="622"/>
      <c r="CD65" s="447"/>
      <c r="CE65" s="617"/>
      <c r="CF65" s="618"/>
      <c r="CG65" s="619"/>
      <c r="CH65" s="620"/>
      <c r="CI65" s="621"/>
      <c r="CJ65" s="622"/>
      <c r="CK65" s="447"/>
      <c r="CL65" s="617"/>
      <c r="CM65" s="618"/>
      <c r="CN65" s="619"/>
      <c r="CO65" s="620"/>
      <c r="CP65" s="621"/>
      <c r="CQ65" s="622"/>
      <c r="CR65" s="447">
        <v>1</v>
      </c>
      <c r="CS65" s="617"/>
      <c r="CT65" s="618"/>
      <c r="CU65" s="619"/>
      <c r="CV65" s="620"/>
      <c r="CW65" s="621"/>
      <c r="CX65" s="622"/>
      <c r="CY65" s="615"/>
      <c r="CZ65" s="606"/>
      <c r="DA65" s="607"/>
      <c r="DB65" s="608"/>
      <c r="DC65" s="609"/>
      <c r="DD65" s="610"/>
      <c r="DE65" s="611"/>
      <c r="DF65" s="615"/>
      <c r="DG65" s="606"/>
      <c r="DH65" s="607"/>
      <c r="DI65" s="608"/>
      <c r="DJ65" s="609"/>
      <c r="DK65" s="610"/>
      <c r="DL65" s="611"/>
      <c r="DM65" s="615"/>
      <c r="DN65" s="606"/>
      <c r="DO65" s="607"/>
      <c r="DP65" s="608"/>
      <c r="DQ65" s="609"/>
      <c r="DR65" s="610"/>
      <c r="DS65" s="611"/>
      <c r="DT65" s="615"/>
      <c r="DU65" s="606"/>
      <c r="DV65" s="607"/>
      <c r="DW65" s="608"/>
      <c r="DX65" s="609"/>
      <c r="DY65" s="610"/>
      <c r="DZ65" s="611"/>
      <c r="EA65" s="615"/>
      <c r="EB65" s="606"/>
      <c r="EC65" s="607"/>
      <c r="ED65" s="608"/>
      <c r="EE65" s="609"/>
      <c r="EF65" s="610"/>
      <c r="EG65" s="611"/>
      <c r="EH65" s="615"/>
      <c r="EI65" s="606"/>
      <c r="EJ65" s="607"/>
      <c r="EK65" s="608"/>
      <c r="EL65" s="609"/>
      <c r="EM65" s="610"/>
      <c r="EN65" s="611"/>
      <c r="EO65" s="615"/>
      <c r="EP65" s="606"/>
      <c r="EQ65" s="607"/>
      <c r="ER65" s="608"/>
      <c r="ES65" s="609"/>
      <c r="ET65" s="610"/>
      <c r="EU65" s="611"/>
      <c r="EV65" s="615"/>
      <c r="EW65" s="606"/>
      <c r="EX65" s="607"/>
      <c r="EY65" s="608"/>
      <c r="EZ65" s="609"/>
      <c r="FA65" s="610"/>
      <c r="FB65" s="611"/>
      <c r="FC65" s="615"/>
      <c r="FD65" s="606"/>
      <c r="FE65" s="607"/>
      <c r="FF65" s="608"/>
      <c r="FG65" s="609"/>
      <c r="FH65" s="610"/>
      <c r="FI65" s="623"/>
      <c r="FJ65" s="457">
        <v>11</v>
      </c>
      <c r="FK65" s="458">
        <v>0</v>
      </c>
      <c r="FL65" s="420">
        <v>0</v>
      </c>
      <c r="FM65" s="421">
        <v>0</v>
      </c>
      <c r="FN65" s="459">
        <v>0</v>
      </c>
      <c r="FO65" s="460">
        <v>0</v>
      </c>
      <c r="FP65" s="461">
        <v>0</v>
      </c>
      <c r="FQ65" s="462">
        <v>11</v>
      </c>
      <c r="FR65" s="463">
        <v>11</v>
      </c>
      <c r="FS65" s="579">
        <v>935</v>
      </c>
      <c r="FT65" s="580">
        <v>0</v>
      </c>
      <c r="FU65" s="581">
        <v>0</v>
      </c>
      <c r="FV65" s="582">
        <v>0</v>
      </c>
      <c r="FW65" s="583">
        <v>0</v>
      </c>
      <c r="FX65" s="584">
        <v>0</v>
      </c>
      <c r="FY65" s="585">
        <v>0</v>
      </c>
      <c r="FZ65" s="464">
        <v>935</v>
      </c>
      <c r="GA65" s="526">
        <v>935</v>
      </c>
    </row>
    <row r="66" spans="1:183" ht="33" customHeight="1">
      <c r="A66" s="596" t="s">
        <v>183</v>
      </c>
      <c r="B66" s="597" t="s">
        <v>887</v>
      </c>
      <c r="C66" s="598"/>
      <c r="D66" s="589"/>
      <c r="E66" s="512">
        <v>26857</v>
      </c>
      <c r="F66" s="512">
        <v>26866</v>
      </c>
      <c r="G66" s="396">
        <v>9</v>
      </c>
      <c r="H66" s="470">
        <v>419167</v>
      </c>
      <c r="I66" s="470">
        <v>419315</v>
      </c>
      <c r="J66" s="528">
        <v>148</v>
      </c>
      <c r="K66" s="437">
        <v>14.8</v>
      </c>
      <c r="L66" s="605"/>
      <c r="M66" s="606"/>
      <c r="N66" s="607"/>
      <c r="O66" s="608"/>
      <c r="P66" s="609"/>
      <c r="Q66" s="610"/>
      <c r="R66" s="611"/>
      <c r="S66" s="612">
        <v>2</v>
      </c>
      <c r="T66" s="606"/>
      <c r="U66" s="607"/>
      <c r="V66" s="608"/>
      <c r="W66" s="609"/>
      <c r="X66" s="610"/>
      <c r="Y66" s="613"/>
      <c r="Z66" s="612"/>
      <c r="AA66" s="606"/>
      <c r="AB66" s="607"/>
      <c r="AC66" s="608"/>
      <c r="AD66" s="609"/>
      <c r="AE66" s="610"/>
      <c r="AF66" s="613"/>
      <c r="AG66" s="605"/>
      <c r="AH66" s="606"/>
      <c r="AI66" s="607"/>
      <c r="AJ66" s="608"/>
      <c r="AK66" s="609"/>
      <c r="AL66" s="610"/>
      <c r="AM66" s="613"/>
      <c r="AN66" s="605"/>
      <c r="AO66" s="606"/>
      <c r="AP66" s="607"/>
      <c r="AQ66" s="608"/>
      <c r="AR66" s="609"/>
      <c r="AS66" s="610"/>
      <c r="AT66" s="614"/>
      <c r="AU66" s="615"/>
      <c r="AV66" s="606"/>
      <c r="AW66" s="607"/>
      <c r="AX66" s="608"/>
      <c r="AY66" s="609"/>
      <c r="AZ66" s="610"/>
      <c r="BA66" s="611"/>
      <c r="BB66" s="615"/>
      <c r="BC66" s="606"/>
      <c r="BD66" s="607"/>
      <c r="BE66" s="608"/>
      <c r="BF66" s="609"/>
      <c r="BG66" s="610"/>
      <c r="BH66" s="614"/>
      <c r="BI66" s="616"/>
      <c r="BJ66" s="617"/>
      <c r="BK66" s="618"/>
      <c r="BL66" s="619"/>
      <c r="BM66" s="620"/>
      <c r="BN66" s="621"/>
      <c r="BO66" s="622"/>
      <c r="BP66" s="447"/>
      <c r="BQ66" s="617"/>
      <c r="BR66" s="618"/>
      <c r="BS66" s="619"/>
      <c r="BT66" s="620"/>
      <c r="BU66" s="621"/>
      <c r="BV66" s="622"/>
      <c r="BW66" s="447"/>
      <c r="BX66" s="617"/>
      <c r="BY66" s="618"/>
      <c r="BZ66" s="619"/>
      <c r="CA66" s="620"/>
      <c r="CB66" s="621"/>
      <c r="CC66" s="622"/>
      <c r="CD66" s="447"/>
      <c r="CE66" s="617"/>
      <c r="CF66" s="618"/>
      <c r="CG66" s="619"/>
      <c r="CH66" s="620"/>
      <c r="CI66" s="621"/>
      <c r="CJ66" s="622"/>
      <c r="CK66" s="447"/>
      <c r="CL66" s="617"/>
      <c r="CM66" s="618"/>
      <c r="CN66" s="619"/>
      <c r="CO66" s="620"/>
      <c r="CP66" s="621"/>
      <c r="CQ66" s="622"/>
      <c r="CR66" s="447">
        <v>1</v>
      </c>
      <c r="CS66" s="617"/>
      <c r="CT66" s="618"/>
      <c r="CU66" s="619"/>
      <c r="CV66" s="620"/>
      <c r="CW66" s="621"/>
      <c r="CX66" s="622"/>
      <c r="CY66" s="615"/>
      <c r="CZ66" s="606"/>
      <c r="DA66" s="607"/>
      <c r="DB66" s="608"/>
      <c r="DC66" s="609"/>
      <c r="DD66" s="610"/>
      <c r="DE66" s="611"/>
      <c r="DF66" s="615"/>
      <c r="DG66" s="606"/>
      <c r="DH66" s="607"/>
      <c r="DI66" s="608"/>
      <c r="DJ66" s="609"/>
      <c r="DK66" s="610"/>
      <c r="DL66" s="611"/>
      <c r="DM66" s="615">
        <v>7</v>
      </c>
      <c r="DN66" s="606"/>
      <c r="DO66" s="607"/>
      <c r="DP66" s="608"/>
      <c r="DQ66" s="609"/>
      <c r="DR66" s="610"/>
      <c r="DS66" s="611"/>
      <c r="DT66" s="615"/>
      <c r="DU66" s="606"/>
      <c r="DV66" s="607"/>
      <c r="DW66" s="608"/>
      <c r="DX66" s="609"/>
      <c r="DY66" s="610"/>
      <c r="DZ66" s="611"/>
      <c r="EA66" s="615"/>
      <c r="EB66" s="606"/>
      <c r="EC66" s="607"/>
      <c r="ED66" s="608"/>
      <c r="EE66" s="609"/>
      <c r="EF66" s="610"/>
      <c r="EG66" s="611"/>
      <c r="EH66" s="615"/>
      <c r="EI66" s="606"/>
      <c r="EJ66" s="607"/>
      <c r="EK66" s="608"/>
      <c r="EL66" s="609"/>
      <c r="EM66" s="610"/>
      <c r="EN66" s="611"/>
      <c r="EO66" s="615"/>
      <c r="EP66" s="606"/>
      <c r="EQ66" s="607"/>
      <c r="ER66" s="608"/>
      <c r="ES66" s="609"/>
      <c r="ET66" s="610"/>
      <c r="EU66" s="611"/>
      <c r="EV66" s="615"/>
      <c r="EW66" s="606"/>
      <c r="EX66" s="607"/>
      <c r="EY66" s="608"/>
      <c r="EZ66" s="609"/>
      <c r="FA66" s="610"/>
      <c r="FB66" s="611"/>
      <c r="FC66" s="615"/>
      <c r="FD66" s="606"/>
      <c r="FE66" s="607"/>
      <c r="FF66" s="608"/>
      <c r="FG66" s="609"/>
      <c r="FH66" s="610"/>
      <c r="FI66" s="623"/>
      <c r="FJ66" s="457">
        <v>10</v>
      </c>
      <c r="FK66" s="458">
        <v>0</v>
      </c>
      <c r="FL66" s="420">
        <v>0</v>
      </c>
      <c r="FM66" s="421">
        <v>0</v>
      </c>
      <c r="FN66" s="459">
        <v>0</v>
      </c>
      <c r="FO66" s="460">
        <v>0</v>
      </c>
      <c r="FP66" s="461">
        <v>0</v>
      </c>
      <c r="FQ66" s="462">
        <v>10</v>
      </c>
      <c r="FR66" s="463">
        <v>10</v>
      </c>
      <c r="FS66" s="579">
        <v>850</v>
      </c>
      <c r="FT66" s="580">
        <v>0</v>
      </c>
      <c r="FU66" s="581">
        <v>0</v>
      </c>
      <c r="FV66" s="582">
        <v>0</v>
      </c>
      <c r="FW66" s="583">
        <v>0</v>
      </c>
      <c r="FX66" s="584">
        <v>0</v>
      </c>
      <c r="FY66" s="585">
        <v>0</v>
      </c>
      <c r="FZ66" s="464">
        <v>850</v>
      </c>
      <c r="GA66" s="526">
        <v>850</v>
      </c>
    </row>
    <row r="67" spans="1:183" ht="33" customHeight="1">
      <c r="A67" s="603" t="s">
        <v>184</v>
      </c>
      <c r="B67" s="604" t="s">
        <v>887</v>
      </c>
      <c r="C67" s="598"/>
      <c r="D67" s="589"/>
      <c r="E67" s="512">
        <v>27970</v>
      </c>
      <c r="F67" s="512">
        <v>27981</v>
      </c>
      <c r="G67" s="396">
        <v>11</v>
      </c>
      <c r="H67" s="470">
        <v>442043</v>
      </c>
      <c r="I67" s="470">
        <v>442203</v>
      </c>
      <c r="J67" s="528">
        <v>160</v>
      </c>
      <c r="K67" s="437">
        <v>16</v>
      </c>
      <c r="L67" s="605"/>
      <c r="M67" s="606"/>
      <c r="N67" s="607"/>
      <c r="O67" s="608"/>
      <c r="P67" s="609"/>
      <c r="Q67" s="610"/>
      <c r="R67" s="611"/>
      <c r="S67" s="612">
        <v>10</v>
      </c>
      <c r="T67" s="606"/>
      <c r="U67" s="607"/>
      <c r="V67" s="608"/>
      <c r="W67" s="609"/>
      <c r="X67" s="610"/>
      <c r="Y67" s="613"/>
      <c r="Z67" s="612"/>
      <c r="AA67" s="606"/>
      <c r="AB67" s="607"/>
      <c r="AC67" s="608"/>
      <c r="AD67" s="609"/>
      <c r="AE67" s="610"/>
      <c r="AF67" s="613"/>
      <c r="AG67" s="605"/>
      <c r="AH67" s="606"/>
      <c r="AI67" s="607"/>
      <c r="AJ67" s="608"/>
      <c r="AK67" s="609"/>
      <c r="AL67" s="610"/>
      <c r="AM67" s="613"/>
      <c r="AN67" s="605"/>
      <c r="AO67" s="606"/>
      <c r="AP67" s="607"/>
      <c r="AQ67" s="608"/>
      <c r="AR67" s="609"/>
      <c r="AS67" s="610"/>
      <c r="AT67" s="614"/>
      <c r="AU67" s="615"/>
      <c r="AV67" s="606"/>
      <c r="AW67" s="607"/>
      <c r="AX67" s="608"/>
      <c r="AY67" s="609"/>
      <c r="AZ67" s="610"/>
      <c r="BA67" s="611"/>
      <c r="BB67" s="615"/>
      <c r="BC67" s="606"/>
      <c r="BD67" s="607"/>
      <c r="BE67" s="608"/>
      <c r="BF67" s="609"/>
      <c r="BG67" s="610"/>
      <c r="BH67" s="614"/>
      <c r="BI67" s="616"/>
      <c r="BJ67" s="617"/>
      <c r="BK67" s="618"/>
      <c r="BL67" s="619"/>
      <c r="BM67" s="620"/>
      <c r="BN67" s="621"/>
      <c r="BO67" s="622"/>
      <c r="BP67" s="447"/>
      <c r="BQ67" s="617"/>
      <c r="BR67" s="618"/>
      <c r="BS67" s="619"/>
      <c r="BT67" s="620"/>
      <c r="BU67" s="621"/>
      <c r="BV67" s="622"/>
      <c r="BW67" s="447"/>
      <c r="BX67" s="617"/>
      <c r="BY67" s="618"/>
      <c r="BZ67" s="619"/>
      <c r="CA67" s="620"/>
      <c r="CB67" s="621"/>
      <c r="CC67" s="622"/>
      <c r="CD67" s="447"/>
      <c r="CE67" s="617"/>
      <c r="CF67" s="618"/>
      <c r="CG67" s="619"/>
      <c r="CH67" s="620"/>
      <c r="CI67" s="621"/>
      <c r="CJ67" s="622"/>
      <c r="CK67" s="447"/>
      <c r="CL67" s="617"/>
      <c r="CM67" s="618"/>
      <c r="CN67" s="619"/>
      <c r="CO67" s="620"/>
      <c r="CP67" s="621"/>
      <c r="CQ67" s="622"/>
      <c r="CR67" s="447"/>
      <c r="CS67" s="617"/>
      <c r="CT67" s="618"/>
      <c r="CU67" s="619"/>
      <c r="CV67" s="620"/>
      <c r="CW67" s="621"/>
      <c r="CX67" s="622"/>
      <c r="CY67" s="615"/>
      <c r="CZ67" s="606"/>
      <c r="DA67" s="607"/>
      <c r="DB67" s="608"/>
      <c r="DC67" s="609"/>
      <c r="DD67" s="610"/>
      <c r="DE67" s="611"/>
      <c r="DF67" s="615"/>
      <c r="DG67" s="606"/>
      <c r="DH67" s="607"/>
      <c r="DI67" s="608"/>
      <c r="DJ67" s="609"/>
      <c r="DK67" s="610"/>
      <c r="DL67" s="611"/>
      <c r="DM67" s="615"/>
      <c r="DN67" s="606"/>
      <c r="DO67" s="607"/>
      <c r="DP67" s="608"/>
      <c r="DQ67" s="609"/>
      <c r="DR67" s="610"/>
      <c r="DS67" s="611"/>
      <c r="DT67" s="615"/>
      <c r="DU67" s="606"/>
      <c r="DV67" s="607"/>
      <c r="DW67" s="608"/>
      <c r="DX67" s="609"/>
      <c r="DY67" s="610"/>
      <c r="DZ67" s="611"/>
      <c r="EA67" s="615"/>
      <c r="EB67" s="606"/>
      <c r="EC67" s="607"/>
      <c r="ED67" s="608"/>
      <c r="EE67" s="609"/>
      <c r="EF67" s="610"/>
      <c r="EG67" s="611"/>
      <c r="EH67" s="615"/>
      <c r="EI67" s="606"/>
      <c r="EJ67" s="607"/>
      <c r="EK67" s="608"/>
      <c r="EL67" s="609"/>
      <c r="EM67" s="610"/>
      <c r="EN67" s="611"/>
      <c r="EO67" s="615"/>
      <c r="EP67" s="606"/>
      <c r="EQ67" s="607"/>
      <c r="ER67" s="608"/>
      <c r="ES67" s="609"/>
      <c r="ET67" s="610"/>
      <c r="EU67" s="611"/>
      <c r="EV67" s="615"/>
      <c r="EW67" s="606"/>
      <c r="EX67" s="607"/>
      <c r="EY67" s="608"/>
      <c r="EZ67" s="609"/>
      <c r="FA67" s="610"/>
      <c r="FB67" s="611"/>
      <c r="FC67" s="615"/>
      <c r="FD67" s="606"/>
      <c r="FE67" s="607"/>
      <c r="FF67" s="608"/>
      <c r="FG67" s="609"/>
      <c r="FH67" s="610"/>
      <c r="FI67" s="623"/>
      <c r="FJ67" s="457">
        <v>10</v>
      </c>
      <c r="FK67" s="458">
        <v>0</v>
      </c>
      <c r="FL67" s="420">
        <v>0</v>
      </c>
      <c r="FM67" s="421">
        <v>0</v>
      </c>
      <c r="FN67" s="459">
        <v>0</v>
      </c>
      <c r="FO67" s="460">
        <v>0</v>
      </c>
      <c r="FP67" s="461">
        <v>0</v>
      </c>
      <c r="FQ67" s="462">
        <v>10</v>
      </c>
      <c r="FR67" s="463">
        <v>10</v>
      </c>
      <c r="FS67" s="579">
        <v>850</v>
      </c>
      <c r="FT67" s="580">
        <v>0</v>
      </c>
      <c r="FU67" s="581">
        <v>0</v>
      </c>
      <c r="FV67" s="582">
        <v>0</v>
      </c>
      <c r="FW67" s="583">
        <v>0</v>
      </c>
      <c r="FX67" s="584">
        <v>0</v>
      </c>
      <c r="FY67" s="585">
        <v>0</v>
      </c>
      <c r="FZ67" s="464">
        <v>850</v>
      </c>
      <c r="GA67" s="526">
        <v>850</v>
      </c>
    </row>
    <row r="68" spans="1:183" ht="33" customHeight="1">
      <c r="A68" s="603" t="s">
        <v>185</v>
      </c>
      <c r="B68" s="604" t="s">
        <v>887</v>
      </c>
      <c r="C68" s="598"/>
      <c r="D68" s="589"/>
      <c r="E68" s="512">
        <v>26629</v>
      </c>
      <c r="F68" s="512">
        <v>26641</v>
      </c>
      <c r="G68" s="396">
        <v>12</v>
      </c>
      <c r="H68" s="470">
        <v>422008</v>
      </c>
      <c r="I68" s="470">
        <v>422166</v>
      </c>
      <c r="J68" s="528">
        <v>158</v>
      </c>
      <c r="K68" s="437">
        <v>13.166666666666666</v>
      </c>
      <c r="L68" s="605"/>
      <c r="M68" s="606"/>
      <c r="N68" s="607"/>
      <c r="O68" s="608"/>
      <c r="P68" s="609"/>
      <c r="Q68" s="610"/>
      <c r="R68" s="611"/>
      <c r="S68" s="612"/>
      <c r="T68" s="606"/>
      <c r="U68" s="607"/>
      <c r="V68" s="608"/>
      <c r="W68" s="609"/>
      <c r="X68" s="610"/>
      <c r="Y68" s="613"/>
      <c r="Z68" s="612"/>
      <c r="AA68" s="606"/>
      <c r="AB68" s="607"/>
      <c r="AC68" s="608"/>
      <c r="AD68" s="609"/>
      <c r="AE68" s="610"/>
      <c r="AF68" s="613"/>
      <c r="AG68" s="612"/>
      <c r="AH68" s="606"/>
      <c r="AI68" s="607"/>
      <c r="AJ68" s="608"/>
      <c r="AK68" s="609"/>
      <c r="AL68" s="610"/>
      <c r="AM68" s="613"/>
      <c r="AN68" s="605"/>
      <c r="AO68" s="606"/>
      <c r="AP68" s="607"/>
      <c r="AQ68" s="608"/>
      <c r="AR68" s="609"/>
      <c r="AS68" s="610"/>
      <c r="AT68" s="614"/>
      <c r="AU68" s="615"/>
      <c r="AV68" s="606"/>
      <c r="AW68" s="607"/>
      <c r="AX68" s="608"/>
      <c r="AY68" s="609"/>
      <c r="AZ68" s="610"/>
      <c r="BA68" s="611"/>
      <c r="BB68" s="615"/>
      <c r="BC68" s="606"/>
      <c r="BD68" s="607"/>
      <c r="BE68" s="608"/>
      <c r="BF68" s="609"/>
      <c r="BG68" s="610"/>
      <c r="BH68" s="614"/>
      <c r="BI68" s="616"/>
      <c r="BJ68" s="617"/>
      <c r="BK68" s="618"/>
      <c r="BL68" s="619"/>
      <c r="BM68" s="620"/>
      <c r="BN68" s="621"/>
      <c r="BO68" s="622"/>
      <c r="BP68" s="447"/>
      <c r="BQ68" s="617"/>
      <c r="BR68" s="618"/>
      <c r="BS68" s="619"/>
      <c r="BT68" s="620"/>
      <c r="BU68" s="621"/>
      <c r="BV68" s="622"/>
      <c r="BW68" s="447"/>
      <c r="BX68" s="617"/>
      <c r="BY68" s="618"/>
      <c r="BZ68" s="619"/>
      <c r="CA68" s="620"/>
      <c r="CB68" s="621"/>
      <c r="CC68" s="622"/>
      <c r="CD68" s="447"/>
      <c r="CE68" s="617"/>
      <c r="CF68" s="618"/>
      <c r="CG68" s="619"/>
      <c r="CH68" s="620"/>
      <c r="CI68" s="621"/>
      <c r="CJ68" s="622"/>
      <c r="CK68" s="447"/>
      <c r="CL68" s="617"/>
      <c r="CM68" s="618"/>
      <c r="CN68" s="619"/>
      <c r="CO68" s="620"/>
      <c r="CP68" s="621"/>
      <c r="CQ68" s="622"/>
      <c r="CR68" s="447"/>
      <c r="CS68" s="617"/>
      <c r="CT68" s="618"/>
      <c r="CU68" s="619"/>
      <c r="CV68" s="620"/>
      <c r="CW68" s="621"/>
      <c r="CX68" s="622"/>
      <c r="CY68" s="615"/>
      <c r="CZ68" s="606"/>
      <c r="DA68" s="607"/>
      <c r="DB68" s="608"/>
      <c r="DC68" s="609"/>
      <c r="DD68" s="610"/>
      <c r="DE68" s="611"/>
      <c r="DF68" s="615"/>
      <c r="DG68" s="606"/>
      <c r="DH68" s="607"/>
      <c r="DI68" s="608"/>
      <c r="DJ68" s="609"/>
      <c r="DK68" s="610"/>
      <c r="DL68" s="611"/>
      <c r="DM68" s="615">
        <v>12</v>
      </c>
      <c r="DN68" s="606"/>
      <c r="DO68" s="607"/>
      <c r="DP68" s="608"/>
      <c r="DQ68" s="609"/>
      <c r="DR68" s="610"/>
      <c r="DS68" s="611"/>
      <c r="DT68" s="615"/>
      <c r="DU68" s="606"/>
      <c r="DV68" s="607"/>
      <c r="DW68" s="608"/>
      <c r="DX68" s="609"/>
      <c r="DY68" s="610"/>
      <c r="DZ68" s="611"/>
      <c r="EA68" s="615"/>
      <c r="EB68" s="606"/>
      <c r="EC68" s="607"/>
      <c r="ED68" s="608"/>
      <c r="EE68" s="609"/>
      <c r="EF68" s="610"/>
      <c r="EG68" s="611"/>
      <c r="EH68" s="615"/>
      <c r="EI68" s="606"/>
      <c r="EJ68" s="607"/>
      <c r="EK68" s="608"/>
      <c r="EL68" s="609"/>
      <c r="EM68" s="610"/>
      <c r="EN68" s="611"/>
      <c r="EO68" s="615"/>
      <c r="EP68" s="606"/>
      <c r="EQ68" s="607"/>
      <c r="ER68" s="608"/>
      <c r="ES68" s="609"/>
      <c r="ET68" s="610"/>
      <c r="EU68" s="611"/>
      <c r="EV68" s="615"/>
      <c r="EW68" s="606"/>
      <c r="EX68" s="607"/>
      <c r="EY68" s="608"/>
      <c r="EZ68" s="609"/>
      <c r="FA68" s="610"/>
      <c r="FB68" s="611"/>
      <c r="FC68" s="615"/>
      <c r="FD68" s="606"/>
      <c r="FE68" s="607"/>
      <c r="FF68" s="608"/>
      <c r="FG68" s="609"/>
      <c r="FH68" s="610"/>
      <c r="FI68" s="623"/>
      <c r="FJ68" s="457">
        <v>12</v>
      </c>
      <c r="FK68" s="458">
        <v>0</v>
      </c>
      <c r="FL68" s="420">
        <v>0</v>
      </c>
      <c r="FM68" s="421">
        <v>0</v>
      </c>
      <c r="FN68" s="459">
        <v>0</v>
      </c>
      <c r="FO68" s="460">
        <v>0</v>
      </c>
      <c r="FP68" s="461">
        <v>0</v>
      </c>
      <c r="FQ68" s="462">
        <v>12</v>
      </c>
      <c r="FR68" s="463">
        <v>12</v>
      </c>
      <c r="FS68" s="579">
        <v>1020</v>
      </c>
      <c r="FT68" s="580">
        <v>0</v>
      </c>
      <c r="FU68" s="581">
        <v>0</v>
      </c>
      <c r="FV68" s="582">
        <v>0</v>
      </c>
      <c r="FW68" s="583">
        <v>0</v>
      </c>
      <c r="FX68" s="584">
        <v>0</v>
      </c>
      <c r="FY68" s="585">
        <v>0</v>
      </c>
      <c r="FZ68" s="464">
        <v>1020</v>
      </c>
      <c r="GA68" s="526">
        <v>1020</v>
      </c>
    </row>
    <row r="69" spans="1:183" ht="33" customHeight="1">
      <c r="A69" s="596" t="s">
        <v>186</v>
      </c>
      <c r="B69" s="597" t="s">
        <v>887</v>
      </c>
      <c r="C69" s="598"/>
      <c r="D69" s="589"/>
      <c r="E69" s="512">
        <v>25201</v>
      </c>
      <c r="F69" s="763">
        <v>25211</v>
      </c>
      <c r="G69" s="396">
        <v>10</v>
      </c>
      <c r="H69" s="470">
        <v>397450</v>
      </c>
      <c r="I69" s="470">
        <v>397599</v>
      </c>
      <c r="J69" s="528">
        <v>149</v>
      </c>
      <c r="K69" s="437">
        <v>14.9</v>
      </c>
      <c r="L69" s="605"/>
      <c r="M69" s="606"/>
      <c r="N69" s="607"/>
      <c r="O69" s="608"/>
      <c r="P69" s="609"/>
      <c r="Q69" s="610"/>
      <c r="R69" s="611"/>
      <c r="S69" s="612">
        <v>9</v>
      </c>
      <c r="T69" s="606"/>
      <c r="U69" s="607"/>
      <c r="V69" s="608"/>
      <c r="W69" s="609"/>
      <c r="X69" s="610"/>
      <c r="Y69" s="613"/>
      <c r="Z69" s="612"/>
      <c r="AA69" s="606"/>
      <c r="AB69" s="607"/>
      <c r="AC69" s="608"/>
      <c r="AD69" s="609"/>
      <c r="AE69" s="610"/>
      <c r="AF69" s="613"/>
      <c r="AG69" s="612"/>
      <c r="AH69" s="606"/>
      <c r="AI69" s="607"/>
      <c r="AJ69" s="608"/>
      <c r="AK69" s="609"/>
      <c r="AL69" s="610"/>
      <c r="AM69" s="613"/>
      <c r="AN69" s="605"/>
      <c r="AO69" s="606"/>
      <c r="AP69" s="607"/>
      <c r="AQ69" s="608"/>
      <c r="AR69" s="609"/>
      <c r="AS69" s="610"/>
      <c r="AT69" s="614"/>
      <c r="AU69" s="615"/>
      <c r="AV69" s="606"/>
      <c r="AW69" s="607"/>
      <c r="AX69" s="608"/>
      <c r="AY69" s="609"/>
      <c r="AZ69" s="610"/>
      <c r="BA69" s="444"/>
      <c r="BB69" s="615"/>
      <c r="BC69" s="606"/>
      <c r="BD69" s="607"/>
      <c r="BE69" s="608"/>
      <c r="BF69" s="609"/>
      <c r="BG69" s="610"/>
      <c r="BH69" s="614"/>
      <c r="BI69" s="616"/>
      <c r="BJ69" s="617"/>
      <c r="BK69" s="618"/>
      <c r="BL69" s="619"/>
      <c r="BM69" s="620"/>
      <c r="BN69" s="621"/>
      <c r="BO69" s="622"/>
      <c r="BP69" s="447"/>
      <c r="BQ69" s="617"/>
      <c r="BR69" s="618"/>
      <c r="BS69" s="619"/>
      <c r="BT69" s="620"/>
      <c r="BU69" s="621"/>
      <c r="BV69" s="622"/>
      <c r="BW69" s="447"/>
      <c r="BX69" s="617"/>
      <c r="BY69" s="618"/>
      <c r="BZ69" s="619"/>
      <c r="CA69" s="620"/>
      <c r="CB69" s="621"/>
      <c r="CC69" s="622"/>
      <c r="CD69" s="447"/>
      <c r="CE69" s="617"/>
      <c r="CF69" s="618"/>
      <c r="CG69" s="619"/>
      <c r="CH69" s="620"/>
      <c r="CI69" s="621"/>
      <c r="CJ69" s="622"/>
      <c r="CK69" s="447"/>
      <c r="CL69" s="617"/>
      <c r="CM69" s="618"/>
      <c r="CN69" s="619"/>
      <c r="CO69" s="620"/>
      <c r="CP69" s="621"/>
      <c r="CQ69" s="622"/>
      <c r="CR69" s="447"/>
      <c r="CS69" s="617"/>
      <c r="CT69" s="618"/>
      <c r="CU69" s="619"/>
      <c r="CV69" s="620"/>
      <c r="CW69" s="621"/>
      <c r="CX69" s="622"/>
      <c r="CY69" s="615"/>
      <c r="CZ69" s="606"/>
      <c r="DA69" s="607"/>
      <c r="DB69" s="608"/>
      <c r="DC69" s="609"/>
      <c r="DD69" s="610"/>
      <c r="DE69" s="611"/>
      <c r="DF69" s="615"/>
      <c r="DG69" s="606"/>
      <c r="DH69" s="607"/>
      <c r="DI69" s="608"/>
      <c r="DJ69" s="609"/>
      <c r="DK69" s="610"/>
      <c r="DL69" s="611"/>
      <c r="DM69" s="615">
        <v>1</v>
      </c>
      <c r="DN69" s="606"/>
      <c r="DO69" s="607"/>
      <c r="DP69" s="608"/>
      <c r="DQ69" s="609"/>
      <c r="DR69" s="610"/>
      <c r="DS69" s="611"/>
      <c r="DT69" s="615"/>
      <c r="DU69" s="606"/>
      <c r="DV69" s="607"/>
      <c r="DW69" s="608"/>
      <c r="DX69" s="609"/>
      <c r="DY69" s="610"/>
      <c r="DZ69" s="611"/>
      <c r="EA69" s="615"/>
      <c r="EB69" s="606"/>
      <c r="EC69" s="607"/>
      <c r="ED69" s="608"/>
      <c r="EE69" s="609"/>
      <c r="EF69" s="610"/>
      <c r="EG69" s="611"/>
      <c r="EH69" s="615"/>
      <c r="EI69" s="606"/>
      <c r="EJ69" s="607"/>
      <c r="EK69" s="608"/>
      <c r="EL69" s="609"/>
      <c r="EM69" s="610"/>
      <c r="EN69" s="611"/>
      <c r="EO69" s="615"/>
      <c r="EP69" s="606"/>
      <c r="EQ69" s="607"/>
      <c r="ER69" s="608"/>
      <c r="ES69" s="609"/>
      <c r="ET69" s="610"/>
      <c r="EU69" s="611"/>
      <c r="EV69" s="615"/>
      <c r="EW69" s="606"/>
      <c r="EX69" s="607"/>
      <c r="EY69" s="608"/>
      <c r="EZ69" s="609"/>
      <c r="FA69" s="610"/>
      <c r="FB69" s="611"/>
      <c r="FC69" s="615"/>
      <c r="FD69" s="606"/>
      <c r="FE69" s="607"/>
      <c r="FF69" s="608"/>
      <c r="FG69" s="609"/>
      <c r="FH69" s="610"/>
      <c r="FI69" s="623"/>
      <c r="FJ69" s="457">
        <v>10</v>
      </c>
      <c r="FK69" s="458">
        <v>0</v>
      </c>
      <c r="FL69" s="420">
        <v>0</v>
      </c>
      <c r="FM69" s="421">
        <v>0</v>
      </c>
      <c r="FN69" s="459">
        <v>0</v>
      </c>
      <c r="FO69" s="460">
        <v>0</v>
      </c>
      <c r="FP69" s="461">
        <v>0</v>
      </c>
      <c r="FQ69" s="462">
        <v>10</v>
      </c>
      <c r="FR69" s="463">
        <v>10</v>
      </c>
      <c r="FS69" s="579">
        <v>850</v>
      </c>
      <c r="FT69" s="580">
        <v>0</v>
      </c>
      <c r="FU69" s="581">
        <v>0</v>
      </c>
      <c r="FV69" s="582">
        <v>0</v>
      </c>
      <c r="FW69" s="583">
        <v>0</v>
      </c>
      <c r="FX69" s="584">
        <v>0</v>
      </c>
      <c r="FY69" s="585">
        <v>0</v>
      </c>
      <c r="FZ69" s="464">
        <v>850</v>
      </c>
      <c r="GA69" s="526">
        <v>850</v>
      </c>
    </row>
    <row r="70" spans="1:183" ht="33" customHeight="1">
      <c r="A70" s="596" t="s">
        <v>187</v>
      </c>
      <c r="B70" s="597" t="s">
        <v>887</v>
      </c>
      <c r="C70" s="598"/>
      <c r="D70" s="589"/>
      <c r="E70" s="512">
        <v>26609</v>
      </c>
      <c r="F70" s="512">
        <v>26621</v>
      </c>
      <c r="G70" s="396">
        <v>12</v>
      </c>
      <c r="H70" s="470">
        <v>430142</v>
      </c>
      <c r="I70" s="470">
        <v>430304</v>
      </c>
      <c r="J70" s="528">
        <v>162</v>
      </c>
      <c r="K70" s="437">
        <v>14.727272727272727</v>
      </c>
      <c r="L70" s="605"/>
      <c r="M70" s="606"/>
      <c r="N70" s="607"/>
      <c r="O70" s="608"/>
      <c r="P70" s="609"/>
      <c r="Q70" s="610"/>
      <c r="R70" s="611"/>
      <c r="S70" s="612">
        <v>9</v>
      </c>
      <c r="T70" s="606"/>
      <c r="U70" s="607"/>
      <c r="V70" s="608"/>
      <c r="W70" s="609"/>
      <c r="X70" s="610"/>
      <c r="Y70" s="613"/>
      <c r="Z70" s="612"/>
      <c r="AA70" s="606"/>
      <c r="AB70" s="607"/>
      <c r="AC70" s="608"/>
      <c r="AD70" s="609"/>
      <c r="AE70" s="610"/>
      <c r="AF70" s="613"/>
      <c r="AG70" s="612"/>
      <c r="AH70" s="606"/>
      <c r="AI70" s="607"/>
      <c r="AJ70" s="608"/>
      <c r="AK70" s="609"/>
      <c r="AL70" s="610"/>
      <c r="AM70" s="613"/>
      <c r="AN70" s="605"/>
      <c r="AO70" s="606"/>
      <c r="AP70" s="607"/>
      <c r="AQ70" s="608"/>
      <c r="AR70" s="609"/>
      <c r="AS70" s="610"/>
      <c r="AT70" s="614"/>
      <c r="AU70" s="615"/>
      <c r="AV70" s="606"/>
      <c r="AW70" s="607"/>
      <c r="AX70" s="608"/>
      <c r="AY70" s="609"/>
      <c r="AZ70" s="610"/>
      <c r="BA70" s="611"/>
      <c r="BB70" s="615"/>
      <c r="BC70" s="606"/>
      <c r="BD70" s="607"/>
      <c r="BE70" s="608"/>
      <c r="BF70" s="609"/>
      <c r="BG70" s="610"/>
      <c r="BH70" s="614"/>
      <c r="BI70" s="616"/>
      <c r="BJ70" s="617"/>
      <c r="BK70" s="618"/>
      <c r="BL70" s="619"/>
      <c r="BM70" s="620"/>
      <c r="BN70" s="621"/>
      <c r="BO70" s="622"/>
      <c r="BP70" s="447"/>
      <c r="BQ70" s="617"/>
      <c r="BR70" s="618"/>
      <c r="BS70" s="619"/>
      <c r="BT70" s="620"/>
      <c r="BU70" s="621"/>
      <c r="BV70" s="622"/>
      <c r="BW70" s="447"/>
      <c r="BX70" s="617"/>
      <c r="BY70" s="618"/>
      <c r="BZ70" s="619"/>
      <c r="CA70" s="620"/>
      <c r="CB70" s="621"/>
      <c r="CC70" s="622"/>
      <c r="CD70" s="447"/>
      <c r="CE70" s="617"/>
      <c r="CF70" s="618"/>
      <c r="CG70" s="619"/>
      <c r="CH70" s="620"/>
      <c r="CI70" s="621"/>
      <c r="CJ70" s="622"/>
      <c r="CK70" s="447"/>
      <c r="CL70" s="617"/>
      <c r="CM70" s="618"/>
      <c r="CN70" s="619"/>
      <c r="CO70" s="620"/>
      <c r="CP70" s="621"/>
      <c r="CQ70" s="622"/>
      <c r="CR70" s="447"/>
      <c r="CS70" s="617"/>
      <c r="CT70" s="618"/>
      <c r="CU70" s="619"/>
      <c r="CV70" s="620"/>
      <c r="CW70" s="621"/>
      <c r="CX70" s="622"/>
      <c r="CY70" s="615"/>
      <c r="CZ70" s="606"/>
      <c r="DA70" s="607"/>
      <c r="DB70" s="608"/>
      <c r="DC70" s="609"/>
      <c r="DD70" s="610"/>
      <c r="DE70" s="611"/>
      <c r="DF70" s="615"/>
      <c r="DG70" s="606"/>
      <c r="DH70" s="607"/>
      <c r="DI70" s="608"/>
      <c r="DJ70" s="609"/>
      <c r="DK70" s="610"/>
      <c r="DL70" s="611"/>
      <c r="DM70" s="615">
        <v>2</v>
      </c>
      <c r="DN70" s="606"/>
      <c r="DO70" s="607"/>
      <c r="DP70" s="608"/>
      <c r="DQ70" s="609"/>
      <c r="DR70" s="610"/>
      <c r="DS70" s="611"/>
      <c r="DT70" s="615"/>
      <c r="DU70" s="606"/>
      <c r="DV70" s="607"/>
      <c r="DW70" s="608"/>
      <c r="DX70" s="609"/>
      <c r="DY70" s="610"/>
      <c r="DZ70" s="611"/>
      <c r="EA70" s="615"/>
      <c r="EB70" s="606"/>
      <c r="EC70" s="607"/>
      <c r="ED70" s="608"/>
      <c r="EE70" s="609"/>
      <c r="EF70" s="610"/>
      <c r="EG70" s="611"/>
      <c r="EH70" s="615"/>
      <c r="EI70" s="606"/>
      <c r="EJ70" s="607"/>
      <c r="EK70" s="608"/>
      <c r="EL70" s="609"/>
      <c r="EM70" s="610"/>
      <c r="EN70" s="611"/>
      <c r="EO70" s="615"/>
      <c r="EP70" s="606"/>
      <c r="EQ70" s="607"/>
      <c r="ER70" s="608"/>
      <c r="ES70" s="609"/>
      <c r="ET70" s="610"/>
      <c r="EU70" s="611"/>
      <c r="EV70" s="615"/>
      <c r="EW70" s="606"/>
      <c r="EX70" s="607"/>
      <c r="EY70" s="608"/>
      <c r="EZ70" s="609"/>
      <c r="FA70" s="610"/>
      <c r="FB70" s="611"/>
      <c r="FC70" s="615"/>
      <c r="FD70" s="606"/>
      <c r="FE70" s="607"/>
      <c r="FF70" s="608"/>
      <c r="FG70" s="609"/>
      <c r="FH70" s="610"/>
      <c r="FI70" s="623"/>
      <c r="FJ70" s="457">
        <v>11</v>
      </c>
      <c r="FK70" s="458">
        <v>0</v>
      </c>
      <c r="FL70" s="420">
        <v>0</v>
      </c>
      <c r="FM70" s="421">
        <v>0</v>
      </c>
      <c r="FN70" s="459">
        <v>0</v>
      </c>
      <c r="FO70" s="460">
        <v>0</v>
      </c>
      <c r="FP70" s="461">
        <v>0</v>
      </c>
      <c r="FQ70" s="462">
        <v>11</v>
      </c>
      <c r="FR70" s="463">
        <v>11</v>
      </c>
      <c r="FS70" s="579">
        <v>935</v>
      </c>
      <c r="FT70" s="580">
        <v>0</v>
      </c>
      <c r="FU70" s="581">
        <v>0</v>
      </c>
      <c r="FV70" s="582">
        <v>0</v>
      </c>
      <c r="FW70" s="583">
        <v>0</v>
      </c>
      <c r="FX70" s="584">
        <v>0</v>
      </c>
      <c r="FY70" s="585">
        <v>0</v>
      </c>
      <c r="FZ70" s="464">
        <v>935</v>
      </c>
      <c r="GA70" s="526">
        <v>935</v>
      </c>
    </row>
    <row r="71" spans="1:183" ht="33" customHeight="1">
      <c r="A71" s="596" t="s">
        <v>188</v>
      </c>
      <c r="B71" s="597" t="s">
        <v>887</v>
      </c>
      <c r="C71" s="598"/>
      <c r="D71" s="589"/>
      <c r="E71" s="512">
        <v>26157</v>
      </c>
      <c r="F71" s="512">
        <v>26167</v>
      </c>
      <c r="G71" s="396">
        <v>10</v>
      </c>
      <c r="H71" s="470">
        <v>419868</v>
      </c>
      <c r="I71" s="470">
        <v>420040</v>
      </c>
      <c r="J71" s="528">
        <v>172</v>
      </c>
      <c r="K71" s="437">
        <v>13.23076923076923</v>
      </c>
      <c r="L71" s="605"/>
      <c r="M71" s="606"/>
      <c r="N71" s="607"/>
      <c r="O71" s="608"/>
      <c r="P71" s="609"/>
      <c r="Q71" s="610"/>
      <c r="R71" s="611"/>
      <c r="S71" s="612"/>
      <c r="T71" s="606"/>
      <c r="U71" s="607"/>
      <c r="V71" s="608"/>
      <c r="W71" s="609"/>
      <c r="X71" s="610"/>
      <c r="Y71" s="613"/>
      <c r="Z71" s="612"/>
      <c r="AA71" s="606"/>
      <c r="AB71" s="607"/>
      <c r="AC71" s="608"/>
      <c r="AD71" s="609"/>
      <c r="AE71" s="610"/>
      <c r="AF71" s="613"/>
      <c r="AG71" s="612"/>
      <c r="AH71" s="606"/>
      <c r="AI71" s="607"/>
      <c r="AJ71" s="608"/>
      <c r="AK71" s="609"/>
      <c r="AL71" s="610"/>
      <c r="AM71" s="613"/>
      <c r="AN71" s="605"/>
      <c r="AO71" s="606"/>
      <c r="AP71" s="607"/>
      <c r="AQ71" s="608"/>
      <c r="AR71" s="609"/>
      <c r="AS71" s="610"/>
      <c r="AT71" s="614"/>
      <c r="AU71" s="615"/>
      <c r="AV71" s="606"/>
      <c r="AW71" s="607"/>
      <c r="AX71" s="608"/>
      <c r="AY71" s="609"/>
      <c r="AZ71" s="610"/>
      <c r="BA71" s="611"/>
      <c r="BB71" s="615"/>
      <c r="BC71" s="606"/>
      <c r="BD71" s="607"/>
      <c r="BE71" s="608"/>
      <c r="BF71" s="609"/>
      <c r="BG71" s="610"/>
      <c r="BH71" s="614"/>
      <c r="BI71" s="616"/>
      <c r="BJ71" s="617"/>
      <c r="BK71" s="618"/>
      <c r="BL71" s="619"/>
      <c r="BM71" s="620"/>
      <c r="BN71" s="621"/>
      <c r="BO71" s="622"/>
      <c r="BP71" s="447"/>
      <c r="BQ71" s="617"/>
      <c r="BR71" s="618"/>
      <c r="BS71" s="619"/>
      <c r="BT71" s="620"/>
      <c r="BU71" s="621"/>
      <c r="BV71" s="622"/>
      <c r="BW71" s="447"/>
      <c r="BX71" s="617"/>
      <c r="BY71" s="618"/>
      <c r="BZ71" s="619"/>
      <c r="CA71" s="620"/>
      <c r="CB71" s="621"/>
      <c r="CC71" s="622"/>
      <c r="CD71" s="447"/>
      <c r="CE71" s="617"/>
      <c r="CF71" s="618"/>
      <c r="CG71" s="619"/>
      <c r="CH71" s="620"/>
      <c r="CI71" s="621"/>
      <c r="CJ71" s="622"/>
      <c r="CK71" s="447"/>
      <c r="CL71" s="617"/>
      <c r="CM71" s="618"/>
      <c r="CN71" s="619"/>
      <c r="CO71" s="620"/>
      <c r="CP71" s="621"/>
      <c r="CQ71" s="622"/>
      <c r="CR71" s="447"/>
      <c r="CS71" s="617"/>
      <c r="CT71" s="618"/>
      <c r="CU71" s="619"/>
      <c r="CV71" s="620"/>
      <c r="CW71" s="621"/>
      <c r="CX71" s="622"/>
      <c r="CY71" s="615"/>
      <c r="CZ71" s="606"/>
      <c r="DA71" s="607"/>
      <c r="DB71" s="608"/>
      <c r="DC71" s="609"/>
      <c r="DD71" s="610"/>
      <c r="DE71" s="611"/>
      <c r="DF71" s="615"/>
      <c r="DG71" s="606"/>
      <c r="DH71" s="607"/>
      <c r="DI71" s="608"/>
      <c r="DJ71" s="609"/>
      <c r="DK71" s="610"/>
      <c r="DL71" s="611"/>
      <c r="DM71" s="615">
        <v>13</v>
      </c>
      <c r="DN71" s="606"/>
      <c r="DO71" s="607"/>
      <c r="DP71" s="608"/>
      <c r="DQ71" s="609"/>
      <c r="DR71" s="610"/>
      <c r="DS71" s="611"/>
      <c r="DT71" s="615"/>
      <c r="DU71" s="606"/>
      <c r="DV71" s="607"/>
      <c r="DW71" s="608"/>
      <c r="DX71" s="609"/>
      <c r="DY71" s="610"/>
      <c r="DZ71" s="611"/>
      <c r="EA71" s="615"/>
      <c r="EB71" s="606"/>
      <c r="EC71" s="607"/>
      <c r="ED71" s="608"/>
      <c r="EE71" s="609"/>
      <c r="EF71" s="610"/>
      <c r="EG71" s="611"/>
      <c r="EH71" s="615"/>
      <c r="EI71" s="606"/>
      <c r="EJ71" s="607"/>
      <c r="EK71" s="608"/>
      <c r="EL71" s="609"/>
      <c r="EM71" s="610"/>
      <c r="EN71" s="611"/>
      <c r="EO71" s="615"/>
      <c r="EP71" s="606"/>
      <c r="EQ71" s="607"/>
      <c r="ER71" s="608"/>
      <c r="ES71" s="609"/>
      <c r="ET71" s="610"/>
      <c r="EU71" s="611"/>
      <c r="EV71" s="615"/>
      <c r="EW71" s="606"/>
      <c r="EX71" s="607"/>
      <c r="EY71" s="608"/>
      <c r="EZ71" s="609"/>
      <c r="FA71" s="610"/>
      <c r="FB71" s="611"/>
      <c r="FC71" s="615"/>
      <c r="FD71" s="606"/>
      <c r="FE71" s="607"/>
      <c r="FF71" s="608"/>
      <c r="FG71" s="609"/>
      <c r="FH71" s="610"/>
      <c r="FI71" s="623"/>
      <c r="FJ71" s="457">
        <v>13</v>
      </c>
      <c r="FK71" s="458">
        <v>0</v>
      </c>
      <c r="FL71" s="420">
        <v>0</v>
      </c>
      <c r="FM71" s="421">
        <v>0</v>
      </c>
      <c r="FN71" s="459">
        <v>0</v>
      </c>
      <c r="FO71" s="460">
        <v>0</v>
      </c>
      <c r="FP71" s="461">
        <v>0</v>
      </c>
      <c r="FQ71" s="462">
        <v>13</v>
      </c>
      <c r="FR71" s="463">
        <v>13</v>
      </c>
      <c r="FS71" s="579">
        <v>1105</v>
      </c>
      <c r="FT71" s="580">
        <v>0</v>
      </c>
      <c r="FU71" s="581">
        <v>0</v>
      </c>
      <c r="FV71" s="582">
        <v>0</v>
      </c>
      <c r="FW71" s="583">
        <v>0</v>
      </c>
      <c r="FX71" s="584">
        <v>0</v>
      </c>
      <c r="FY71" s="585">
        <v>0</v>
      </c>
      <c r="FZ71" s="464">
        <v>1105</v>
      </c>
      <c r="GA71" s="526">
        <v>1105</v>
      </c>
    </row>
    <row r="72" spans="1:183" ht="33" customHeight="1">
      <c r="A72" s="596" t="s">
        <v>189</v>
      </c>
      <c r="B72" s="597" t="s">
        <v>887</v>
      </c>
      <c r="C72" s="746"/>
      <c r="D72" s="747"/>
      <c r="E72" s="748">
        <v>24969</v>
      </c>
      <c r="F72" s="748">
        <v>24976</v>
      </c>
      <c r="G72" s="396">
        <v>7</v>
      </c>
      <c r="H72" s="470">
        <v>396716</v>
      </c>
      <c r="I72" s="470">
        <v>396856</v>
      </c>
      <c r="J72" s="528">
        <v>140</v>
      </c>
      <c r="K72" s="437">
        <v>15.555555555555555</v>
      </c>
      <c r="L72" s="605"/>
      <c r="M72" s="606"/>
      <c r="N72" s="607"/>
      <c r="O72" s="608"/>
      <c r="P72" s="609"/>
      <c r="Q72" s="610"/>
      <c r="R72" s="611"/>
      <c r="S72" s="612"/>
      <c r="T72" s="606"/>
      <c r="U72" s="607"/>
      <c r="V72" s="608"/>
      <c r="W72" s="609"/>
      <c r="X72" s="610"/>
      <c r="Y72" s="613"/>
      <c r="Z72" s="612"/>
      <c r="AA72" s="606"/>
      <c r="AB72" s="607"/>
      <c r="AC72" s="608"/>
      <c r="AD72" s="609"/>
      <c r="AE72" s="610"/>
      <c r="AF72" s="613"/>
      <c r="AG72" s="612"/>
      <c r="AH72" s="606"/>
      <c r="AI72" s="607"/>
      <c r="AJ72" s="608"/>
      <c r="AK72" s="609"/>
      <c r="AL72" s="610"/>
      <c r="AM72" s="613"/>
      <c r="AN72" s="605"/>
      <c r="AO72" s="606"/>
      <c r="AP72" s="607"/>
      <c r="AQ72" s="608"/>
      <c r="AR72" s="609"/>
      <c r="AS72" s="610"/>
      <c r="AT72" s="614"/>
      <c r="AU72" s="615"/>
      <c r="AV72" s="606"/>
      <c r="AW72" s="607"/>
      <c r="AX72" s="608"/>
      <c r="AY72" s="609"/>
      <c r="AZ72" s="610"/>
      <c r="BA72" s="611"/>
      <c r="BB72" s="615"/>
      <c r="BC72" s="606"/>
      <c r="BD72" s="607"/>
      <c r="BE72" s="608"/>
      <c r="BF72" s="609"/>
      <c r="BG72" s="610"/>
      <c r="BH72" s="614"/>
      <c r="BI72" s="616"/>
      <c r="BJ72" s="617"/>
      <c r="BK72" s="618"/>
      <c r="BL72" s="619"/>
      <c r="BM72" s="620"/>
      <c r="BN72" s="621"/>
      <c r="BO72" s="622"/>
      <c r="BP72" s="447"/>
      <c r="BQ72" s="617"/>
      <c r="BR72" s="618"/>
      <c r="BS72" s="619"/>
      <c r="BT72" s="620"/>
      <c r="BU72" s="621"/>
      <c r="BV72" s="622"/>
      <c r="BW72" s="447"/>
      <c r="BX72" s="617"/>
      <c r="BY72" s="618"/>
      <c r="BZ72" s="619"/>
      <c r="CA72" s="620"/>
      <c r="CB72" s="621"/>
      <c r="CC72" s="622"/>
      <c r="CD72" s="447"/>
      <c r="CE72" s="617"/>
      <c r="CF72" s="618"/>
      <c r="CG72" s="619"/>
      <c r="CH72" s="620"/>
      <c r="CI72" s="621"/>
      <c r="CJ72" s="622"/>
      <c r="CK72" s="447">
        <v>9</v>
      </c>
      <c r="CL72" s="617"/>
      <c r="CM72" s="618"/>
      <c r="CN72" s="619"/>
      <c r="CO72" s="620"/>
      <c r="CP72" s="621"/>
      <c r="CQ72" s="622"/>
      <c r="CR72" s="447"/>
      <c r="CS72" s="617"/>
      <c r="CT72" s="618"/>
      <c r="CU72" s="619"/>
      <c r="CV72" s="620"/>
      <c r="CW72" s="621"/>
      <c r="CX72" s="622"/>
      <c r="CY72" s="615"/>
      <c r="CZ72" s="606"/>
      <c r="DA72" s="607"/>
      <c r="DB72" s="608"/>
      <c r="DC72" s="609"/>
      <c r="DD72" s="610"/>
      <c r="DE72" s="611"/>
      <c r="DF72" s="615"/>
      <c r="DG72" s="606"/>
      <c r="DH72" s="607"/>
      <c r="DI72" s="608"/>
      <c r="DJ72" s="609"/>
      <c r="DK72" s="610"/>
      <c r="DL72" s="611"/>
      <c r="DM72" s="615"/>
      <c r="DN72" s="606"/>
      <c r="DO72" s="607"/>
      <c r="DP72" s="608"/>
      <c r="DQ72" s="609"/>
      <c r="DR72" s="610"/>
      <c r="DS72" s="611"/>
      <c r="DT72" s="615"/>
      <c r="DU72" s="606"/>
      <c r="DV72" s="607"/>
      <c r="DW72" s="608"/>
      <c r="DX72" s="609"/>
      <c r="DY72" s="610"/>
      <c r="DZ72" s="611"/>
      <c r="EA72" s="615"/>
      <c r="EB72" s="606"/>
      <c r="EC72" s="607"/>
      <c r="ED72" s="608"/>
      <c r="EE72" s="609"/>
      <c r="EF72" s="610"/>
      <c r="EG72" s="611"/>
      <c r="EH72" s="615"/>
      <c r="EI72" s="606"/>
      <c r="EJ72" s="607"/>
      <c r="EK72" s="608"/>
      <c r="EL72" s="609"/>
      <c r="EM72" s="610"/>
      <c r="EN72" s="611"/>
      <c r="EO72" s="615"/>
      <c r="EP72" s="606"/>
      <c r="EQ72" s="607"/>
      <c r="ER72" s="608"/>
      <c r="ES72" s="609"/>
      <c r="ET72" s="610"/>
      <c r="EU72" s="611"/>
      <c r="EV72" s="615"/>
      <c r="EW72" s="606"/>
      <c r="EX72" s="607"/>
      <c r="EY72" s="608"/>
      <c r="EZ72" s="609"/>
      <c r="FA72" s="610"/>
      <c r="FB72" s="611"/>
      <c r="FC72" s="615"/>
      <c r="FD72" s="606"/>
      <c r="FE72" s="607"/>
      <c r="FF72" s="608"/>
      <c r="FG72" s="609"/>
      <c r="FH72" s="610"/>
      <c r="FI72" s="623"/>
      <c r="FJ72" s="457">
        <v>9</v>
      </c>
      <c r="FK72" s="458">
        <v>0</v>
      </c>
      <c r="FL72" s="420">
        <v>0</v>
      </c>
      <c r="FM72" s="421">
        <v>0</v>
      </c>
      <c r="FN72" s="459">
        <v>0</v>
      </c>
      <c r="FO72" s="460">
        <v>0</v>
      </c>
      <c r="FP72" s="461">
        <v>0</v>
      </c>
      <c r="FQ72" s="462">
        <v>9</v>
      </c>
      <c r="FR72" s="463">
        <v>9</v>
      </c>
      <c r="FS72" s="579">
        <v>765</v>
      </c>
      <c r="FT72" s="580">
        <v>0</v>
      </c>
      <c r="FU72" s="581">
        <v>0</v>
      </c>
      <c r="FV72" s="582">
        <v>0</v>
      </c>
      <c r="FW72" s="583">
        <v>0</v>
      </c>
      <c r="FX72" s="584">
        <v>0</v>
      </c>
      <c r="FY72" s="585">
        <v>0</v>
      </c>
      <c r="FZ72" s="464">
        <v>765</v>
      </c>
      <c r="GA72" s="526">
        <v>765</v>
      </c>
    </row>
    <row r="73" spans="1:183" ht="33" customHeight="1">
      <c r="A73" s="603" t="s">
        <v>190</v>
      </c>
      <c r="B73" s="604" t="s">
        <v>887</v>
      </c>
      <c r="C73" s="625"/>
      <c r="D73" s="626"/>
      <c r="E73" s="512">
        <v>22567</v>
      </c>
      <c r="F73" s="512">
        <v>22578</v>
      </c>
      <c r="G73" s="396">
        <v>11</v>
      </c>
      <c r="H73" s="470">
        <v>363707</v>
      </c>
      <c r="I73" s="470">
        <v>363884</v>
      </c>
      <c r="J73" s="528">
        <v>177</v>
      </c>
      <c r="K73" s="437">
        <v>14.75</v>
      </c>
      <c r="L73" s="605">
        <v>12</v>
      </c>
      <c r="M73" s="606"/>
      <c r="N73" s="607"/>
      <c r="O73" s="608"/>
      <c r="P73" s="609"/>
      <c r="Q73" s="610"/>
      <c r="R73" s="611"/>
      <c r="S73" s="612"/>
      <c r="T73" s="606"/>
      <c r="U73" s="607"/>
      <c r="V73" s="608"/>
      <c r="W73" s="609"/>
      <c r="X73" s="610"/>
      <c r="Y73" s="613"/>
      <c r="Z73" s="612"/>
      <c r="AA73" s="606"/>
      <c r="AB73" s="607"/>
      <c r="AC73" s="608"/>
      <c r="AD73" s="609"/>
      <c r="AE73" s="610"/>
      <c r="AF73" s="613"/>
      <c r="AG73" s="612"/>
      <c r="AH73" s="606"/>
      <c r="AI73" s="607"/>
      <c r="AJ73" s="608"/>
      <c r="AK73" s="609"/>
      <c r="AL73" s="610"/>
      <c r="AM73" s="613"/>
      <c r="AN73" s="605"/>
      <c r="AO73" s="606"/>
      <c r="AP73" s="607"/>
      <c r="AQ73" s="608"/>
      <c r="AR73" s="609"/>
      <c r="AS73" s="610"/>
      <c r="AT73" s="614"/>
      <c r="AU73" s="615"/>
      <c r="AV73" s="606"/>
      <c r="AW73" s="607"/>
      <c r="AX73" s="608"/>
      <c r="AY73" s="609"/>
      <c r="AZ73" s="610"/>
      <c r="BA73" s="611"/>
      <c r="BB73" s="615"/>
      <c r="BC73" s="606"/>
      <c r="BD73" s="607"/>
      <c r="BE73" s="608"/>
      <c r="BF73" s="609"/>
      <c r="BG73" s="610"/>
      <c r="BH73" s="614"/>
      <c r="BI73" s="616"/>
      <c r="BJ73" s="617"/>
      <c r="BK73" s="618"/>
      <c r="BL73" s="619"/>
      <c r="BM73" s="620"/>
      <c r="BN73" s="621"/>
      <c r="BO73" s="622"/>
      <c r="BP73" s="447"/>
      <c r="BQ73" s="617"/>
      <c r="BR73" s="618"/>
      <c r="BS73" s="619"/>
      <c r="BT73" s="620"/>
      <c r="BU73" s="621"/>
      <c r="BV73" s="622"/>
      <c r="BW73" s="447"/>
      <c r="BX73" s="617"/>
      <c r="BY73" s="618"/>
      <c r="BZ73" s="619"/>
      <c r="CA73" s="620"/>
      <c r="CB73" s="621"/>
      <c r="CC73" s="622"/>
      <c r="CD73" s="447"/>
      <c r="CE73" s="617"/>
      <c r="CF73" s="618"/>
      <c r="CG73" s="619"/>
      <c r="CH73" s="620"/>
      <c r="CI73" s="621"/>
      <c r="CJ73" s="622"/>
      <c r="CK73" s="447"/>
      <c r="CL73" s="617"/>
      <c r="CM73" s="618"/>
      <c r="CN73" s="619"/>
      <c r="CO73" s="620"/>
      <c r="CP73" s="621"/>
      <c r="CQ73" s="622"/>
      <c r="CR73" s="447"/>
      <c r="CS73" s="617"/>
      <c r="CT73" s="618"/>
      <c r="CU73" s="619"/>
      <c r="CV73" s="620"/>
      <c r="CW73" s="621"/>
      <c r="CX73" s="622"/>
      <c r="CY73" s="615"/>
      <c r="CZ73" s="606"/>
      <c r="DA73" s="607"/>
      <c r="DB73" s="608"/>
      <c r="DC73" s="609"/>
      <c r="DD73" s="610"/>
      <c r="DE73" s="611"/>
      <c r="DF73" s="615"/>
      <c r="DG73" s="606"/>
      <c r="DH73" s="607"/>
      <c r="DI73" s="608"/>
      <c r="DJ73" s="609"/>
      <c r="DK73" s="610"/>
      <c r="DL73" s="611"/>
      <c r="DM73" s="615"/>
      <c r="DN73" s="606"/>
      <c r="DO73" s="607"/>
      <c r="DP73" s="608"/>
      <c r="DQ73" s="609"/>
      <c r="DR73" s="610"/>
      <c r="DS73" s="611"/>
      <c r="DT73" s="615"/>
      <c r="DU73" s="606"/>
      <c r="DV73" s="607"/>
      <c r="DW73" s="608"/>
      <c r="DX73" s="609"/>
      <c r="DY73" s="610"/>
      <c r="DZ73" s="611"/>
      <c r="EA73" s="615"/>
      <c r="EB73" s="606"/>
      <c r="EC73" s="607"/>
      <c r="ED73" s="608"/>
      <c r="EE73" s="609"/>
      <c r="EF73" s="610"/>
      <c r="EG73" s="611"/>
      <c r="EH73" s="615"/>
      <c r="EI73" s="606"/>
      <c r="EJ73" s="607"/>
      <c r="EK73" s="608"/>
      <c r="EL73" s="609"/>
      <c r="EM73" s="610"/>
      <c r="EN73" s="611"/>
      <c r="EO73" s="615"/>
      <c r="EP73" s="606"/>
      <c r="EQ73" s="607"/>
      <c r="ER73" s="608"/>
      <c r="ES73" s="609"/>
      <c r="ET73" s="610"/>
      <c r="EU73" s="611"/>
      <c r="EV73" s="615"/>
      <c r="EW73" s="606"/>
      <c r="EX73" s="607"/>
      <c r="EY73" s="608"/>
      <c r="EZ73" s="609"/>
      <c r="FA73" s="610"/>
      <c r="FB73" s="611"/>
      <c r="FC73" s="615"/>
      <c r="FD73" s="606"/>
      <c r="FE73" s="607"/>
      <c r="FF73" s="608"/>
      <c r="FG73" s="609"/>
      <c r="FH73" s="610"/>
      <c r="FI73" s="623"/>
      <c r="FJ73" s="457">
        <v>12</v>
      </c>
      <c r="FK73" s="458">
        <v>0</v>
      </c>
      <c r="FL73" s="420">
        <v>0</v>
      </c>
      <c r="FM73" s="421">
        <v>0</v>
      </c>
      <c r="FN73" s="459">
        <v>0</v>
      </c>
      <c r="FO73" s="460">
        <v>0</v>
      </c>
      <c r="FP73" s="461">
        <v>0</v>
      </c>
      <c r="FQ73" s="462">
        <v>12</v>
      </c>
      <c r="FR73" s="463">
        <v>12</v>
      </c>
      <c r="FS73" s="579">
        <v>1020</v>
      </c>
      <c r="FT73" s="580">
        <v>0</v>
      </c>
      <c r="FU73" s="581">
        <v>0</v>
      </c>
      <c r="FV73" s="582">
        <v>0</v>
      </c>
      <c r="FW73" s="583">
        <v>0</v>
      </c>
      <c r="FX73" s="584">
        <v>0</v>
      </c>
      <c r="FY73" s="585">
        <v>0</v>
      </c>
      <c r="FZ73" s="464">
        <v>1020</v>
      </c>
      <c r="GA73" s="526">
        <v>1020</v>
      </c>
    </row>
    <row r="74" spans="1:183" ht="33" customHeight="1">
      <c r="A74" s="603" t="s">
        <v>191</v>
      </c>
      <c r="B74" s="604" t="s">
        <v>887</v>
      </c>
      <c r="C74" s="625"/>
      <c r="D74" s="627"/>
      <c r="E74" s="512">
        <v>23615</v>
      </c>
      <c r="F74" s="512">
        <v>23625</v>
      </c>
      <c r="G74" s="396">
        <v>10</v>
      </c>
      <c r="H74" s="470">
        <v>382566</v>
      </c>
      <c r="I74" s="470">
        <v>382735</v>
      </c>
      <c r="J74" s="528">
        <v>169</v>
      </c>
      <c r="K74" s="437">
        <v>15.363636363636363</v>
      </c>
      <c r="L74" s="605">
        <v>10</v>
      </c>
      <c r="M74" s="606"/>
      <c r="N74" s="607"/>
      <c r="O74" s="608"/>
      <c r="P74" s="609"/>
      <c r="Q74" s="610"/>
      <c r="R74" s="611"/>
      <c r="S74" s="612">
        <v>1</v>
      </c>
      <c r="T74" s="606"/>
      <c r="U74" s="607"/>
      <c r="V74" s="608"/>
      <c r="W74" s="609"/>
      <c r="X74" s="610"/>
      <c r="Y74" s="613"/>
      <c r="Z74" s="612"/>
      <c r="AA74" s="606"/>
      <c r="AB74" s="607"/>
      <c r="AC74" s="608"/>
      <c r="AD74" s="609"/>
      <c r="AE74" s="610"/>
      <c r="AF74" s="613"/>
      <c r="AG74" s="612"/>
      <c r="AH74" s="606"/>
      <c r="AI74" s="607"/>
      <c r="AJ74" s="608"/>
      <c r="AK74" s="609"/>
      <c r="AL74" s="610"/>
      <c r="AM74" s="613"/>
      <c r="AN74" s="605"/>
      <c r="AO74" s="606"/>
      <c r="AP74" s="607"/>
      <c r="AQ74" s="608"/>
      <c r="AR74" s="609"/>
      <c r="AS74" s="610"/>
      <c r="AT74" s="614"/>
      <c r="AU74" s="615"/>
      <c r="AV74" s="606"/>
      <c r="AW74" s="607"/>
      <c r="AX74" s="608"/>
      <c r="AY74" s="609"/>
      <c r="AZ74" s="610"/>
      <c r="BA74" s="611"/>
      <c r="BB74" s="615"/>
      <c r="BC74" s="606"/>
      <c r="BD74" s="607"/>
      <c r="BE74" s="608"/>
      <c r="BF74" s="609"/>
      <c r="BG74" s="610"/>
      <c r="BH74" s="614"/>
      <c r="BI74" s="616"/>
      <c r="BJ74" s="617"/>
      <c r="BK74" s="618"/>
      <c r="BL74" s="619"/>
      <c r="BM74" s="620"/>
      <c r="BN74" s="621"/>
      <c r="BO74" s="622"/>
      <c r="BP74" s="447"/>
      <c r="BQ74" s="617"/>
      <c r="BR74" s="618"/>
      <c r="BS74" s="619"/>
      <c r="BT74" s="620"/>
      <c r="BU74" s="621"/>
      <c r="BV74" s="622"/>
      <c r="BW74" s="447"/>
      <c r="BX74" s="617"/>
      <c r="BY74" s="618"/>
      <c r="BZ74" s="619"/>
      <c r="CA74" s="620"/>
      <c r="CB74" s="621"/>
      <c r="CC74" s="622"/>
      <c r="CD74" s="447"/>
      <c r="CE74" s="617"/>
      <c r="CF74" s="618"/>
      <c r="CG74" s="619"/>
      <c r="CH74" s="620"/>
      <c r="CI74" s="621"/>
      <c r="CJ74" s="622"/>
      <c r="CK74" s="447"/>
      <c r="CL74" s="617"/>
      <c r="CM74" s="618"/>
      <c r="CN74" s="619"/>
      <c r="CO74" s="620"/>
      <c r="CP74" s="621"/>
      <c r="CQ74" s="622"/>
      <c r="CR74" s="447"/>
      <c r="CS74" s="617"/>
      <c r="CT74" s="618"/>
      <c r="CU74" s="619"/>
      <c r="CV74" s="620"/>
      <c r="CW74" s="621"/>
      <c r="CX74" s="622"/>
      <c r="CY74" s="615"/>
      <c r="CZ74" s="606"/>
      <c r="DA74" s="607"/>
      <c r="DB74" s="608"/>
      <c r="DC74" s="609"/>
      <c r="DD74" s="610"/>
      <c r="DE74" s="611"/>
      <c r="DF74" s="615"/>
      <c r="DG74" s="606"/>
      <c r="DH74" s="607"/>
      <c r="DI74" s="608"/>
      <c r="DJ74" s="609"/>
      <c r="DK74" s="610"/>
      <c r="DL74" s="611"/>
      <c r="DM74" s="615"/>
      <c r="DN74" s="606"/>
      <c r="DO74" s="607"/>
      <c r="DP74" s="608"/>
      <c r="DQ74" s="609"/>
      <c r="DR74" s="610"/>
      <c r="DS74" s="611"/>
      <c r="DT74" s="615"/>
      <c r="DU74" s="606"/>
      <c r="DV74" s="607"/>
      <c r="DW74" s="608"/>
      <c r="DX74" s="609"/>
      <c r="DY74" s="610"/>
      <c r="DZ74" s="611"/>
      <c r="EA74" s="615"/>
      <c r="EB74" s="606"/>
      <c r="EC74" s="607"/>
      <c r="ED74" s="608"/>
      <c r="EE74" s="609"/>
      <c r="EF74" s="610"/>
      <c r="EG74" s="611"/>
      <c r="EH74" s="615"/>
      <c r="EI74" s="606"/>
      <c r="EJ74" s="607"/>
      <c r="EK74" s="608"/>
      <c r="EL74" s="609"/>
      <c r="EM74" s="610"/>
      <c r="EN74" s="611"/>
      <c r="EO74" s="615"/>
      <c r="EP74" s="606"/>
      <c r="EQ74" s="607"/>
      <c r="ER74" s="608"/>
      <c r="ES74" s="609"/>
      <c r="ET74" s="610"/>
      <c r="EU74" s="611"/>
      <c r="EV74" s="615"/>
      <c r="EW74" s="606"/>
      <c r="EX74" s="607"/>
      <c r="EY74" s="608"/>
      <c r="EZ74" s="609"/>
      <c r="FA74" s="610"/>
      <c r="FB74" s="611"/>
      <c r="FC74" s="615"/>
      <c r="FD74" s="606"/>
      <c r="FE74" s="607"/>
      <c r="FF74" s="608"/>
      <c r="FG74" s="609"/>
      <c r="FH74" s="610"/>
      <c r="FI74" s="623"/>
      <c r="FJ74" s="457">
        <v>11</v>
      </c>
      <c r="FK74" s="458">
        <v>0</v>
      </c>
      <c r="FL74" s="420">
        <v>0</v>
      </c>
      <c r="FM74" s="421">
        <v>0</v>
      </c>
      <c r="FN74" s="459">
        <v>0</v>
      </c>
      <c r="FO74" s="460">
        <v>0</v>
      </c>
      <c r="FP74" s="461">
        <v>0</v>
      </c>
      <c r="FQ74" s="462">
        <v>11</v>
      </c>
      <c r="FR74" s="463">
        <v>11</v>
      </c>
      <c r="FS74" s="579">
        <v>935</v>
      </c>
      <c r="FT74" s="580">
        <v>0</v>
      </c>
      <c r="FU74" s="581">
        <v>0</v>
      </c>
      <c r="FV74" s="582">
        <v>0</v>
      </c>
      <c r="FW74" s="583">
        <v>0</v>
      </c>
      <c r="FX74" s="584">
        <v>0</v>
      </c>
      <c r="FY74" s="585">
        <v>0</v>
      </c>
      <c r="FZ74" s="464">
        <v>935</v>
      </c>
      <c r="GA74" s="526">
        <v>935</v>
      </c>
    </row>
    <row r="75" spans="1:183" ht="33" customHeight="1">
      <c r="A75" s="603" t="s">
        <v>192</v>
      </c>
      <c r="B75" s="604" t="s">
        <v>887</v>
      </c>
      <c r="C75" s="625"/>
      <c r="D75" s="627"/>
      <c r="E75" s="512">
        <v>22333</v>
      </c>
      <c r="F75" s="512">
        <v>22345</v>
      </c>
      <c r="G75" s="396">
        <v>12</v>
      </c>
      <c r="H75" s="470">
        <v>360787</v>
      </c>
      <c r="I75" s="470">
        <v>360942</v>
      </c>
      <c r="J75" s="528">
        <v>155</v>
      </c>
      <c r="K75" s="437">
        <v>11.071428571428571</v>
      </c>
      <c r="L75" s="605"/>
      <c r="M75" s="606"/>
      <c r="N75" s="607"/>
      <c r="O75" s="608"/>
      <c r="P75" s="609"/>
      <c r="Q75" s="610"/>
      <c r="R75" s="611"/>
      <c r="S75" s="612"/>
      <c r="T75" s="606"/>
      <c r="U75" s="607"/>
      <c r="V75" s="608"/>
      <c r="W75" s="609"/>
      <c r="X75" s="610"/>
      <c r="Y75" s="613"/>
      <c r="Z75" s="612">
        <v>14</v>
      </c>
      <c r="AA75" s="606"/>
      <c r="AB75" s="607"/>
      <c r="AC75" s="608"/>
      <c r="AD75" s="609"/>
      <c r="AE75" s="610"/>
      <c r="AF75" s="613"/>
      <c r="AG75" s="612"/>
      <c r="AH75" s="606"/>
      <c r="AI75" s="607"/>
      <c r="AJ75" s="608"/>
      <c r="AK75" s="609"/>
      <c r="AL75" s="610"/>
      <c r="AM75" s="613"/>
      <c r="AN75" s="605"/>
      <c r="AO75" s="606"/>
      <c r="AP75" s="607"/>
      <c r="AQ75" s="608"/>
      <c r="AR75" s="609"/>
      <c r="AS75" s="610"/>
      <c r="AT75" s="614"/>
      <c r="AU75" s="615"/>
      <c r="AV75" s="606"/>
      <c r="AW75" s="607"/>
      <c r="AX75" s="608"/>
      <c r="AY75" s="609"/>
      <c r="AZ75" s="610"/>
      <c r="BA75" s="611"/>
      <c r="BB75" s="615"/>
      <c r="BC75" s="606"/>
      <c r="BD75" s="607"/>
      <c r="BE75" s="608"/>
      <c r="BF75" s="609"/>
      <c r="BG75" s="610"/>
      <c r="BH75" s="614"/>
      <c r="BI75" s="616"/>
      <c r="BJ75" s="617"/>
      <c r="BK75" s="618"/>
      <c r="BL75" s="619"/>
      <c r="BM75" s="620"/>
      <c r="BN75" s="621"/>
      <c r="BO75" s="622"/>
      <c r="BP75" s="447"/>
      <c r="BQ75" s="617"/>
      <c r="BR75" s="618"/>
      <c r="BS75" s="619"/>
      <c r="BT75" s="620"/>
      <c r="BU75" s="621"/>
      <c r="BV75" s="622"/>
      <c r="BW75" s="447"/>
      <c r="BX75" s="617"/>
      <c r="BY75" s="618"/>
      <c r="BZ75" s="619"/>
      <c r="CA75" s="620"/>
      <c r="CB75" s="621"/>
      <c r="CC75" s="622"/>
      <c r="CD75" s="447"/>
      <c r="CE75" s="617"/>
      <c r="CF75" s="618"/>
      <c r="CG75" s="619"/>
      <c r="CH75" s="620"/>
      <c r="CI75" s="621"/>
      <c r="CJ75" s="622"/>
      <c r="CK75" s="447"/>
      <c r="CL75" s="617"/>
      <c r="CM75" s="618"/>
      <c r="CN75" s="619"/>
      <c r="CO75" s="620"/>
      <c r="CP75" s="621"/>
      <c r="CQ75" s="622"/>
      <c r="CR75" s="447"/>
      <c r="CS75" s="617"/>
      <c r="CT75" s="618"/>
      <c r="CU75" s="619"/>
      <c r="CV75" s="620"/>
      <c r="CW75" s="621"/>
      <c r="CX75" s="622"/>
      <c r="CY75" s="615"/>
      <c r="CZ75" s="606"/>
      <c r="DA75" s="607"/>
      <c r="DB75" s="608"/>
      <c r="DC75" s="609"/>
      <c r="DD75" s="610"/>
      <c r="DE75" s="611"/>
      <c r="DF75" s="615"/>
      <c r="DG75" s="606"/>
      <c r="DH75" s="607"/>
      <c r="DI75" s="608"/>
      <c r="DJ75" s="609"/>
      <c r="DK75" s="610"/>
      <c r="DL75" s="611"/>
      <c r="DM75" s="615"/>
      <c r="DN75" s="606"/>
      <c r="DO75" s="607"/>
      <c r="DP75" s="608"/>
      <c r="DQ75" s="609"/>
      <c r="DR75" s="610"/>
      <c r="DS75" s="611"/>
      <c r="DT75" s="615"/>
      <c r="DU75" s="606"/>
      <c r="DV75" s="607"/>
      <c r="DW75" s="608"/>
      <c r="DX75" s="609"/>
      <c r="DY75" s="610"/>
      <c r="DZ75" s="611"/>
      <c r="EA75" s="615"/>
      <c r="EB75" s="606"/>
      <c r="EC75" s="607"/>
      <c r="ED75" s="608"/>
      <c r="EE75" s="609"/>
      <c r="EF75" s="610"/>
      <c r="EG75" s="611"/>
      <c r="EH75" s="615"/>
      <c r="EI75" s="606"/>
      <c r="EJ75" s="607"/>
      <c r="EK75" s="608"/>
      <c r="EL75" s="609"/>
      <c r="EM75" s="610"/>
      <c r="EN75" s="611"/>
      <c r="EO75" s="615"/>
      <c r="EP75" s="606"/>
      <c r="EQ75" s="607"/>
      <c r="ER75" s="608"/>
      <c r="ES75" s="609"/>
      <c r="ET75" s="610"/>
      <c r="EU75" s="611"/>
      <c r="EV75" s="615"/>
      <c r="EW75" s="606"/>
      <c r="EX75" s="607"/>
      <c r="EY75" s="608"/>
      <c r="EZ75" s="609"/>
      <c r="FA75" s="610"/>
      <c r="FB75" s="611"/>
      <c r="FC75" s="615"/>
      <c r="FD75" s="606"/>
      <c r="FE75" s="607"/>
      <c r="FF75" s="608"/>
      <c r="FG75" s="609"/>
      <c r="FH75" s="610"/>
      <c r="FI75" s="623"/>
      <c r="FJ75" s="457">
        <v>14</v>
      </c>
      <c r="FK75" s="458">
        <v>0</v>
      </c>
      <c r="FL75" s="420">
        <v>0</v>
      </c>
      <c r="FM75" s="421">
        <v>0</v>
      </c>
      <c r="FN75" s="459">
        <v>0</v>
      </c>
      <c r="FO75" s="460">
        <v>0</v>
      </c>
      <c r="FP75" s="461">
        <v>0</v>
      </c>
      <c r="FQ75" s="462">
        <v>14</v>
      </c>
      <c r="FR75" s="463">
        <v>14</v>
      </c>
      <c r="FS75" s="579">
        <v>1190</v>
      </c>
      <c r="FT75" s="580">
        <v>0</v>
      </c>
      <c r="FU75" s="581">
        <v>0</v>
      </c>
      <c r="FV75" s="582">
        <v>0</v>
      </c>
      <c r="FW75" s="583">
        <v>0</v>
      </c>
      <c r="FX75" s="584">
        <v>0</v>
      </c>
      <c r="FY75" s="585">
        <v>0</v>
      </c>
      <c r="FZ75" s="464">
        <v>1190</v>
      </c>
      <c r="GA75" s="526">
        <v>1190</v>
      </c>
    </row>
    <row r="76" spans="1:183" ht="33" customHeight="1">
      <c r="A76" s="596" t="s">
        <v>193</v>
      </c>
      <c r="B76" s="597" t="s">
        <v>887</v>
      </c>
      <c r="C76" s="625"/>
      <c r="D76" s="627"/>
      <c r="E76" s="395">
        <v>23163</v>
      </c>
      <c r="F76" s="395">
        <v>23174</v>
      </c>
      <c r="G76" s="396">
        <v>11</v>
      </c>
      <c r="H76" s="470">
        <v>372947</v>
      </c>
      <c r="I76" s="470">
        <v>373129</v>
      </c>
      <c r="J76" s="528">
        <v>182</v>
      </c>
      <c r="K76" s="437">
        <v>10.705882352941176</v>
      </c>
      <c r="L76" s="605"/>
      <c r="M76" s="606"/>
      <c r="N76" s="607"/>
      <c r="O76" s="608"/>
      <c r="P76" s="609"/>
      <c r="Q76" s="610"/>
      <c r="R76" s="611"/>
      <c r="S76" s="612"/>
      <c r="T76" s="606"/>
      <c r="U76" s="607"/>
      <c r="V76" s="608"/>
      <c r="W76" s="609"/>
      <c r="X76" s="610"/>
      <c r="Y76" s="613"/>
      <c r="Z76" s="612">
        <v>17</v>
      </c>
      <c r="AA76" s="606"/>
      <c r="AB76" s="607"/>
      <c r="AC76" s="608"/>
      <c r="AD76" s="609"/>
      <c r="AE76" s="610"/>
      <c r="AF76" s="613"/>
      <c r="AG76" s="612"/>
      <c r="AH76" s="606"/>
      <c r="AI76" s="607"/>
      <c r="AJ76" s="608"/>
      <c r="AK76" s="609"/>
      <c r="AL76" s="610"/>
      <c r="AM76" s="613"/>
      <c r="AN76" s="605"/>
      <c r="AO76" s="606"/>
      <c r="AP76" s="607"/>
      <c r="AQ76" s="608"/>
      <c r="AR76" s="609"/>
      <c r="AS76" s="610"/>
      <c r="AT76" s="614"/>
      <c r="AU76" s="615"/>
      <c r="AV76" s="606"/>
      <c r="AW76" s="607"/>
      <c r="AX76" s="608"/>
      <c r="AY76" s="609"/>
      <c r="AZ76" s="610"/>
      <c r="BA76" s="611"/>
      <c r="BB76" s="615"/>
      <c r="BC76" s="606"/>
      <c r="BD76" s="607"/>
      <c r="BE76" s="608"/>
      <c r="BF76" s="609"/>
      <c r="BG76" s="610"/>
      <c r="BH76" s="614"/>
      <c r="BI76" s="616"/>
      <c r="BJ76" s="617"/>
      <c r="BK76" s="618"/>
      <c r="BL76" s="619"/>
      <c r="BM76" s="620"/>
      <c r="BN76" s="621"/>
      <c r="BO76" s="622"/>
      <c r="BP76" s="447"/>
      <c r="BQ76" s="617"/>
      <c r="BR76" s="618"/>
      <c r="BS76" s="619"/>
      <c r="BT76" s="620"/>
      <c r="BU76" s="621"/>
      <c r="BV76" s="622"/>
      <c r="BW76" s="447"/>
      <c r="BX76" s="617"/>
      <c r="BY76" s="618"/>
      <c r="BZ76" s="619"/>
      <c r="CA76" s="620"/>
      <c r="CB76" s="621"/>
      <c r="CC76" s="622"/>
      <c r="CD76" s="447"/>
      <c r="CE76" s="617"/>
      <c r="CF76" s="618"/>
      <c r="CG76" s="619"/>
      <c r="CH76" s="620"/>
      <c r="CI76" s="621"/>
      <c r="CJ76" s="622"/>
      <c r="CK76" s="447"/>
      <c r="CL76" s="617"/>
      <c r="CM76" s="618"/>
      <c r="CN76" s="619"/>
      <c r="CO76" s="620"/>
      <c r="CP76" s="621"/>
      <c r="CQ76" s="622"/>
      <c r="CR76" s="447"/>
      <c r="CS76" s="617"/>
      <c r="CT76" s="618"/>
      <c r="CU76" s="284"/>
      <c r="CV76" s="620"/>
      <c r="CW76" s="621"/>
      <c r="CX76" s="622"/>
      <c r="CY76" s="615"/>
      <c r="CZ76" s="606"/>
      <c r="DA76" s="607"/>
      <c r="DB76" s="608"/>
      <c r="DC76" s="609"/>
      <c r="DD76" s="610"/>
      <c r="DE76" s="611"/>
      <c r="DF76" s="615"/>
      <c r="DG76" s="606"/>
      <c r="DH76" s="607"/>
      <c r="DI76" s="608"/>
      <c r="DJ76" s="609"/>
      <c r="DK76" s="610"/>
      <c r="DL76" s="611"/>
      <c r="DM76" s="615"/>
      <c r="DN76" s="606"/>
      <c r="DO76" s="607"/>
      <c r="DP76" s="608"/>
      <c r="DQ76" s="609"/>
      <c r="DR76" s="610"/>
      <c r="DS76" s="611"/>
      <c r="DT76" s="615"/>
      <c r="DU76" s="606"/>
      <c r="DV76" s="607"/>
      <c r="DW76" s="608"/>
      <c r="DX76" s="609"/>
      <c r="DY76" s="610"/>
      <c r="DZ76" s="611"/>
      <c r="EA76" s="615"/>
      <c r="EB76" s="606"/>
      <c r="EC76" s="607"/>
      <c r="ED76" s="608"/>
      <c r="EE76" s="609"/>
      <c r="EF76" s="610"/>
      <c r="EG76" s="611"/>
      <c r="EH76" s="615"/>
      <c r="EI76" s="606"/>
      <c r="EJ76" s="607"/>
      <c r="EK76" s="608"/>
      <c r="EL76" s="609"/>
      <c r="EM76" s="610"/>
      <c r="EN76" s="611"/>
      <c r="EO76" s="615"/>
      <c r="EP76" s="606"/>
      <c r="EQ76" s="607"/>
      <c r="ER76" s="608"/>
      <c r="ES76" s="609"/>
      <c r="ET76" s="610"/>
      <c r="EU76" s="611"/>
      <c r="EV76" s="615"/>
      <c r="EW76" s="606"/>
      <c r="EX76" s="607"/>
      <c r="EY76" s="608"/>
      <c r="EZ76" s="609"/>
      <c r="FA76" s="610"/>
      <c r="FB76" s="611"/>
      <c r="FC76" s="615"/>
      <c r="FD76" s="606"/>
      <c r="FE76" s="607"/>
      <c r="FF76" s="608"/>
      <c r="FG76" s="609"/>
      <c r="FH76" s="610"/>
      <c r="FI76" s="623"/>
      <c r="FJ76" s="457">
        <v>17</v>
      </c>
      <c r="FK76" s="458">
        <v>0</v>
      </c>
      <c r="FL76" s="420">
        <v>0</v>
      </c>
      <c r="FM76" s="421">
        <v>0</v>
      </c>
      <c r="FN76" s="459">
        <v>0</v>
      </c>
      <c r="FO76" s="460">
        <v>0</v>
      </c>
      <c r="FP76" s="461">
        <v>0</v>
      </c>
      <c r="FQ76" s="462">
        <v>17</v>
      </c>
      <c r="FR76" s="463">
        <v>17</v>
      </c>
      <c r="FS76" s="579">
        <v>1445</v>
      </c>
      <c r="FT76" s="580">
        <v>0</v>
      </c>
      <c r="FU76" s="581">
        <v>0</v>
      </c>
      <c r="FV76" s="582">
        <v>0</v>
      </c>
      <c r="FW76" s="583">
        <v>0</v>
      </c>
      <c r="FX76" s="584">
        <v>0</v>
      </c>
      <c r="FY76" s="585">
        <v>0</v>
      </c>
      <c r="FZ76" s="464">
        <v>1445</v>
      </c>
      <c r="GA76" s="526">
        <v>1445</v>
      </c>
    </row>
    <row r="77" spans="1:183" ht="33" customHeight="1">
      <c r="A77" s="603" t="s">
        <v>194</v>
      </c>
      <c r="B77" s="604" t="s">
        <v>887</v>
      </c>
      <c r="C77" s="625"/>
      <c r="D77" s="626"/>
      <c r="E77" s="512">
        <v>23483</v>
      </c>
      <c r="F77" s="512">
        <v>23493</v>
      </c>
      <c r="G77" s="396">
        <v>10</v>
      </c>
      <c r="H77" s="470">
        <v>371977</v>
      </c>
      <c r="I77" s="470">
        <v>372152</v>
      </c>
      <c r="J77" s="528">
        <v>175</v>
      </c>
      <c r="K77" s="437">
        <v>10.294117647058824</v>
      </c>
      <c r="L77" s="605"/>
      <c r="M77" s="606"/>
      <c r="N77" s="607"/>
      <c r="O77" s="608"/>
      <c r="P77" s="609"/>
      <c r="Q77" s="610"/>
      <c r="R77" s="611"/>
      <c r="S77" s="612"/>
      <c r="T77" s="606"/>
      <c r="U77" s="607"/>
      <c r="V77" s="608"/>
      <c r="W77" s="609"/>
      <c r="X77" s="610"/>
      <c r="Y77" s="613"/>
      <c r="Z77" s="612">
        <v>17</v>
      </c>
      <c r="AA77" s="606"/>
      <c r="AB77" s="607"/>
      <c r="AC77" s="608"/>
      <c r="AD77" s="609"/>
      <c r="AE77" s="610"/>
      <c r="AF77" s="613"/>
      <c r="AG77" s="612"/>
      <c r="AH77" s="606"/>
      <c r="AI77" s="607"/>
      <c r="AJ77" s="608"/>
      <c r="AK77" s="609"/>
      <c r="AL77" s="610"/>
      <c r="AM77" s="613"/>
      <c r="AN77" s="605"/>
      <c r="AO77" s="606"/>
      <c r="AP77" s="607"/>
      <c r="AQ77" s="608"/>
      <c r="AR77" s="609"/>
      <c r="AS77" s="610"/>
      <c r="AT77" s="614"/>
      <c r="AU77" s="615"/>
      <c r="AV77" s="606"/>
      <c r="AW77" s="607"/>
      <c r="AX77" s="608"/>
      <c r="AY77" s="609"/>
      <c r="AZ77" s="610"/>
      <c r="BA77" s="611"/>
      <c r="BB77" s="615"/>
      <c r="BC77" s="606"/>
      <c r="BD77" s="607"/>
      <c r="BE77" s="608"/>
      <c r="BF77" s="609"/>
      <c r="BG77" s="610"/>
      <c r="BH77" s="614"/>
      <c r="BI77" s="616"/>
      <c r="BJ77" s="617"/>
      <c r="BK77" s="618"/>
      <c r="BL77" s="619"/>
      <c r="BM77" s="620"/>
      <c r="BN77" s="621"/>
      <c r="BO77" s="622"/>
      <c r="BP77" s="447"/>
      <c r="BQ77" s="617"/>
      <c r="BR77" s="618"/>
      <c r="BS77" s="619"/>
      <c r="BT77" s="620"/>
      <c r="BU77" s="621"/>
      <c r="BV77" s="622"/>
      <c r="BW77" s="447"/>
      <c r="BX77" s="617"/>
      <c r="BY77" s="618"/>
      <c r="BZ77" s="619"/>
      <c r="CA77" s="620"/>
      <c r="CB77" s="621"/>
      <c r="CC77" s="622"/>
      <c r="CD77" s="447"/>
      <c r="CE77" s="617"/>
      <c r="CF77" s="618"/>
      <c r="CG77" s="619"/>
      <c r="CH77" s="620"/>
      <c r="CI77" s="621"/>
      <c r="CJ77" s="622"/>
      <c r="CK77" s="447"/>
      <c r="CL77" s="617"/>
      <c r="CM77" s="618"/>
      <c r="CN77" s="619"/>
      <c r="CO77" s="620"/>
      <c r="CP77" s="621"/>
      <c r="CQ77" s="622"/>
      <c r="CR77" s="447"/>
      <c r="CS77" s="617"/>
      <c r="CT77" s="618"/>
      <c r="CU77" s="619"/>
      <c r="CV77" s="620"/>
      <c r="CW77" s="621"/>
      <c r="CX77" s="622"/>
      <c r="CY77" s="615"/>
      <c r="CZ77" s="606"/>
      <c r="DA77" s="607"/>
      <c r="DB77" s="608"/>
      <c r="DC77" s="609"/>
      <c r="DD77" s="610"/>
      <c r="DE77" s="611"/>
      <c r="DF77" s="615"/>
      <c r="DG77" s="606"/>
      <c r="DH77" s="607"/>
      <c r="DI77" s="608"/>
      <c r="DJ77" s="609"/>
      <c r="DK77" s="610"/>
      <c r="DL77" s="611"/>
      <c r="DM77" s="615"/>
      <c r="DN77" s="606"/>
      <c r="DO77" s="607"/>
      <c r="DP77" s="608"/>
      <c r="DQ77" s="609"/>
      <c r="DR77" s="610"/>
      <c r="DS77" s="611"/>
      <c r="DT77" s="615"/>
      <c r="DU77" s="606"/>
      <c r="DV77" s="607"/>
      <c r="DW77" s="608"/>
      <c r="DX77" s="609"/>
      <c r="DY77" s="610"/>
      <c r="DZ77" s="611"/>
      <c r="EA77" s="615"/>
      <c r="EB77" s="606"/>
      <c r="EC77" s="607"/>
      <c r="ED77" s="608"/>
      <c r="EE77" s="609"/>
      <c r="EF77" s="610"/>
      <c r="EG77" s="611"/>
      <c r="EH77" s="615"/>
      <c r="EI77" s="606"/>
      <c r="EJ77" s="607"/>
      <c r="EK77" s="608"/>
      <c r="EL77" s="609"/>
      <c r="EM77" s="610"/>
      <c r="EN77" s="611"/>
      <c r="EO77" s="615"/>
      <c r="EP77" s="606"/>
      <c r="EQ77" s="607"/>
      <c r="ER77" s="608"/>
      <c r="ES77" s="609"/>
      <c r="ET77" s="610"/>
      <c r="EU77" s="611"/>
      <c r="EV77" s="615"/>
      <c r="EW77" s="606"/>
      <c r="EX77" s="607"/>
      <c r="EY77" s="608"/>
      <c r="EZ77" s="609"/>
      <c r="FA77" s="610"/>
      <c r="FB77" s="611"/>
      <c r="FC77" s="615"/>
      <c r="FD77" s="606"/>
      <c r="FE77" s="607"/>
      <c r="FF77" s="608"/>
      <c r="FG77" s="609"/>
      <c r="FH77" s="610"/>
      <c r="FI77" s="623"/>
      <c r="FJ77" s="457">
        <v>17</v>
      </c>
      <c r="FK77" s="458">
        <v>0</v>
      </c>
      <c r="FL77" s="420">
        <v>0</v>
      </c>
      <c r="FM77" s="421">
        <v>0</v>
      </c>
      <c r="FN77" s="459">
        <v>0</v>
      </c>
      <c r="FO77" s="460">
        <v>0</v>
      </c>
      <c r="FP77" s="461">
        <v>0</v>
      </c>
      <c r="FQ77" s="462">
        <v>17</v>
      </c>
      <c r="FR77" s="463">
        <v>17</v>
      </c>
      <c r="FS77" s="579">
        <v>1445</v>
      </c>
      <c r="FT77" s="580">
        <v>0</v>
      </c>
      <c r="FU77" s="581">
        <v>0</v>
      </c>
      <c r="FV77" s="582">
        <v>0</v>
      </c>
      <c r="FW77" s="583">
        <v>0</v>
      </c>
      <c r="FX77" s="584">
        <v>0</v>
      </c>
      <c r="FY77" s="585">
        <v>0</v>
      </c>
      <c r="FZ77" s="464">
        <v>1445</v>
      </c>
      <c r="GA77" s="526">
        <v>1445</v>
      </c>
    </row>
    <row r="78" spans="1:183" ht="33" customHeight="1">
      <c r="A78" s="603" t="s">
        <v>195</v>
      </c>
      <c r="B78" s="604" t="s">
        <v>887</v>
      </c>
      <c r="C78" s="628"/>
      <c r="D78" s="629"/>
      <c r="E78" s="512">
        <v>22703</v>
      </c>
      <c r="F78" s="512">
        <v>22714</v>
      </c>
      <c r="G78" s="396">
        <v>11</v>
      </c>
      <c r="H78" s="470">
        <v>364426</v>
      </c>
      <c r="I78" s="470">
        <v>364562</v>
      </c>
      <c r="J78" s="528">
        <v>136</v>
      </c>
      <c r="K78" s="437">
        <v>10.461538461538462</v>
      </c>
      <c r="L78" s="438"/>
      <c r="M78" s="439"/>
      <c r="N78" s="440"/>
      <c r="O78" s="441"/>
      <c r="P78" s="442"/>
      <c r="Q78" s="443"/>
      <c r="R78" s="444"/>
      <c r="S78" s="612"/>
      <c r="T78" s="606"/>
      <c r="U78" s="607"/>
      <c r="V78" s="608"/>
      <c r="W78" s="609"/>
      <c r="X78" s="610"/>
      <c r="Y78" s="613"/>
      <c r="Z78" s="612">
        <v>13</v>
      </c>
      <c r="AA78" s="606"/>
      <c r="AB78" s="607"/>
      <c r="AC78" s="608"/>
      <c r="AD78" s="609"/>
      <c r="AE78" s="610"/>
      <c r="AF78" s="613"/>
      <c r="AG78" s="612"/>
      <c r="AH78" s="606"/>
      <c r="AI78" s="607"/>
      <c r="AJ78" s="608"/>
      <c r="AK78" s="609"/>
      <c r="AL78" s="610"/>
      <c r="AM78" s="613"/>
      <c r="AN78" s="438"/>
      <c r="AO78" s="439"/>
      <c r="AP78" s="440"/>
      <c r="AQ78" s="441"/>
      <c r="AR78" s="442"/>
      <c r="AS78" s="443"/>
      <c r="AT78" s="444"/>
      <c r="AU78" s="447"/>
      <c r="AV78" s="439"/>
      <c r="AW78" s="440"/>
      <c r="AX78" s="441"/>
      <c r="AY78" s="442"/>
      <c r="AZ78" s="443"/>
      <c r="BA78" s="444"/>
      <c r="BB78" s="447"/>
      <c r="BC78" s="439"/>
      <c r="BD78" s="440"/>
      <c r="BE78" s="630"/>
      <c r="BF78" s="442"/>
      <c r="BG78" s="443"/>
      <c r="BH78" s="614"/>
      <c r="BI78" s="616"/>
      <c r="BJ78" s="617"/>
      <c r="BK78" s="618"/>
      <c r="BL78" s="619"/>
      <c r="BM78" s="620"/>
      <c r="BN78" s="621"/>
      <c r="BO78" s="622"/>
      <c r="BP78" s="447"/>
      <c r="BQ78" s="617"/>
      <c r="BR78" s="618"/>
      <c r="BS78" s="619"/>
      <c r="BT78" s="620"/>
      <c r="BU78" s="621"/>
      <c r="BV78" s="622"/>
      <c r="BW78" s="447"/>
      <c r="BX78" s="617"/>
      <c r="BY78" s="618"/>
      <c r="BZ78" s="619"/>
      <c r="CA78" s="620"/>
      <c r="CB78" s="621"/>
      <c r="CC78" s="622"/>
      <c r="CD78" s="447"/>
      <c r="CE78" s="617"/>
      <c r="CF78" s="618"/>
      <c r="CG78" s="619"/>
      <c r="CH78" s="620"/>
      <c r="CI78" s="621"/>
      <c r="CJ78" s="622"/>
      <c r="CK78" s="447"/>
      <c r="CL78" s="617"/>
      <c r="CM78" s="618"/>
      <c r="CN78" s="619"/>
      <c r="CO78" s="620"/>
      <c r="CP78" s="621"/>
      <c r="CQ78" s="622"/>
      <c r="CR78" s="447"/>
      <c r="CS78" s="617"/>
      <c r="CT78" s="618"/>
      <c r="CU78" s="619"/>
      <c r="CV78" s="620"/>
      <c r="CW78" s="621"/>
      <c r="CX78" s="622"/>
      <c r="CY78" s="447"/>
      <c r="CZ78" s="439"/>
      <c r="DA78" s="440"/>
      <c r="DB78" s="441"/>
      <c r="DC78" s="442"/>
      <c r="DD78" s="443"/>
      <c r="DE78" s="448"/>
      <c r="DF78" s="447"/>
      <c r="DG78" s="439"/>
      <c r="DH78" s="440"/>
      <c r="DI78" s="441"/>
      <c r="DJ78" s="442"/>
      <c r="DK78" s="443"/>
      <c r="DL78" s="448"/>
      <c r="DM78" s="447"/>
      <c r="DN78" s="439"/>
      <c r="DO78" s="440"/>
      <c r="DP78" s="441"/>
      <c r="DQ78" s="442"/>
      <c r="DR78" s="443"/>
      <c r="DS78" s="448"/>
      <c r="DT78" s="447"/>
      <c r="DU78" s="439"/>
      <c r="DV78" s="440"/>
      <c r="DW78" s="441"/>
      <c r="DX78" s="442"/>
      <c r="DY78" s="443"/>
      <c r="DZ78" s="448"/>
      <c r="EA78" s="447"/>
      <c r="EB78" s="439"/>
      <c r="EC78" s="440"/>
      <c r="ED78" s="441"/>
      <c r="EE78" s="442"/>
      <c r="EF78" s="443"/>
      <c r="EG78" s="448"/>
      <c r="EH78" s="447"/>
      <c r="EI78" s="439"/>
      <c r="EJ78" s="440"/>
      <c r="EK78" s="441"/>
      <c r="EL78" s="442"/>
      <c r="EM78" s="443"/>
      <c r="EN78" s="448"/>
      <c r="EO78" s="447"/>
      <c r="EP78" s="439"/>
      <c r="EQ78" s="440"/>
      <c r="ER78" s="441"/>
      <c r="ES78" s="442"/>
      <c r="ET78" s="443"/>
      <c r="EU78" s="448"/>
      <c r="EV78" s="447"/>
      <c r="EW78" s="439"/>
      <c r="EX78" s="440"/>
      <c r="EY78" s="441"/>
      <c r="EZ78" s="442"/>
      <c r="FA78" s="443"/>
      <c r="FB78" s="448"/>
      <c r="FC78" s="615"/>
      <c r="FD78" s="606"/>
      <c r="FE78" s="607"/>
      <c r="FF78" s="608"/>
      <c r="FG78" s="609"/>
      <c r="FH78" s="610"/>
      <c r="FI78" s="623"/>
      <c r="FJ78" s="457">
        <v>13</v>
      </c>
      <c r="FK78" s="458">
        <v>0</v>
      </c>
      <c r="FL78" s="420">
        <v>0</v>
      </c>
      <c r="FM78" s="421">
        <v>0</v>
      </c>
      <c r="FN78" s="459">
        <v>0</v>
      </c>
      <c r="FO78" s="460">
        <v>0</v>
      </c>
      <c r="FP78" s="461">
        <v>0</v>
      </c>
      <c r="FQ78" s="462">
        <v>13</v>
      </c>
      <c r="FR78" s="463">
        <v>13</v>
      </c>
      <c r="FS78" s="579">
        <v>1105</v>
      </c>
      <c r="FT78" s="580">
        <v>0</v>
      </c>
      <c r="FU78" s="581">
        <v>0</v>
      </c>
      <c r="FV78" s="582">
        <v>0</v>
      </c>
      <c r="FW78" s="583">
        <v>0</v>
      </c>
      <c r="FX78" s="584">
        <v>0</v>
      </c>
      <c r="FY78" s="585">
        <v>0</v>
      </c>
      <c r="FZ78" s="464">
        <v>1105</v>
      </c>
      <c r="GA78" s="526">
        <v>1105</v>
      </c>
    </row>
    <row r="79" spans="1:183" ht="33" customHeight="1">
      <c r="A79" s="596" t="s">
        <v>196</v>
      </c>
      <c r="B79" s="597" t="s">
        <v>887</v>
      </c>
      <c r="C79" s="631"/>
      <c r="D79" s="632"/>
      <c r="E79" s="395">
        <v>23158</v>
      </c>
      <c r="F79" s="395">
        <v>23168</v>
      </c>
      <c r="G79" s="396">
        <v>10</v>
      </c>
      <c r="H79" s="470">
        <v>370565</v>
      </c>
      <c r="I79" s="470">
        <v>370735</v>
      </c>
      <c r="J79" s="528">
        <v>170</v>
      </c>
      <c r="K79" s="437">
        <v>14.166666666666666</v>
      </c>
      <c r="L79" s="438"/>
      <c r="M79" s="439"/>
      <c r="N79" s="440"/>
      <c r="O79" s="441"/>
      <c r="P79" s="442"/>
      <c r="Q79" s="443"/>
      <c r="R79" s="444"/>
      <c r="S79" s="612"/>
      <c r="T79" s="606"/>
      <c r="U79" s="607"/>
      <c r="V79" s="608"/>
      <c r="W79" s="609"/>
      <c r="X79" s="610"/>
      <c r="Y79" s="613"/>
      <c r="Z79" s="612"/>
      <c r="AA79" s="606"/>
      <c r="AB79" s="607"/>
      <c r="AC79" s="608"/>
      <c r="AD79" s="609"/>
      <c r="AE79" s="610"/>
      <c r="AF79" s="613"/>
      <c r="AG79" s="612"/>
      <c r="AH79" s="606"/>
      <c r="AI79" s="607"/>
      <c r="AJ79" s="608"/>
      <c r="AK79" s="609"/>
      <c r="AL79" s="610"/>
      <c r="AM79" s="613"/>
      <c r="AN79" s="438"/>
      <c r="AO79" s="439"/>
      <c r="AP79" s="440"/>
      <c r="AQ79" s="441"/>
      <c r="AR79" s="442"/>
      <c r="AS79" s="443"/>
      <c r="AT79" s="444"/>
      <c r="AU79" s="447"/>
      <c r="AV79" s="439"/>
      <c r="AW79" s="440"/>
      <c r="AX79" s="441"/>
      <c r="AY79" s="442"/>
      <c r="AZ79" s="443"/>
      <c r="BA79" s="444"/>
      <c r="BB79" s="447"/>
      <c r="BC79" s="439"/>
      <c r="BD79" s="440"/>
      <c r="BE79" s="630"/>
      <c r="BF79" s="442"/>
      <c r="BG79" s="443"/>
      <c r="BH79" s="614"/>
      <c r="BI79" s="616"/>
      <c r="BJ79" s="617"/>
      <c r="BK79" s="618"/>
      <c r="BL79" s="619"/>
      <c r="BM79" s="620"/>
      <c r="BN79" s="621"/>
      <c r="BO79" s="622"/>
      <c r="BP79" s="447"/>
      <c r="BQ79" s="617"/>
      <c r="BR79" s="618"/>
      <c r="BS79" s="619"/>
      <c r="BT79" s="620"/>
      <c r="BU79" s="621"/>
      <c r="BV79" s="622"/>
      <c r="BW79" s="447"/>
      <c r="BX79" s="617"/>
      <c r="BY79" s="618"/>
      <c r="BZ79" s="619"/>
      <c r="CA79" s="620"/>
      <c r="CB79" s="621"/>
      <c r="CC79" s="622"/>
      <c r="CD79" s="447"/>
      <c r="CE79" s="617"/>
      <c r="CF79" s="618"/>
      <c r="CG79" s="619"/>
      <c r="CH79" s="620"/>
      <c r="CI79" s="621"/>
      <c r="CJ79" s="622"/>
      <c r="CK79" s="447">
        <v>11</v>
      </c>
      <c r="CL79" s="617"/>
      <c r="CM79" s="618"/>
      <c r="CN79" s="619">
        <v>1</v>
      </c>
      <c r="CO79" s="620"/>
      <c r="CP79" s="621"/>
      <c r="CQ79" s="622"/>
      <c r="CR79" s="447"/>
      <c r="CS79" s="617"/>
      <c r="CT79" s="618"/>
      <c r="CU79" s="619"/>
      <c r="CV79" s="620"/>
      <c r="CW79" s="621"/>
      <c r="CX79" s="622"/>
      <c r="CY79" s="447"/>
      <c r="CZ79" s="439"/>
      <c r="DA79" s="440"/>
      <c r="DB79" s="441"/>
      <c r="DC79" s="442"/>
      <c r="DD79" s="443"/>
      <c r="DE79" s="448"/>
      <c r="DF79" s="447"/>
      <c r="DG79" s="439"/>
      <c r="DH79" s="440"/>
      <c r="DI79" s="441"/>
      <c r="DJ79" s="442"/>
      <c r="DK79" s="443"/>
      <c r="DL79" s="448"/>
      <c r="DM79" s="447"/>
      <c r="DN79" s="439"/>
      <c r="DO79" s="440"/>
      <c r="DP79" s="441"/>
      <c r="DQ79" s="442"/>
      <c r="DR79" s="443"/>
      <c r="DS79" s="448"/>
      <c r="DT79" s="447"/>
      <c r="DU79" s="439"/>
      <c r="DV79" s="440"/>
      <c r="DW79" s="441"/>
      <c r="DX79" s="442"/>
      <c r="DY79" s="443"/>
      <c r="DZ79" s="448"/>
      <c r="EA79" s="447"/>
      <c r="EB79" s="439"/>
      <c r="EC79" s="440"/>
      <c r="ED79" s="441"/>
      <c r="EE79" s="442"/>
      <c r="EF79" s="443"/>
      <c r="EG79" s="448"/>
      <c r="EH79" s="447"/>
      <c r="EI79" s="439"/>
      <c r="EJ79" s="440"/>
      <c r="EK79" s="441"/>
      <c r="EL79" s="442"/>
      <c r="EM79" s="443"/>
      <c r="EN79" s="448"/>
      <c r="EO79" s="447"/>
      <c r="EP79" s="439"/>
      <c r="EQ79" s="440"/>
      <c r="ER79" s="441"/>
      <c r="ES79" s="442"/>
      <c r="ET79" s="443"/>
      <c r="EU79" s="448"/>
      <c r="EV79" s="447"/>
      <c r="EW79" s="439"/>
      <c r="EX79" s="440"/>
      <c r="EY79" s="441"/>
      <c r="EZ79" s="442"/>
      <c r="FA79" s="443"/>
      <c r="FB79" s="448"/>
      <c r="FC79" s="615"/>
      <c r="FD79" s="606"/>
      <c r="FE79" s="607"/>
      <c r="FF79" s="608"/>
      <c r="FG79" s="609"/>
      <c r="FH79" s="610"/>
      <c r="FI79" s="623"/>
      <c r="FJ79" s="457">
        <v>11</v>
      </c>
      <c r="FK79" s="458">
        <v>0</v>
      </c>
      <c r="FL79" s="420">
        <v>1</v>
      </c>
      <c r="FM79" s="421">
        <v>0</v>
      </c>
      <c r="FN79" s="459">
        <v>0</v>
      </c>
      <c r="FO79" s="460">
        <v>0</v>
      </c>
      <c r="FP79" s="461">
        <v>0</v>
      </c>
      <c r="FQ79" s="462">
        <v>12</v>
      </c>
      <c r="FR79" s="463">
        <v>12</v>
      </c>
      <c r="FS79" s="579">
        <v>935</v>
      </c>
      <c r="FT79" s="580">
        <v>0</v>
      </c>
      <c r="FU79" s="581">
        <v>85</v>
      </c>
      <c r="FV79" s="582">
        <v>0</v>
      </c>
      <c r="FW79" s="583">
        <v>0</v>
      </c>
      <c r="FX79" s="584">
        <v>0</v>
      </c>
      <c r="FY79" s="585">
        <v>0</v>
      </c>
      <c r="FZ79" s="464">
        <v>1020</v>
      </c>
      <c r="GA79" s="526">
        <v>1020</v>
      </c>
    </row>
    <row r="80" spans="1:183" ht="33" customHeight="1">
      <c r="A80" s="596" t="s">
        <v>197</v>
      </c>
      <c r="B80" s="597" t="s">
        <v>887</v>
      </c>
      <c r="C80" s="631"/>
      <c r="D80" s="632"/>
      <c r="E80" s="512">
        <v>22978</v>
      </c>
      <c r="F80" s="512">
        <v>22988</v>
      </c>
      <c r="G80" s="396">
        <v>10</v>
      </c>
      <c r="H80" s="470">
        <v>379554</v>
      </c>
      <c r="I80" s="470">
        <v>379728</v>
      </c>
      <c r="J80" s="528">
        <v>174</v>
      </c>
      <c r="K80" s="437">
        <v>14.5</v>
      </c>
      <c r="L80" s="438"/>
      <c r="M80" s="439"/>
      <c r="N80" s="440"/>
      <c r="O80" s="441"/>
      <c r="P80" s="442"/>
      <c r="Q80" s="443"/>
      <c r="R80" s="444"/>
      <c r="S80" s="612"/>
      <c r="T80" s="606"/>
      <c r="U80" s="607"/>
      <c r="V80" s="608"/>
      <c r="W80" s="609"/>
      <c r="X80" s="610"/>
      <c r="Y80" s="613"/>
      <c r="Z80" s="612"/>
      <c r="AA80" s="606"/>
      <c r="AB80" s="607"/>
      <c r="AC80" s="608"/>
      <c r="AD80" s="609"/>
      <c r="AE80" s="610"/>
      <c r="AF80" s="613"/>
      <c r="AG80" s="612"/>
      <c r="AH80" s="606"/>
      <c r="AI80" s="607"/>
      <c r="AJ80" s="608"/>
      <c r="AK80" s="609"/>
      <c r="AL80" s="610"/>
      <c r="AM80" s="613"/>
      <c r="AN80" s="438"/>
      <c r="AO80" s="439"/>
      <c r="AP80" s="440"/>
      <c r="AQ80" s="441"/>
      <c r="AR80" s="442"/>
      <c r="AS80" s="443"/>
      <c r="AT80" s="444"/>
      <c r="AU80" s="447"/>
      <c r="AV80" s="439"/>
      <c r="AW80" s="440"/>
      <c r="AX80" s="441"/>
      <c r="AY80" s="442"/>
      <c r="AZ80" s="443"/>
      <c r="BA80" s="444"/>
      <c r="BB80" s="447"/>
      <c r="BC80" s="439"/>
      <c r="BD80" s="440"/>
      <c r="BE80" s="630"/>
      <c r="BF80" s="442"/>
      <c r="BG80" s="443"/>
      <c r="BH80" s="614"/>
      <c r="BI80" s="616"/>
      <c r="BJ80" s="617"/>
      <c r="BK80" s="618"/>
      <c r="BL80" s="619"/>
      <c r="BM80" s="620"/>
      <c r="BN80" s="621"/>
      <c r="BO80" s="622"/>
      <c r="BP80" s="447"/>
      <c r="BQ80" s="617"/>
      <c r="BR80" s="618"/>
      <c r="BS80" s="619"/>
      <c r="BT80" s="620"/>
      <c r="BU80" s="621"/>
      <c r="BV80" s="622"/>
      <c r="BW80" s="447"/>
      <c r="BX80" s="617"/>
      <c r="BY80" s="618"/>
      <c r="BZ80" s="619"/>
      <c r="CA80" s="620"/>
      <c r="CB80" s="621"/>
      <c r="CC80" s="622"/>
      <c r="CD80" s="447"/>
      <c r="CE80" s="617"/>
      <c r="CF80" s="618"/>
      <c r="CG80" s="619"/>
      <c r="CH80" s="620"/>
      <c r="CI80" s="621"/>
      <c r="CJ80" s="622"/>
      <c r="CK80" s="447">
        <v>10</v>
      </c>
      <c r="CL80" s="617"/>
      <c r="CM80" s="618"/>
      <c r="CN80" s="619"/>
      <c r="CO80" s="620">
        <v>2</v>
      </c>
      <c r="CP80" s="621"/>
      <c r="CQ80" s="622"/>
      <c r="CR80" s="447"/>
      <c r="CS80" s="617"/>
      <c r="CT80" s="618"/>
      <c r="CU80" s="619"/>
      <c r="CV80" s="620"/>
      <c r="CW80" s="621"/>
      <c r="CX80" s="622"/>
      <c r="CY80" s="447"/>
      <c r="CZ80" s="439"/>
      <c r="DA80" s="440"/>
      <c r="DB80" s="441"/>
      <c r="DC80" s="442"/>
      <c r="DD80" s="443"/>
      <c r="DE80" s="448"/>
      <c r="DF80" s="447"/>
      <c r="DG80" s="439"/>
      <c r="DH80" s="440"/>
      <c r="DI80" s="441"/>
      <c r="DJ80" s="442"/>
      <c r="DK80" s="443"/>
      <c r="DL80" s="448"/>
      <c r="DM80" s="447"/>
      <c r="DN80" s="439"/>
      <c r="DO80" s="440"/>
      <c r="DP80" s="441"/>
      <c r="DQ80" s="442"/>
      <c r="DR80" s="443"/>
      <c r="DS80" s="448"/>
      <c r="DT80" s="447"/>
      <c r="DU80" s="439"/>
      <c r="DV80" s="440"/>
      <c r="DW80" s="441"/>
      <c r="DX80" s="442"/>
      <c r="DY80" s="443"/>
      <c r="DZ80" s="448"/>
      <c r="EA80" s="447"/>
      <c r="EB80" s="439"/>
      <c r="EC80" s="440"/>
      <c r="ED80" s="441"/>
      <c r="EE80" s="442"/>
      <c r="EF80" s="443"/>
      <c r="EG80" s="448"/>
      <c r="EH80" s="447"/>
      <c r="EI80" s="439"/>
      <c r="EJ80" s="440"/>
      <c r="EK80" s="441"/>
      <c r="EL80" s="442"/>
      <c r="EM80" s="443"/>
      <c r="EN80" s="448"/>
      <c r="EO80" s="447"/>
      <c r="EP80" s="439"/>
      <c r="EQ80" s="440"/>
      <c r="ER80" s="441"/>
      <c r="ES80" s="442"/>
      <c r="ET80" s="443"/>
      <c r="EU80" s="448"/>
      <c r="EV80" s="447"/>
      <c r="EW80" s="439"/>
      <c r="EX80" s="440"/>
      <c r="EY80" s="441"/>
      <c r="EZ80" s="442"/>
      <c r="FA80" s="443"/>
      <c r="FB80" s="448"/>
      <c r="FC80" s="615"/>
      <c r="FD80" s="606"/>
      <c r="FE80" s="607"/>
      <c r="FF80" s="608"/>
      <c r="FG80" s="609"/>
      <c r="FH80" s="610"/>
      <c r="FI80" s="623"/>
      <c r="FJ80" s="457">
        <v>10</v>
      </c>
      <c r="FK80" s="458">
        <v>0</v>
      </c>
      <c r="FL80" s="420">
        <v>0</v>
      </c>
      <c r="FM80" s="421">
        <v>2</v>
      </c>
      <c r="FN80" s="459">
        <v>0</v>
      </c>
      <c r="FO80" s="460">
        <v>0</v>
      </c>
      <c r="FP80" s="461">
        <v>0</v>
      </c>
      <c r="FQ80" s="462">
        <v>12</v>
      </c>
      <c r="FR80" s="463">
        <v>12</v>
      </c>
      <c r="FS80" s="579">
        <v>850</v>
      </c>
      <c r="FT80" s="580">
        <v>0</v>
      </c>
      <c r="FU80" s="581">
        <v>0</v>
      </c>
      <c r="FV80" s="582">
        <v>170</v>
      </c>
      <c r="FW80" s="583">
        <v>0</v>
      </c>
      <c r="FX80" s="584">
        <v>0</v>
      </c>
      <c r="FY80" s="585">
        <v>0</v>
      </c>
      <c r="FZ80" s="464">
        <v>1020</v>
      </c>
      <c r="GA80" s="526">
        <v>1020</v>
      </c>
    </row>
    <row r="81" spans="1:183" ht="33" customHeight="1">
      <c r="A81" s="603" t="s">
        <v>198</v>
      </c>
      <c r="B81" s="604" t="s">
        <v>887</v>
      </c>
      <c r="C81" s="631"/>
      <c r="D81" s="632"/>
      <c r="E81" s="395">
        <v>22699</v>
      </c>
      <c r="F81" s="395">
        <v>22709</v>
      </c>
      <c r="G81" s="396">
        <v>10</v>
      </c>
      <c r="H81" s="542">
        <v>378712</v>
      </c>
      <c r="I81" s="542">
        <v>378888</v>
      </c>
      <c r="J81" s="528">
        <v>176</v>
      </c>
      <c r="K81" s="437">
        <v>14.666666666666666</v>
      </c>
      <c r="L81" s="438"/>
      <c r="M81" s="439"/>
      <c r="N81" s="440"/>
      <c r="O81" s="441"/>
      <c r="P81" s="442"/>
      <c r="Q81" s="443"/>
      <c r="R81" s="444"/>
      <c r="S81" s="612"/>
      <c r="T81" s="606"/>
      <c r="U81" s="607"/>
      <c r="V81" s="608"/>
      <c r="W81" s="609"/>
      <c r="X81" s="610"/>
      <c r="Y81" s="613"/>
      <c r="Z81" s="612"/>
      <c r="AA81" s="606"/>
      <c r="AB81" s="607"/>
      <c r="AC81" s="608"/>
      <c r="AD81" s="609"/>
      <c r="AE81" s="610"/>
      <c r="AF81" s="613"/>
      <c r="AG81" s="612"/>
      <c r="AH81" s="606"/>
      <c r="AI81" s="607"/>
      <c r="AJ81" s="608"/>
      <c r="AK81" s="609"/>
      <c r="AL81" s="610"/>
      <c r="AM81" s="613"/>
      <c r="AN81" s="438"/>
      <c r="AO81" s="439"/>
      <c r="AP81" s="440"/>
      <c r="AQ81" s="441"/>
      <c r="AR81" s="442"/>
      <c r="AS81" s="443"/>
      <c r="AT81" s="444"/>
      <c r="AU81" s="447"/>
      <c r="AV81" s="439"/>
      <c r="AW81" s="440"/>
      <c r="AX81" s="441"/>
      <c r="AY81" s="442"/>
      <c r="AZ81" s="443"/>
      <c r="BA81" s="444"/>
      <c r="BB81" s="447"/>
      <c r="BC81" s="439"/>
      <c r="BD81" s="440"/>
      <c r="BE81" s="441"/>
      <c r="BF81" s="442"/>
      <c r="BG81" s="443"/>
      <c r="BH81" s="614"/>
      <c r="BI81" s="616"/>
      <c r="BJ81" s="617"/>
      <c r="BK81" s="618"/>
      <c r="BL81" s="619"/>
      <c r="BM81" s="620"/>
      <c r="BN81" s="621"/>
      <c r="BO81" s="622"/>
      <c r="BP81" s="447"/>
      <c r="BQ81" s="617"/>
      <c r="BR81" s="618"/>
      <c r="BS81" s="619"/>
      <c r="BT81" s="620"/>
      <c r="BU81" s="621"/>
      <c r="BV81" s="622"/>
      <c r="BW81" s="447"/>
      <c r="BX81" s="617"/>
      <c r="BY81" s="618"/>
      <c r="BZ81" s="619"/>
      <c r="CA81" s="620"/>
      <c r="CB81" s="621"/>
      <c r="CC81" s="622"/>
      <c r="CD81" s="447"/>
      <c r="CE81" s="617"/>
      <c r="CF81" s="618"/>
      <c r="CG81" s="619"/>
      <c r="CH81" s="620"/>
      <c r="CI81" s="621"/>
      <c r="CJ81" s="622"/>
      <c r="CK81" s="447">
        <v>12</v>
      </c>
      <c r="CL81" s="617"/>
      <c r="CM81" s="618"/>
      <c r="CN81" s="619"/>
      <c r="CO81" s="620"/>
      <c r="CP81" s="621"/>
      <c r="CQ81" s="622"/>
      <c r="CR81" s="447"/>
      <c r="CS81" s="617"/>
      <c r="CT81" s="618"/>
      <c r="CU81" s="619"/>
      <c r="CV81" s="620"/>
      <c r="CW81" s="621"/>
      <c r="CX81" s="622"/>
      <c r="CY81" s="447"/>
      <c r="CZ81" s="439"/>
      <c r="DA81" s="440"/>
      <c r="DB81" s="441"/>
      <c r="DC81" s="442"/>
      <c r="DD81" s="443"/>
      <c r="DE81" s="448"/>
      <c r="DF81" s="447"/>
      <c r="DG81" s="439"/>
      <c r="DH81" s="440"/>
      <c r="DI81" s="441"/>
      <c r="DJ81" s="442"/>
      <c r="DK81" s="443"/>
      <c r="DL81" s="448"/>
      <c r="DM81" s="447"/>
      <c r="DN81" s="439"/>
      <c r="DO81" s="440"/>
      <c r="DP81" s="441"/>
      <c r="DQ81" s="442"/>
      <c r="DR81" s="443"/>
      <c r="DS81" s="448"/>
      <c r="DT81" s="447"/>
      <c r="DU81" s="439"/>
      <c r="DV81" s="440"/>
      <c r="DW81" s="441"/>
      <c r="DX81" s="442"/>
      <c r="DY81" s="443"/>
      <c r="DZ81" s="448"/>
      <c r="EA81" s="447"/>
      <c r="EB81" s="439"/>
      <c r="EC81" s="440"/>
      <c r="ED81" s="441"/>
      <c r="EE81" s="442"/>
      <c r="EF81" s="443"/>
      <c r="EG81" s="448"/>
      <c r="EH81" s="447"/>
      <c r="EI81" s="439"/>
      <c r="EJ81" s="440"/>
      <c r="EK81" s="441"/>
      <c r="EL81" s="442"/>
      <c r="EM81" s="443"/>
      <c r="EN81" s="448"/>
      <c r="EO81" s="447"/>
      <c r="EP81" s="439"/>
      <c r="EQ81" s="440"/>
      <c r="ER81" s="441"/>
      <c r="ES81" s="442"/>
      <c r="ET81" s="443"/>
      <c r="EU81" s="448"/>
      <c r="EV81" s="447"/>
      <c r="EW81" s="439"/>
      <c r="EX81" s="440"/>
      <c r="EY81" s="441"/>
      <c r="EZ81" s="442"/>
      <c r="FA81" s="443"/>
      <c r="FB81" s="448"/>
      <c r="FC81" s="615"/>
      <c r="FD81" s="606"/>
      <c r="FE81" s="607"/>
      <c r="FF81" s="608"/>
      <c r="FG81" s="609"/>
      <c r="FH81" s="610"/>
      <c r="FI81" s="623"/>
      <c r="FJ81" s="457">
        <v>12</v>
      </c>
      <c r="FK81" s="458">
        <v>0</v>
      </c>
      <c r="FL81" s="420">
        <v>0</v>
      </c>
      <c r="FM81" s="421">
        <v>0</v>
      </c>
      <c r="FN81" s="459">
        <v>0</v>
      </c>
      <c r="FO81" s="460">
        <v>0</v>
      </c>
      <c r="FP81" s="461">
        <v>0</v>
      </c>
      <c r="FQ81" s="462">
        <v>12</v>
      </c>
      <c r="FR81" s="463">
        <v>12</v>
      </c>
      <c r="FS81" s="579">
        <v>1020</v>
      </c>
      <c r="FT81" s="580">
        <v>0</v>
      </c>
      <c r="FU81" s="581">
        <v>0</v>
      </c>
      <c r="FV81" s="582">
        <v>0</v>
      </c>
      <c r="FW81" s="583">
        <v>0</v>
      </c>
      <c r="FX81" s="584">
        <v>0</v>
      </c>
      <c r="FY81" s="585">
        <v>0</v>
      </c>
      <c r="FZ81" s="464">
        <v>1020</v>
      </c>
      <c r="GA81" s="526">
        <v>1020</v>
      </c>
    </row>
    <row r="82" spans="1:183" ht="31.5" customHeight="1">
      <c r="A82" s="596" t="s">
        <v>199</v>
      </c>
      <c r="B82" s="597" t="s">
        <v>887</v>
      </c>
      <c r="C82" s="633"/>
      <c r="D82" s="634"/>
      <c r="E82" s="512">
        <v>23518</v>
      </c>
      <c r="F82" s="512">
        <v>23528</v>
      </c>
      <c r="G82" s="396">
        <v>10</v>
      </c>
      <c r="H82" s="470">
        <v>372210</v>
      </c>
      <c r="I82" s="470">
        <v>372381</v>
      </c>
      <c r="J82" s="528">
        <v>171</v>
      </c>
      <c r="K82" s="437">
        <v>10.058823529411764</v>
      </c>
      <c r="L82" s="635"/>
      <c r="M82" s="439"/>
      <c r="N82" s="440"/>
      <c r="O82" s="441"/>
      <c r="P82" s="442"/>
      <c r="Q82" s="443"/>
      <c r="R82" s="444"/>
      <c r="S82" s="612"/>
      <c r="T82" s="606"/>
      <c r="U82" s="607"/>
      <c r="V82" s="608"/>
      <c r="W82" s="609"/>
      <c r="X82" s="610"/>
      <c r="Y82" s="613"/>
      <c r="Z82" s="612">
        <v>17</v>
      </c>
      <c r="AA82" s="606"/>
      <c r="AB82" s="607"/>
      <c r="AC82" s="608"/>
      <c r="AD82" s="609"/>
      <c r="AE82" s="610"/>
      <c r="AF82" s="613"/>
      <c r="AG82" s="612"/>
      <c r="AH82" s="606"/>
      <c r="AI82" s="607"/>
      <c r="AJ82" s="608"/>
      <c r="AK82" s="609"/>
      <c r="AL82" s="610"/>
      <c r="AM82" s="613"/>
      <c r="AN82" s="438"/>
      <c r="AO82" s="439"/>
      <c r="AP82" s="440"/>
      <c r="AQ82" s="441"/>
      <c r="AR82" s="442"/>
      <c r="AS82" s="443"/>
      <c r="AT82" s="444"/>
      <c r="AU82" s="447"/>
      <c r="AV82" s="439"/>
      <c r="AW82" s="440"/>
      <c r="AX82" s="441"/>
      <c r="AY82" s="442"/>
      <c r="AZ82" s="443"/>
      <c r="BA82" s="444"/>
      <c r="BB82" s="447"/>
      <c r="BC82" s="439"/>
      <c r="BD82" s="440"/>
      <c r="BE82" s="441"/>
      <c r="BF82" s="442"/>
      <c r="BG82" s="443"/>
      <c r="BH82" s="614"/>
      <c r="BI82" s="616"/>
      <c r="BJ82" s="617"/>
      <c r="BK82" s="618"/>
      <c r="BL82" s="619"/>
      <c r="BM82" s="620"/>
      <c r="BN82" s="621"/>
      <c r="BO82" s="622"/>
      <c r="BP82" s="447"/>
      <c r="BQ82" s="617"/>
      <c r="BR82" s="618"/>
      <c r="BS82" s="619"/>
      <c r="BT82" s="620"/>
      <c r="BU82" s="621"/>
      <c r="BV82" s="622"/>
      <c r="BW82" s="447"/>
      <c r="BX82" s="617"/>
      <c r="BY82" s="618"/>
      <c r="BZ82" s="619"/>
      <c r="CA82" s="620"/>
      <c r="CB82" s="621"/>
      <c r="CC82" s="622"/>
      <c r="CD82" s="447"/>
      <c r="CE82" s="617"/>
      <c r="CF82" s="618"/>
      <c r="CG82" s="619"/>
      <c r="CH82" s="620"/>
      <c r="CI82" s="621"/>
      <c r="CJ82" s="622"/>
      <c r="CK82" s="447"/>
      <c r="CL82" s="617"/>
      <c r="CM82" s="618"/>
      <c r="CN82" s="619"/>
      <c r="CO82" s="620"/>
      <c r="CP82" s="621"/>
      <c r="CQ82" s="622"/>
      <c r="CR82" s="447"/>
      <c r="CS82" s="617"/>
      <c r="CT82" s="618"/>
      <c r="CU82" s="619"/>
      <c r="CV82" s="620"/>
      <c r="CW82" s="621"/>
      <c r="CX82" s="622"/>
      <c r="CY82" s="447"/>
      <c r="CZ82" s="439"/>
      <c r="DA82" s="440"/>
      <c r="DB82" s="441"/>
      <c r="DC82" s="442"/>
      <c r="DD82" s="443"/>
      <c r="DE82" s="448"/>
      <c r="DF82" s="447"/>
      <c r="DG82" s="439"/>
      <c r="DH82" s="440"/>
      <c r="DI82" s="441"/>
      <c r="DJ82" s="442"/>
      <c r="DK82" s="443"/>
      <c r="DL82" s="448"/>
      <c r="DM82" s="447"/>
      <c r="DN82" s="439"/>
      <c r="DO82" s="440"/>
      <c r="DP82" s="441"/>
      <c r="DQ82" s="442"/>
      <c r="DR82" s="443"/>
      <c r="DS82" s="448"/>
      <c r="DT82" s="447"/>
      <c r="DU82" s="439"/>
      <c r="DV82" s="440"/>
      <c r="DW82" s="441"/>
      <c r="DX82" s="442"/>
      <c r="DY82" s="443"/>
      <c r="DZ82" s="448"/>
      <c r="EA82" s="447"/>
      <c r="EB82" s="439"/>
      <c r="EC82" s="440"/>
      <c r="ED82" s="441"/>
      <c r="EE82" s="442"/>
      <c r="EF82" s="443"/>
      <c r="EG82" s="448"/>
      <c r="EH82" s="447"/>
      <c r="EI82" s="439"/>
      <c r="EJ82" s="440"/>
      <c r="EK82" s="441"/>
      <c r="EL82" s="442"/>
      <c r="EM82" s="443"/>
      <c r="EN82" s="448"/>
      <c r="EO82" s="447"/>
      <c r="EP82" s="439"/>
      <c r="EQ82" s="440"/>
      <c r="ER82" s="441"/>
      <c r="ES82" s="442"/>
      <c r="ET82" s="443"/>
      <c r="EU82" s="448"/>
      <c r="EV82" s="447"/>
      <c r="EW82" s="439"/>
      <c r="EX82" s="440"/>
      <c r="EY82" s="441"/>
      <c r="EZ82" s="442"/>
      <c r="FA82" s="443"/>
      <c r="FB82" s="636"/>
      <c r="FC82" s="615"/>
      <c r="FD82" s="606"/>
      <c r="FE82" s="607"/>
      <c r="FF82" s="608"/>
      <c r="FG82" s="609"/>
      <c r="FH82" s="610"/>
      <c r="FI82" s="623"/>
      <c r="FJ82" s="457">
        <v>17</v>
      </c>
      <c r="FK82" s="458">
        <v>0</v>
      </c>
      <c r="FL82" s="420">
        <v>0</v>
      </c>
      <c r="FM82" s="421">
        <v>0</v>
      </c>
      <c r="FN82" s="459">
        <v>0</v>
      </c>
      <c r="FO82" s="460">
        <v>0</v>
      </c>
      <c r="FP82" s="461">
        <v>0</v>
      </c>
      <c r="FQ82" s="462">
        <v>17</v>
      </c>
      <c r="FR82" s="463">
        <v>17</v>
      </c>
      <c r="FS82" s="579">
        <v>1445</v>
      </c>
      <c r="FT82" s="580">
        <v>0</v>
      </c>
      <c r="FU82" s="581">
        <v>0</v>
      </c>
      <c r="FV82" s="582">
        <v>0</v>
      </c>
      <c r="FW82" s="583">
        <v>0</v>
      </c>
      <c r="FX82" s="584">
        <v>0</v>
      </c>
      <c r="FY82" s="585">
        <v>0</v>
      </c>
      <c r="FZ82" s="464">
        <v>1445</v>
      </c>
      <c r="GA82" s="526">
        <v>1445</v>
      </c>
    </row>
    <row r="83" spans="1:183" ht="33" customHeight="1">
      <c r="A83" s="603" t="s">
        <v>200</v>
      </c>
      <c r="B83" s="604" t="s">
        <v>887</v>
      </c>
      <c r="C83" s="637"/>
      <c r="D83" s="638"/>
      <c r="E83" s="512">
        <v>23104</v>
      </c>
      <c r="F83" s="512">
        <v>23114</v>
      </c>
      <c r="G83" s="396">
        <v>10</v>
      </c>
      <c r="H83" s="470">
        <v>368397</v>
      </c>
      <c r="I83" s="470">
        <v>368565</v>
      </c>
      <c r="J83" s="528">
        <v>168</v>
      </c>
      <c r="K83" s="437">
        <v>14</v>
      </c>
      <c r="L83" s="549"/>
      <c r="M83" s="550"/>
      <c r="N83" s="551"/>
      <c r="O83" s="552"/>
      <c r="P83" s="553"/>
      <c r="Q83" s="554"/>
      <c r="R83" s="555"/>
      <c r="S83" s="612"/>
      <c r="T83" s="606"/>
      <c r="U83" s="607"/>
      <c r="V83" s="608"/>
      <c r="W83" s="609"/>
      <c r="X83" s="610"/>
      <c r="Y83" s="613"/>
      <c r="Z83" s="612"/>
      <c r="AA83" s="606"/>
      <c r="AB83" s="607"/>
      <c r="AC83" s="608"/>
      <c r="AD83" s="609"/>
      <c r="AE83" s="610"/>
      <c r="AF83" s="613"/>
      <c r="AG83" s="612"/>
      <c r="AH83" s="606"/>
      <c r="AI83" s="607"/>
      <c r="AJ83" s="608"/>
      <c r="AK83" s="609"/>
      <c r="AL83" s="610"/>
      <c r="AM83" s="613"/>
      <c r="AN83" s="438"/>
      <c r="AO83" s="439"/>
      <c r="AP83" s="440"/>
      <c r="AQ83" s="441"/>
      <c r="AR83" s="442"/>
      <c r="AS83" s="443"/>
      <c r="AT83" s="444"/>
      <c r="AU83" s="447"/>
      <c r="AV83" s="439"/>
      <c r="AW83" s="440"/>
      <c r="AX83" s="441"/>
      <c r="AY83" s="442"/>
      <c r="AZ83" s="443"/>
      <c r="BA83" s="444"/>
      <c r="BB83" s="447"/>
      <c r="BC83" s="439"/>
      <c r="BD83" s="440"/>
      <c r="BE83" s="441"/>
      <c r="BF83" s="442"/>
      <c r="BG83" s="443"/>
      <c r="BH83" s="614"/>
      <c r="BI83" s="616"/>
      <c r="BJ83" s="617"/>
      <c r="BK83" s="618"/>
      <c r="BL83" s="619"/>
      <c r="BM83" s="620"/>
      <c r="BN83" s="621"/>
      <c r="BO83" s="622"/>
      <c r="BP83" s="447"/>
      <c r="BQ83" s="617"/>
      <c r="BR83" s="618"/>
      <c r="BS83" s="619"/>
      <c r="BT83" s="620"/>
      <c r="BU83" s="621"/>
      <c r="BV83" s="622"/>
      <c r="BW83" s="447"/>
      <c r="BX83" s="617"/>
      <c r="BY83" s="618"/>
      <c r="BZ83" s="619"/>
      <c r="CA83" s="620"/>
      <c r="CB83" s="621"/>
      <c r="CC83" s="622"/>
      <c r="CD83" s="447"/>
      <c r="CE83" s="617"/>
      <c r="CF83" s="618"/>
      <c r="CG83" s="619"/>
      <c r="CH83" s="620"/>
      <c r="CI83" s="621"/>
      <c r="CJ83" s="622"/>
      <c r="CK83" s="447">
        <v>11</v>
      </c>
      <c r="CL83" s="617"/>
      <c r="CM83" s="618"/>
      <c r="CN83" s="619"/>
      <c r="CO83" s="620">
        <v>1</v>
      </c>
      <c r="CP83" s="621"/>
      <c r="CQ83" s="622"/>
      <c r="CR83" s="447"/>
      <c r="CS83" s="617"/>
      <c r="CT83" s="618"/>
      <c r="CU83" s="619"/>
      <c r="CV83" s="620"/>
      <c r="CW83" s="621"/>
      <c r="CX83" s="622"/>
      <c r="CY83" s="447"/>
      <c r="CZ83" s="439"/>
      <c r="DA83" s="440"/>
      <c r="DB83" s="441"/>
      <c r="DC83" s="442"/>
      <c r="DD83" s="443"/>
      <c r="DE83" s="448"/>
      <c r="DF83" s="447"/>
      <c r="DG83" s="439"/>
      <c r="DH83" s="440"/>
      <c r="DI83" s="441"/>
      <c r="DJ83" s="442"/>
      <c r="DK83" s="443"/>
      <c r="DL83" s="448"/>
      <c r="DM83" s="447"/>
      <c r="DN83" s="439"/>
      <c r="DO83" s="440"/>
      <c r="DP83" s="441"/>
      <c r="DQ83" s="442"/>
      <c r="DR83" s="443"/>
      <c r="DS83" s="448"/>
      <c r="DT83" s="447"/>
      <c r="DU83" s="439"/>
      <c r="DV83" s="440"/>
      <c r="DW83" s="441"/>
      <c r="DX83" s="442"/>
      <c r="DY83" s="443"/>
      <c r="DZ83" s="448"/>
      <c r="EA83" s="447"/>
      <c r="EB83" s="439"/>
      <c r="EC83" s="440"/>
      <c r="ED83" s="441"/>
      <c r="EE83" s="442"/>
      <c r="EF83" s="443"/>
      <c r="EG83" s="448"/>
      <c r="EH83" s="447"/>
      <c r="EI83" s="439"/>
      <c r="EJ83" s="440"/>
      <c r="EK83" s="441"/>
      <c r="EL83" s="442"/>
      <c r="EM83" s="443"/>
      <c r="EN83" s="448"/>
      <c r="EO83" s="447"/>
      <c r="EP83" s="439"/>
      <c r="EQ83" s="440"/>
      <c r="ER83" s="441"/>
      <c r="ES83" s="442"/>
      <c r="ET83" s="443"/>
      <c r="EU83" s="448"/>
      <c r="EV83" s="447"/>
      <c r="EW83" s="439"/>
      <c r="EX83" s="440"/>
      <c r="EY83" s="441"/>
      <c r="EZ83" s="442"/>
      <c r="FA83" s="443"/>
      <c r="FB83" s="636"/>
      <c r="FC83" s="615"/>
      <c r="FD83" s="606"/>
      <c r="FE83" s="607"/>
      <c r="FF83" s="608"/>
      <c r="FG83" s="609"/>
      <c r="FH83" s="610"/>
      <c r="FI83" s="623"/>
      <c r="FJ83" s="457">
        <v>11</v>
      </c>
      <c r="FK83" s="458">
        <v>0</v>
      </c>
      <c r="FL83" s="420">
        <v>0</v>
      </c>
      <c r="FM83" s="421">
        <v>1</v>
      </c>
      <c r="FN83" s="459">
        <v>0</v>
      </c>
      <c r="FO83" s="460">
        <v>0</v>
      </c>
      <c r="FP83" s="461">
        <v>0</v>
      </c>
      <c r="FQ83" s="462">
        <v>12</v>
      </c>
      <c r="FR83" s="463">
        <v>12</v>
      </c>
      <c r="FS83" s="579">
        <v>935</v>
      </c>
      <c r="FT83" s="580">
        <v>0</v>
      </c>
      <c r="FU83" s="581">
        <v>0</v>
      </c>
      <c r="FV83" s="582">
        <v>85</v>
      </c>
      <c r="FW83" s="583">
        <v>0</v>
      </c>
      <c r="FX83" s="584">
        <v>0</v>
      </c>
      <c r="FY83" s="585">
        <v>0</v>
      </c>
      <c r="FZ83" s="464">
        <v>1020</v>
      </c>
      <c r="GA83" s="526">
        <v>1020</v>
      </c>
    </row>
    <row r="84" spans="1:183" ht="33" customHeight="1">
      <c r="A84" s="600" t="s">
        <v>201</v>
      </c>
      <c r="B84" s="601" t="s">
        <v>887</v>
      </c>
      <c r="C84" s="639"/>
      <c r="D84" s="634"/>
      <c r="E84" s="512">
        <v>22925</v>
      </c>
      <c r="F84" s="512">
        <v>22925</v>
      </c>
      <c r="G84" s="396">
        <v>0</v>
      </c>
      <c r="H84" s="470">
        <v>366156</v>
      </c>
      <c r="I84" s="470">
        <v>366156</v>
      </c>
      <c r="J84" s="528">
        <v>0</v>
      </c>
      <c r="K84" s="437" t="e">
        <v>#DIV/0!</v>
      </c>
      <c r="L84" s="438"/>
      <c r="M84" s="550"/>
      <c r="N84" s="440"/>
      <c r="O84" s="441"/>
      <c r="P84" s="442"/>
      <c r="Q84" s="443"/>
      <c r="R84" s="444"/>
      <c r="S84" s="612"/>
      <c r="T84" s="606"/>
      <c r="U84" s="607"/>
      <c r="V84" s="608"/>
      <c r="W84" s="609"/>
      <c r="X84" s="610"/>
      <c r="Y84" s="613"/>
      <c r="Z84" s="612"/>
      <c r="AA84" s="606"/>
      <c r="AB84" s="607"/>
      <c r="AC84" s="608"/>
      <c r="AD84" s="609"/>
      <c r="AE84" s="610"/>
      <c r="AF84" s="613"/>
      <c r="AG84" s="612"/>
      <c r="AH84" s="606"/>
      <c r="AI84" s="607"/>
      <c r="AJ84" s="608"/>
      <c r="AK84" s="609"/>
      <c r="AL84" s="610"/>
      <c r="AM84" s="613"/>
      <c r="AN84" s="438"/>
      <c r="AO84" s="439"/>
      <c r="AP84" s="440"/>
      <c r="AQ84" s="441"/>
      <c r="AR84" s="442"/>
      <c r="AS84" s="443"/>
      <c r="AT84" s="444"/>
      <c r="AU84" s="447"/>
      <c r="AV84" s="439"/>
      <c r="AW84" s="440"/>
      <c r="AX84" s="441"/>
      <c r="AY84" s="442"/>
      <c r="AZ84" s="443"/>
      <c r="BA84" s="444"/>
      <c r="BB84" s="447"/>
      <c r="BC84" s="439"/>
      <c r="BD84" s="440"/>
      <c r="BE84" s="441"/>
      <c r="BF84" s="442"/>
      <c r="BG84" s="443"/>
      <c r="BH84" s="614"/>
      <c r="BI84" s="616"/>
      <c r="BJ84" s="617"/>
      <c r="BK84" s="618"/>
      <c r="BL84" s="619"/>
      <c r="BM84" s="620"/>
      <c r="BN84" s="621"/>
      <c r="BO84" s="622"/>
      <c r="BP84" s="447"/>
      <c r="BQ84" s="617"/>
      <c r="BR84" s="618"/>
      <c r="BS84" s="619"/>
      <c r="BT84" s="620"/>
      <c r="BU84" s="621"/>
      <c r="BV84" s="622"/>
      <c r="BW84" s="447"/>
      <c r="BX84" s="617"/>
      <c r="BY84" s="618"/>
      <c r="BZ84" s="619"/>
      <c r="CA84" s="620"/>
      <c r="CB84" s="621"/>
      <c r="CC84" s="622"/>
      <c r="CD84" s="447"/>
      <c r="CE84" s="617"/>
      <c r="CF84" s="618"/>
      <c r="CG84" s="619"/>
      <c r="CH84" s="620"/>
      <c r="CI84" s="621"/>
      <c r="CJ84" s="622"/>
      <c r="CK84" s="447"/>
      <c r="CL84" s="617"/>
      <c r="CM84" s="618"/>
      <c r="CN84" s="619"/>
      <c r="CO84" s="620"/>
      <c r="CP84" s="621"/>
      <c r="CQ84" s="622"/>
      <c r="CR84" s="447"/>
      <c r="CS84" s="617"/>
      <c r="CT84" s="618"/>
      <c r="CU84" s="619"/>
      <c r="CV84" s="620"/>
      <c r="CW84" s="621"/>
      <c r="CX84" s="622"/>
      <c r="CY84" s="447"/>
      <c r="CZ84" s="439"/>
      <c r="DA84" s="440"/>
      <c r="DB84" s="441"/>
      <c r="DC84" s="442"/>
      <c r="DD84" s="443"/>
      <c r="DE84" s="448"/>
      <c r="DF84" s="447"/>
      <c r="DG84" s="439"/>
      <c r="DH84" s="440"/>
      <c r="DI84" s="441"/>
      <c r="DJ84" s="442"/>
      <c r="DK84" s="443"/>
      <c r="DL84" s="448"/>
      <c r="DM84" s="447"/>
      <c r="DN84" s="439"/>
      <c r="DO84" s="440"/>
      <c r="DP84" s="441"/>
      <c r="DQ84" s="442"/>
      <c r="DR84" s="443"/>
      <c r="DS84" s="448"/>
      <c r="DT84" s="447"/>
      <c r="DU84" s="439"/>
      <c r="DV84" s="440"/>
      <c r="DW84" s="441"/>
      <c r="DX84" s="442"/>
      <c r="DY84" s="443"/>
      <c r="DZ84" s="448"/>
      <c r="EA84" s="447"/>
      <c r="EB84" s="439"/>
      <c r="EC84" s="440"/>
      <c r="ED84" s="441"/>
      <c r="EE84" s="442"/>
      <c r="EF84" s="443"/>
      <c r="EG84" s="448"/>
      <c r="EH84" s="447"/>
      <c r="EI84" s="439"/>
      <c r="EJ84" s="440"/>
      <c r="EK84" s="441"/>
      <c r="EL84" s="442"/>
      <c r="EM84" s="443"/>
      <c r="EN84" s="448"/>
      <c r="EO84" s="447"/>
      <c r="EP84" s="439"/>
      <c r="EQ84" s="440"/>
      <c r="ER84" s="441"/>
      <c r="ES84" s="442"/>
      <c r="ET84" s="443"/>
      <c r="EU84" s="448"/>
      <c r="EV84" s="447"/>
      <c r="EW84" s="439"/>
      <c r="EX84" s="440"/>
      <c r="EY84" s="441"/>
      <c r="EZ84" s="442"/>
      <c r="FA84" s="443"/>
      <c r="FB84" s="636"/>
      <c r="FC84" s="615"/>
      <c r="FD84" s="606"/>
      <c r="FE84" s="607"/>
      <c r="FF84" s="608"/>
      <c r="FG84" s="609"/>
      <c r="FH84" s="610"/>
      <c r="FI84" s="623"/>
      <c r="FJ84" s="457">
        <v>0</v>
      </c>
      <c r="FK84" s="458">
        <v>0</v>
      </c>
      <c r="FL84" s="420">
        <v>0</v>
      </c>
      <c r="FM84" s="421">
        <v>0</v>
      </c>
      <c r="FN84" s="459">
        <v>0</v>
      </c>
      <c r="FO84" s="460">
        <v>0</v>
      </c>
      <c r="FP84" s="461">
        <v>0</v>
      </c>
      <c r="FQ84" s="462">
        <v>0</v>
      </c>
      <c r="FR84" s="463">
        <v>0</v>
      </c>
      <c r="FS84" s="579">
        <v>0</v>
      </c>
      <c r="FT84" s="580">
        <v>0</v>
      </c>
      <c r="FU84" s="581">
        <v>0</v>
      </c>
      <c r="FV84" s="582">
        <v>0</v>
      </c>
      <c r="FW84" s="583">
        <v>0</v>
      </c>
      <c r="FX84" s="584">
        <v>0</v>
      </c>
      <c r="FY84" s="585">
        <v>0</v>
      </c>
      <c r="FZ84" s="464">
        <v>0</v>
      </c>
      <c r="GA84" s="526">
        <v>0</v>
      </c>
    </row>
    <row r="85" spans="1:183" ht="33" customHeight="1">
      <c r="A85" s="603" t="s">
        <v>202</v>
      </c>
      <c r="B85" s="604" t="s">
        <v>887</v>
      </c>
      <c r="C85" s="639"/>
      <c r="D85" s="634"/>
      <c r="E85" s="512">
        <v>22594</v>
      </c>
      <c r="F85" s="512">
        <v>22604</v>
      </c>
      <c r="G85" s="396">
        <v>10</v>
      </c>
      <c r="H85" s="470">
        <v>365132</v>
      </c>
      <c r="I85" s="470">
        <v>365292</v>
      </c>
      <c r="J85" s="528">
        <v>160</v>
      </c>
      <c r="K85" s="437">
        <v>14.545454545454545</v>
      </c>
      <c r="L85" s="438"/>
      <c r="M85" s="439"/>
      <c r="N85" s="440"/>
      <c r="O85" s="441"/>
      <c r="P85" s="442"/>
      <c r="Q85" s="443"/>
      <c r="R85" s="444"/>
      <c r="S85" s="612"/>
      <c r="T85" s="606"/>
      <c r="U85" s="607"/>
      <c r="V85" s="608"/>
      <c r="W85" s="609"/>
      <c r="X85" s="610"/>
      <c r="Y85" s="613"/>
      <c r="Z85" s="612"/>
      <c r="AA85" s="606"/>
      <c r="AB85" s="607"/>
      <c r="AC85" s="608"/>
      <c r="AD85" s="609"/>
      <c r="AE85" s="610"/>
      <c r="AF85" s="613"/>
      <c r="AG85" s="612"/>
      <c r="AH85" s="606"/>
      <c r="AI85" s="607"/>
      <c r="AJ85" s="608"/>
      <c r="AK85" s="609"/>
      <c r="AL85" s="610"/>
      <c r="AM85" s="613"/>
      <c r="AN85" s="438"/>
      <c r="AO85" s="439"/>
      <c r="AP85" s="440"/>
      <c r="AQ85" s="441"/>
      <c r="AR85" s="442"/>
      <c r="AS85" s="443"/>
      <c r="AT85" s="444"/>
      <c r="AU85" s="447"/>
      <c r="AV85" s="439"/>
      <c r="AW85" s="440"/>
      <c r="AX85" s="441"/>
      <c r="AY85" s="442"/>
      <c r="AZ85" s="443"/>
      <c r="BA85" s="444"/>
      <c r="BB85" s="447"/>
      <c r="BC85" s="439"/>
      <c r="BD85" s="440"/>
      <c r="BE85" s="441"/>
      <c r="BF85" s="442"/>
      <c r="BG85" s="443"/>
      <c r="BH85" s="614"/>
      <c r="BI85" s="616"/>
      <c r="BJ85" s="617"/>
      <c r="BK85" s="618"/>
      <c r="BL85" s="619"/>
      <c r="BM85" s="620"/>
      <c r="BN85" s="621"/>
      <c r="BO85" s="622"/>
      <c r="BP85" s="447"/>
      <c r="BQ85" s="617"/>
      <c r="BR85" s="618"/>
      <c r="BS85" s="619"/>
      <c r="BT85" s="620"/>
      <c r="BU85" s="621"/>
      <c r="BV85" s="622"/>
      <c r="BW85" s="447"/>
      <c r="BX85" s="617"/>
      <c r="BY85" s="618"/>
      <c r="BZ85" s="619"/>
      <c r="CA85" s="620"/>
      <c r="CB85" s="621"/>
      <c r="CC85" s="622"/>
      <c r="CD85" s="447"/>
      <c r="CE85" s="439"/>
      <c r="CF85" s="440"/>
      <c r="CG85" s="441"/>
      <c r="CH85" s="442"/>
      <c r="CI85" s="443"/>
      <c r="CJ85" s="448"/>
      <c r="CK85" s="447">
        <v>11</v>
      </c>
      <c r="CL85" s="439"/>
      <c r="CM85" s="440"/>
      <c r="CN85" s="441"/>
      <c r="CO85" s="442"/>
      <c r="CP85" s="443"/>
      <c r="CQ85" s="622"/>
      <c r="CR85" s="447"/>
      <c r="CS85" s="439"/>
      <c r="CT85" s="440"/>
      <c r="CU85" s="441"/>
      <c r="CV85" s="442"/>
      <c r="CW85" s="443"/>
      <c r="CX85" s="622"/>
      <c r="CY85" s="447"/>
      <c r="CZ85" s="439"/>
      <c r="DA85" s="440"/>
      <c r="DB85" s="441"/>
      <c r="DC85" s="442"/>
      <c r="DD85" s="443"/>
      <c r="DE85" s="448"/>
      <c r="DF85" s="447"/>
      <c r="DG85" s="439"/>
      <c r="DH85" s="440"/>
      <c r="DI85" s="441"/>
      <c r="DJ85" s="442"/>
      <c r="DK85" s="443"/>
      <c r="DL85" s="448"/>
      <c r="DM85" s="447"/>
      <c r="DN85" s="439"/>
      <c r="DO85" s="440"/>
      <c r="DP85" s="441"/>
      <c r="DQ85" s="442"/>
      <c r="DR85" s="443"/>
      <c r="DS85" s="448"/>
      <c r="DT85" s="447"/>
      <c r="DU85" s="439"/>
      <c r="DV85" s="440"/>
      <c r="DW85" s="441"/>
      <c r="DX85" s="442"/>
      <c r="DY85" s="443"/>
      <c r="DZ85" s="448"/>
      <c r="EA85" s="447"/>
      <c r="EB85" s="439"/>
      <c r="EC85" s="440"/>
      <c r="ED85" s="441"/>
      <c r="EE85" s="442"/>
      <c r="EF85" s="443"/>
      <c r="EG85" s="448"/>
      <c r="EH85" s="438"/>
      <c r="EI85" s="439"/>
      <c r="EJ85" s="440"/>
      <c r="EK85" s="441"/>
      <c r="EL85" s="442"/>
      <c r="EM85" s="443"/>
      <c r="EN85" s="448"/>
      <c r="EO85" s="447"/>
      <c r="EP85" s="439"/>
      <c r="EQ85" s="440"/>
      <c r="ER85" s="441"/>
      <c r="ES85" s="442"/>
      <c r="ET85" s="443"/>
      <c r="EU85" s="448"/>
      <c r="EV85" s="447"/>
      <c r="EW85" s="439"/>
      <c r="EX85" s="440"/>
      <c r="EY85" s="441"/>
      <c r="EZ85" s="442"/>
      <c r="FA85" s="443"/>
      <c r="FB85" s="636"/>
      <c r="FC85" s="615"/>
      <c r="FD85" s="606"/>
      <c r="FE85" s="607"/>
      <c r="FF85" s="608"/>
      <c r="FG85" s="609"/>
      <c r="FH85" s="610"/>
      <c r="FI85" s="623"/>
      <c r="FJ85" s="457">
        <v>11</v>
      </c>
      <c r="FK85" s="458">
        <v>0</v>
      </c>
      <c r="FL85" s="420">
        <v>0</v>
      </c>
      <c r="FM85" s="421">
        <v>0</v>
      </c>
      <c r="FN85" s="459">
        <v>0</v>
      </c>
      <c r="FO85" s="460">
        <v>0</v>
      </c>
      <c r="FP85" s="461">
        <v>0</v>
      </c>
      <c r="FQ85" s="462">
        <v>11</v>
      </c>
      <c r="FR85" s="463">
        <v>11</v>
      </c>
      <c r="FS85" s="579">
        <v>935</v>
      </c>
      <c r="FT85" s="580">
        <v>0</v>
      </c>
      <c r="FU85" s="581">
        <v>0</v>
      </c>
      <c r="FV85" s="582">
        <v>0</v>
      </c>
      <c r="FW85" s="583">
        <v>0</v>
      </c>
      <c r="FX85" s="584">
        <v>0</v>
      </c>
      <c r="FY85" s="585">
        <v>0</v>
      </c>
      <c r="FZ85" s="464">
        <v>935</v>
      </c>
      <c r="GA85" s="526">
        <v>935</v>
      </c>
    </row>
    <row r="86" spans="1:183" ht="33" customHeight="1">
      <c r="A86" s="820" t="s">
        <v>203</v>
      </c>
      <c r="B86" s="597" t="s">
        <v>887</v>
      </c>
      <c r="C86" s="639"/>
      <c r="D86" s="634"/>
      <c r="E86" s="640">
        <v>23634</v>
      </c>
      <c r="F86" s="640">
        <v>23643</v>
      </c>
      <c r="G86" s="396">
        <v>9</v>
      </c>
      <c r="H86" s="470">
        <v>357985</v>
      </c>
      <c r="I86" s="470">
        <v>358138</v>
      </c>
      <c r="J86" s="528">
        <v>153</v>
      </c>
      <c r="K86" s="437">
        <v>10.928571428571429</v>
      </c>
      <c r="L86" s="438"/>
      <c r="M86" s="439"/>
      <c r="N86" s="440"/>
      <c r="O86" s="441"/>
      <c r="P86" s="442"/>
      <c r="Q86" s="443"/>
      <c r="R86" s="444"/>
      <c r="S86" s="612"/>
      <c r="T86" s="606"/>
      <c r="U86" s="607"/>
      <c r="V86" s="608"/>
      <c r="W86" s="609"/>
      <c r="X86" s="610"/>
      <c r="Y86" s="613"/>
      <c r="Z86" s="612">
        <v>14</v>
      </c>
      <c r="AA86" s="606"/>
      <c r="AB86" s="607"/>
      <c r="AC86" s="608"/>
      <c r="AD86" s="609"/>
      <c r="AE86" s="610"/>
      <c r="AF86" s="613"/>
      <c r="AG86" s="612"/>
      <c r="AH86" s="606"/>
      <c r="AI86" s="607"/>
      <c r="AJ86" s="608"/>
      <c r="AK86" s="609"/>
      <c r="AL86" s="610"/>
      <c r="AM86" s="613"/>
      <c r="AN86" s="438"/>
      <c r="AO86" s="439"/>
      <c r="AP86" s="440"/>
      <c r="AQ86" s="441"/>
      <c r="AR86" s="442"/>
      <c r="AS86" s="443"/>
      <c r="AT86" s="444"/>
      <c r="AU86" s="447"/>
      <c r="AV86" s="439"/>
      <c r="AW86" s="440"/>
      <c r="AX86" s="441"/>
      <c r="AY86" s="442"/>
      <c r="AZ86" s="443"/>
      <c r="BA86" s="444"/>
      <c r="BB86" s="447"/>
      <c r="BC86" s="439"/>
      <c r="BD86" s="440"/>
      <c r="BE86" s="441"/>
      <c r="BF86" s="442"/>
      <c r="BG86" s="443"/>
      <c r="BH86" s="614"/>
      <c r="BI86" s="616"/>
      <c r="BJ86" s="617"/>
      <c r="BK86" s="618"/>
      <c r="BL86" s="619"/>
      <c r="BM86" s="620"/>
      <c r="BN86" s="621"/>
      <c r="BO86" s="622"/>
      <c r="BP86" s="447"/>
      <c r="BQ86" s="617"/>
      <c r="BR86" s="618"/>
      <c r="BS86" s="619"/>
      <c r="BT86" s="620"/>
      <c r="BU86" s="621"/>
      <c r="BV86" s="622"/>
      <c r="BW86" s="447"/>
      <c r="BX86" s="617"/>
      <c r="BY86" s="618"/>
      <c r="BZ86" s="619"/>
      <c r="CA86" s="620"/>
      <c r="CB86" s="621"/>
      <c r="CC86" s="622"/>
      <c r="CD86" s="438"/>
      <c r="CE86" s="439"/>
      <c r="CF86" s="440"/>
      <c r="CG86" s="441"/>
      <c r="CH86" s="442"/>
      <c r="CI86" s="443"/>
      <c r="CJ86" s="444"/>
      <c r="CK86" s="447"/>
      <c r="CL86" s="439"/>
      <c r="CM86" s="440"/>
      <c r="CN86" s="441"/>
      <c r="CO86" s="442"/>
      <c r="CP86" s="443"/>
      <c r="CQ86" s="622"/>
      <c r="CR86" s="438"/>
      <c r="CS86" s="439"/>
      <c r="CT86" s="440"/>
      <c r="CU86" s="441"/>
      <c r="CV86" s="442"/>
      <c r="CW86" s="443"/>
      <c r="CX86" s="622"/>
      <c r="CY86" s="447"/>
      <c r="CZ86" s="439"/>
      <c r="DA86" s="440"/>
      <c r="DB86" s="441"/>
      <c r="DC86" s="442"/>
      <c r="DD86" s="443"/>
      <c r="DE86" s="448"/>
      <c r="DF86" s="447"/>
      <c r="DG86" s="439"/>
      <c r="DH86" s="440"/>
      <c r="DI86" s="441"/>
      <c r="DJ86" s="442"/>
      <c r="DK86" s="443"/>
      <c r="DL86" s="448"/>
      <c r="DM86" s="447"/>
      <c r="DN86" s="439"/>
      <c r="DO86" s="440"/>
      <c r="DP86" s="441"/>
      <c r="DQ86" s="442"/>
      <c r="DR86" s="443"/>
      <c r="DS86" s="448"/>
      <c r="DT86" s="447"/>
      <c r="DU86" s="439"/>
      <c r="DV86" s="440"/>
      <c r="DW86" s="441"/>
      <c r="DX86" s="442"/>
      <c r="DY86" s="443"/>
      <c r="DZ86" s="448"/>
      <c r="EA86" s="447"/>
      <c r="EB86" s="439"/>
      <c r="EC86" s="440"/>
      <c r="ED86" s="441"/>
      <c r="EE86" s="442"/>
      <c r="EF86" s="443"/>
      <c r="EG86" s="448"/>
      <c r="EH86" s="438"/>
      <c r="EI86" s="439"/>
      <c r="EJ86" s="440"/>
      <c r="EK86" s="441"/>
      <c r="EL86" s="442"/>
      <c r="EM86" s="443"/>
      <c r="EN86" s="448"/>
      <c r="EO86" s="447"/>
      <c r="EP86" s="439"/>
      <c r="EQ86" s="440"/>
      <c r="ER86" s="441"/>
      <c r="ES86" s="442"/>
      <c r="ET86" s="443"/>
      <c r="EU86" s="448"/>
      <c r="EV86" s="447"/>
      <c r="EW86" s="439"/>
      <c r="EX86" s="440"/>
      <c r="EY86" s="441"/>
      <c r="EZ86" s="442"/>
      <c r="FA86" s="443"/>
      <c r="FB86" s="636"/>
      <c r="FC86" s="615"/>
      <c r="FD86" s="606"/>
      <c r="FE86" s="607"/>
      <c r="FF86" s="608"/>
      <c r="FG86" s="609"/>
      <c r="FH86" s="610"/>
      <c r="FI86" s="623"/>
      <c r="FJ86" s="457">
        <v>14</v>
      </c>
      <c r="FK86" s="458">
        <v>0</v>
      </c>
      <c r="FL86" s="420">
        <v>0</v>
      </c>
      <c r="FM86" s="421">
        <v>0</v>
      </c>
      <c r="FN86" s="459">
        <v>0</v>
      </c>
      <c r="FO86" s="460">
        <v>0</v>
      </c>
      <c r="FP86" s="461">
        <v>0</v>
      </c>
      <c r="FQ86" s="462">
        <v>14</v>
      </c>
      <c r="FR86" s="463">
        <v>14</v>
      </c>
      <c r="FS86" s="579">
        <v>1190</v>
      </c>
      <c r="FT86" s="580">
        <v>0</v>
      </c>
      <c r="FU86" s="581">
        <v>0</v>
      </c>
      <c r="FV86" s="582">
        <v>0</v>
      </c>
      <c r="FW86" s="583">
        <v>0</v>
      </c>
      <c r="FX86" s="584">
        <v>0</v>
      </c>
      <c r="FY86" s="585">
        <v>0</v>
      </c>
      <c r="FZ86" s="464">
        <v>1190</v>
      </c>
      <c r="GA86" s="526">
        <v>1190</v>
      </c>
    </row>
    <row r="87" spans="1:183" ht="33" customHeight="1">
      <c r="A87" s="807" t="s">
        <v>226</v>
      </c>
      <c r="B87" s="597" t="s">
        <v>887</v>
      </c>
      <c r="C87" s="639"/>
      <c r="D87" s="634"/>
      <c r="E87" s="395">
        <v>5319</v>
      </c>
      <c r="F87" s="395">
        <v>5328</v>
      </c>
      <c r="G87" s="396">
        <v>9</v>
      </c>
      <c r="H87" s="470">
        <v>82195</v>
      </c>
      <c r="I87" s="470">
        <v>82359</v>
      </c>
      <c r="J87" s="528">
        <v>164</v>
      </c>
      <c r="K87" s="437">
        <v>14.909090909090908</v>
      </c>
      <c r="L87" s="438">
        <v>11</v>
      </c>
      <c r="M87" s="439"/>
      <c r="N87" s="440"/>
      <c r="O87" s="441"/>
      <c r="P87" s="442"/>
      <c r="Q87" s="443"/>
      <c r="R87" s="444"/>
      <c r="S87" s="612"/>
      <c r="T87" s="606"/>
      <c r="U87" s="607"/>
      <c r="V87" s="608"/>
      <c r="W87" s="609"/>
      <c r="X87" s="610"/>
      <c r="Y87" s="613"/>
      <c r="Z87" s="612"/>
      <c r="AA87" s="606"/>
      <c r="AB87" s="607"/>
      <c r="AC87" s="608"/>
      <c r="AD87" s="609"/>
      <c r="AE87" s="610"/>
      <c r="AF87" s="613"/>
      <c r="AG87" s="612"/>
      <c r="AH87" s="606"/>
      <c r="AI87" s="607"/>
      <c r="AJ87" s="608"/>
      <c r="AK87" s="609"/>
      <c r="AL87" s="610"/>
      <c r="AM87" s="613"/>
      <c r="AN87" s="438"/>
      <c r="AO87" s="439"/>
      <c r="AP87" s="440"/>
      <c r="AQ87" s="441"/>
      <c r="AR87" s="442"/>
      <c r="AS87" s="443"/>
      <c r="AT87" s="444"/>
      <c r="AU87" s="447"/>
      <c r="AV87" s="439"/>
      <c r="AW87" s="440"/>
      <c r="AX87" s="441"/>
      <c r="AY87" s="442"/>
      <c r="AZ87" s="443"/>
      <c r="BA87" s="444"/>
      <c r="BB87" s="447"/>
      <c r="BC87" s="439"/>
      <c r="BD87" s="440"/>
      <c r="BE87" s="441"/>
      <c r="BF87" s="442"/>
      <c r="BG87" s="443"/>
      <c r="BH87" s="614"/>
      <c r="BI87" s="616"/>
      <c r="BJ87" s="617"/>
      <c r="BK87" s="618"/>
      <c r="BL87" s="619"/>
      <c r="BM87" s="620"/>
      <c r="BN87" s="621"/>
      <c r="BO87" s="622"/>
      <c r="BP87" s="642"/>
      <c r="BQ87" s="643"/>
      <c r="BR87" s="644"/>
      <c r="BS87" s="645"/>
      <c r="BT87" s="620"/>
      <c r="BU87" s="621"/>
      <c r="BV87" s="622"/>
      <c r="BW87" s="646"/>
      <c r="BX87" s="643"/>
      <c r="BY87" s="647"/>
      <c r="BZ87" s="648"/>
      <c r="CA87" s="649"/>
      <c r="CB87" s="621"/>
      <c r="CC87" s="622"/>
      <c r="CD87" s="642"/>
      <c r="CE87" s="643"/>
      <c r="CF87" s="644"/>
      <c r="CG87" s="470"/>
      <c r="CH87" s="442"/>
      <c r="CI87" s="443"/>
      <c r="CJ87" s="448"/>
      <c r="CK87" s="447"/>
      <c r="CL87" s="439"/>
      <c r="CM87" s="440"/>
      <c r="CN87" s="441"/>
      <c r="CO87" s="442"/>
      <c r="CP87" s="443"/>
      <c r="CQ87" s="622"/>
      <c r="CR87" s="642"/>
      <c r="CS87" s="643"/>
      <c r="CT87" s="644"/>
      <c r="CU87" s="645"/>
      <c r="CV87" s="650"/>
      <c r="CW87" s="651"/>
      <c r="CX87" s="652"/>
      <c r="CY87" s="653"/>
      <c r="CZ87" s="643"/>
      <c r="DA87" s="644"/>
      <c r="DB87" s="654"/>
      <c r="DC87" s="650"/>
      <c r="DD87" s="651"/>
      <c r="DE87" s="652"/>
      <c r="DF87" s="642"/>
      <c r="DG87" s="643"/>
      <c r="DH87" s="644"/>
      <c r="DI87" s="441"/>
      <c r="DJ87" s="442"/>
      <c r="DK87" s="443"/>
      <c r="DL87" s="448"/>
      <c r="DM87" s="655"/>
      <c r="DN87" s="471"/>
      <c r="DO87" s="656"/>
      <c r="DP87" s="657"/>
      <c r="DQ87" s="442"/>
      <c r="DR87" s="443"/>
      <c r="DS87" s="448"/>
      <c r="DT87" s="447"/>
      <c r="DU87" s="439"/>
      <c r="DV87" s="440"/>
      <c r="DW87" s="441"/>
      <c r="DX87" s="442"/>
      <c r="DY87" s="443"/>
      <c r="DZ87" s="448"/>
      <c r="EA87" s="447"/>
      <c r="EB87" s="439"/>
      <c r="EC87" s="440"/>
      <c r="ED87" s="441"/>
      <c r="EE87" s="442"/>
      <c r="EF87" s="443"/>
      <c r="EG87" s="448"/>
      <c r="EH87" s="438"/>
      <c r="EI87" s="439"/>
      <c r="EJ87" s="440"/>
      <c r="EK87" s="441"/>
      <c r="EL87" s="442"/>
      <c r="EM87" s="443"/>
      <c r="EN87" s="448"/>
      <c r="EO87" s="447"/>
      <c r="EP87" s="439"/>
      <c r="EQ87" s="440"/>
      <c r="ER87" s="441"/>
      <c r="ES87" s="442"/>
      <c r="ET87" s="443"/>
      <c r="EU87" s="448"/>
      <c r="EV87" s="438"/>
      <c r="EW87" s="439"/>
      <c r="EX87" s="440"/>
      <c r="EY87" s="441"/>
      <c r="EZ87" s="442"/>
      <c r="FA87" s="443"/>
      <c r="FB87" s="636"/>
      <c r="FC87" s="615"/>
      <c r="FD87" s="439"/>
      <c r="FE87" s="440"/>
      <c r="FF87" s="608"/>
      <c r="FG87" s="609"/>
      <c r="FH87" s="610"/>
      <c r="FI87" s="623"/>
      <c r="FJ87" s="457">
        <v>11</v>
      </c>
      <c r="FK87" s="458">
        <v>0</v>
      </c>
      <c r="FL87" s="420">
        <v>0</v>
      </c>
      <c r="FM87" s="421">
        <v>0</v>
      </c>
      <c r="FN87" s="459">
        <v>0</v>
      </c>
      <c r="FO87" s="460">
        <v>0</v>
      </c>
      <c r="FP87" s="461">
        <v>0</v>
      </c>
      <c r="FQ87" s="462">
        <v>11</v>
      </c>
      <c r="FR87" s="463">
        <v>11</v>
      </c>
      <c r="FS87" s="579">
        <v>935</v>
      </c>
      <c r="FT87" s="580">
        <v>0</v>
      </c>
      <c r="FU87" s="581">
        <v>0</v>
      </c>
      <c r="FV87" s="582">
        <v>0</v>
      </c>
      <c r="FW87" s="583">
        <v>0</v>
      </c>
      <c r="FX87" s="584">
        <v>0</v>
      </c>
      <c r="FY87" s="585">
        <v>0</v>
      </c>
      <c r="FZ87" s="658">
        <v>935</v>
      </c>
      <c r="GA87" s="659">
        <v>935</v>
      </c>
    </row>
    <row r="88" spans="1:183" ht="33" customHeight="1">
      <c r="A88" s="660" t="s">
        <v>227</v>
      </c>
      <c r="B88" s="597" t="s">
        <v>887</v>
      </c>
      <c r="C88" s="661"/>
      <c r="D88" s="662"/>
      <c r="E88" s="663">
        <v>5395</v>
      </c>
      <c r="F88" s="663">
        <v>5405</v>
      </c>
      <c r="G88" s="396">
        <v>10</v>
      </c>
      <c r="H88" s="470">
        <v>83173</v>
      </c>
      <c r="I88" s="470">
        <v>83351</v>
      </c>
      <c r="J88" s="528">
        <v>178</v>
      </c>
      <c r="K88" s="437">
        <v>14.833333333333334</v>
      </c>
      <c r="L88" s="438">
        <v>11</v>
      </c>
      <c r="M88" s="439"/>
      <c r="N88" s="440"/>
      <c r="O88" s="441"/>
      <c r="P88" s="442"/>
      <c r="Q88" s="443"/>
      <c r="R88" s="444"/>
      <c r="S88" s="612">
        <v>1</v>
      </c>
      <c r="T88" s="606"/>
      <c r="U88" s="607"/>
      <c r="V88" s="608"/>
      <c r="W88" s="609"/>
      <c r="X88" s="610"/>
      <c r="Y88" s="613"/>
      <c r="Z88" s="612"/>
      <c r="AA88" s="606"/>
      <c r="AB88" s="607"/>
      <c r="AC88" s="608"/>
      <c r="AD88" s="609"/>
      <c r="AE88" s="610"/>
      <c r="AF88" s="613"/>
      <c r="AG88" s="612"/>
      <c r="AH88" s="606"/>
      <c r="AI88" s="607"/>
      <c r="AJ88" s="608"/>
      <c r="AK88" s="609"/>
      <c r="AL88" s="610"/>
      <c r="AM88" s="613"/>
      <c r="AN88" s="438"/>
      <c r="AO88" s="439"/>
      <c r="AP88" s="440"/>
      <c r="AQ88" s="441"/>
      <c r="AR88" s="442"/>
      <c r="AS88" s="443"/>
      <c r="AT88" s="444"/>
      <c r="AU88" s="447"/>
      <c r="AV88" s="439"/>
      <c r="AW88" s="440"/>
      <c r="AX88" s="441"/>
      <c r="AY88" s="442"/>
      <c r="AZ88" s="443"/>
      <c r="BA88" s="444"/>
      <c r="BB88" s="447"/>
      <c r="BC88" s="439"/>
      <c r="BD88" s="440"/>
      <c r="BE88" s="441"/>
      <c r="BF88" s="442"/>
      <c r="BG88" s="443"/>
      <c r="BH88" s="614"/>
      <c r="BI88" s="616"/>
      <c r="BJ88" s="617"/>
      <c r="BK88" s="618"/>
      <c r="BL88" s="619"/>
      <c r="BM88" s="620"/>
      <c r="BN88" s="621"/>
      <c r="BO88" s="622"/>
      <c r="BP88" s="642"/>
      <c r="BQ88" s="643"/>
      <c r="BR88" s="644"/>
      <c r="BS88" s="645"/>
      <c r="BT88" s="620"/>
      <c r="BU88" s="621"/>
      <c r="BV88" s="622"/>
      <c r="BW88" s="646"/>
      <c r="BX88" s="643"/>
      <c r="BY88" s="647"/>
      <c r="BZ88" s="664"/>
      <c r="CA88" s="649"/>
      <c r="CB88" s="621"/>
      <c r="CC88" s="622"/>
      <c r="CD88" s="642"/>
      <c r="CE88" s="643"/>
      <c r="CF88" s="665"/>
      <c r="CG88" s="654"/>
      <c r="CH88" s="442"/>
      <c r="CI88" s="443"/>
      <c r="CJ88" s="448"/>
      <c r="CK88" s="447"/>
      <c r="CL88" s="439"/>
      <c r="CM88" s="440"/>
      <c r="CN88" s="441"/>
      <c r="CO88" s="442"/>
      <c r="CP88" s="443"/>
      <c r="CQ88" s="622"/>
      <c r="CR88" s="642"/>
      <c r="CS88" s="643"/>
      <c r="CT88" s="644"/>
      <c r="CU88" s="645"/>
      <c r="CV88" s="650"/>
      <c r="CW88" s="651"/>
      <c r="CX88" s="652"/>
      <c r="CY88" s="653"/>
      <c r="CZ88" s="643"/>
      <c r="DA88" s="644"/>
      <c r="DB88" s="654"/>
      <c r="DC88" s="650"/>
      <c r="DD88" s="651"/>
      <c r="DE88" s="652"/>
      <c r="DF88" s="642"/>
      <c r="DG88" s="643"/>
      <c r="DH88" s="644"/>
      <c r="DI88" s="441"/>
      <c r="DJ88" s="442"/>
      <c r="DK88" s="443"/>
      <c r="DL88" s="448"/>
      <c r="DM88" s="655"/>
      <c r="DN88" s="471"/>
      <c r="DO88" s="656"/>
      <c r="DP88" s="657"/>
      <c r="DQ88" s="442"/>
      <c r="DR88" s="443"/>
      <c r="DS88" s="448"/>
      <c r="DT88" s="447"/>
      <c r="DU88" s="439"/>
      <c r="DV88" s="440"/>
      <c r="DW88" s="441"/>
      <c r="DX88" s="442"/>
      <c r="DY88" s="443"/>
      <c r="DZ88" s="448"/>
      <c r="EA88" s="447"/>
      <c r="EB88" s="439"/>
      <c r="EC88" s="440"/>
      <c r="ED88" s="441"/>
      <c r="EE88" s="442"/>
      <c r="EF88" s="443"/>
      <c r="EG88" s="448"/>
      <c r="EH88" s="447"/>
      <c r="EI88" s="439"/>
      <c r="EJ88" s="440"/>
      <c r="EK88" s="441"/>
      <c r="EL88" s="442"/>
      <c r="EM88" s="443"/>
      <c r="EN88" s="448"/>
      <c r="EO88" s="447"/>
      <c r="EP88" s="439"/>
      <c r="EQ88" s="440"/>
      <c r="ER88" s="441"/>
      <c r="ES88" s="442"/>
      <c r="ET88" s="443"/>
      <c r="EU88" s="448"/>
      <c r="EV88" s="438"/>
      <c r="EW88" s="439"/>
      <c r="EX88" s="440"/>
      <c r="EY88" s="441"/>
      <c r="EZ88" s="442"/>
      <c r="FA88" s="443"/>
      <c r="FB88" s="636"/>
      <c r="FC88" s="615"/>
      <c r="FD88" s="439"/>
      <c r="FE88" s="440"/>
      <c r="FF88" s="608"/>
      <c r="FG88" s="609"/>
      <c r="FH88" s="610"/>
      <c r="FI88" s="623"/>
      <c r="FJ88" s="457">
        <v>12</v>
      </c>
      <c r="FK88" s="458">
        <v>0</v>
      </c>
      <c r="FL88" s="420">
        <v>0</v>
      </c>
      <c r="FM88" s="421">
        <v>0</v>
      </c>
      <c r="FN88" s="459">
        <v>0</v>
      </c>
      <c r="FO88" s="460">
        <v>0</v>
      </c>
      <c r="FP88" s="461">
        <v>0</v>
      </c>
      <c r="FQ88" s="462">
        <v>12</v>
      </c>
      <c r="FR88" s="463">
        <v>12</v>
      </c>
      <c r="FS88" s="579">
        <v>1020</v>
      </c>
      <c r="FT88" s="580">
        <v>0</v>
      </c>
      <c r="FU88" s="581">
        <v>0</v>
      </c>
      <c r="FV88" s="582">
        <v>0</v>
      </c>
      <c r="FW88" s="583">
        <v>0</v>
      </c>
      <c r="FX88" s="584">
        <v>0</v>
      </c>
      <c r="FY88" s="585">
        <v>0</v>
      </c>
      <c r="FZ88" s="658">
        <v>1020</v>
      </c>
      <c r="GA88" s="659">
        <v>1020</v>
      </c>
    </row>
    <row r="89" spans="1:183" ht="33" customHeight="1" thickBot="1">
      <c r="A89" s="641" t="s">
        <v>229</v>
      </c>
      <c r="B89" s="604" t="s">
        <v>887</v>
      </c>
      <c r="C89" s="661"/>
      <c r="D89" s="662"/>
      <c r="E89" s="395">
        <v>5397</v>
      </c>
      <c r="F89" s="395">
        <v>5407</v>
      </c>
      <c r="G89" s="396">
        <v>10</v>
      </c>
      <c r="H89" s="470">
        <v>84480</v>
      </c>
      <c r="I89" s="470">
        <v>84645</v>
      </c>
      <c r="J89" s="528">
        <v>165</v>
      </c>
      <c r="K89" s="437">
        <v>15</v>
      </c>
      <c r="L89" s="447">
        <v>10</v>
      </c>
      <c r="M89" s="439"/>
      <c r="N89" s="440"/>
      <c r="O89" s="441"/>
      <c r="P89" s="442"/>
      <c r="Q89" s="443"/>
      <c r="R89" s="444"/>
      <c r="S89" s="612">
        <v>1</v>
      </c>
      <c r="T89" s="606"/>
      <c r="U89" s="607"/>
      <c r="V89" s="608"/>
      <c r="W89" s="609"/>
      <c r="X89" s="610"/>
      <c r="Y89" s="613"/>
      <c r="Z89" s="612"/>
      <c r="AA89" s="606"/>
      <c r="AB89" s="607"/>
      <c r="AC89" s="608"/>
      <c r="AD89" s="609"/>
      <c r="AE89" s="610"/>
      <c r="AF89" s="613"/>
      <c r="AG89" s="612"/>
      <c r="AH89" s="606"/>
      <c r="AI89" s="607"/>
      <c r="AJ89" s="608"/>
      <c r="AK89" s="609"/>
      <c r="AL89" s="610"/>
      <c r="AM89" s="613"/>
      <c r="AN89" s="438"/>
      <c r="AO89" s="439"/>
      <c r="AP89" s="440"/>
      <c r="AQ89" s="441"/>
      <c r="AR89" s="442"/>
      <c r="AS89" s="443"/>
      <c r="AT89" s="444"/>
      <c r="AU89" s="447"/>
      <c r="AV89" s="439"/>
      <c r="AW89" s="440"/>
      <c r="AX89" s="441"/>
      <c r="AY89" s="442"/>
      <c r="AZ89" s="443"/>
      <c r="BA89" s="444"/>
      <c r="BB89" s="447"/>
      <c r="BC89" s="439"/>
      <c r="BD89" s="440"/>
      <c r="BE89" s="441"/>
      <c r="BF89" s="442"/>
      <c r="BG89" s="443"/>
      <c r="BH89" s="614"/>
      <c r="BI89" s="616"/>
      <c r="BJ89" s="617"/>
      <c r="BK89" s="618"/>
      <c r="BL89" s="619"/>
      <c r="BM89" s="620"/>
      <c r="BN89" s="621"/>
      <c r="BO89" s="622"/>
      <c r="BP89" s="642"/>
      <c r="BQ89" s="643"/>
      <c r="BR89" s="644"/>
      <c r="BS89" s="645"/>
      <c r="BT89" s="620"/>
      <c r="BU89" s="621"/>
      <c r="BV89" s="622"/>
      <c r="BW89" s="646"/>
      <c r="BX89" s="643"/>
      <c r="BY89" s="647"/>
      <c r="BZ89" s="664"/>
      <c r="CA89" s="649"/>
      <c r="CB89" s="621"/>
      <c r="CC89" s="622"/>
      <c r="CD89" s="642"/>
      <c r="CE89" s="643"/>
      <c r="CF89" s="665"/>
      <c r="CG89" s="654"/>
      <c r="CH89" s="442"/>
      <c r="CI89" s="443"/>
      <c r="CJ89" s="448"/>
      <c r="CK89" s="447"/>
      <c r="CL89" s="439"/>
      <c r="CM89" s="440"/>
      <c r="CN89" s="441"/>
      <c r="CO89" s="442"/>
      <c r="CP89" s="443"/>
      <c r="CQ89" s="622"/>
      <c r="CR89" s="642"/>
      <c r="CS89" s="643"/>
      <c r="CT89" s="644"/>
      <c r="CU89" s="645"/>
      <c r="CV89" s="650"/>
      <c r="CW89" s="651"/>
      <c r="CX89" s="652"/>
      <c r="CY89" s="653"/>
      <c r="CZ89" s="643"/>
      <c r="DA89" s="644"/>
      <c r="DB89" s="654"/>
      <c r="DC89" s="650"/>
      <c r="DD89" s="651"/>
      <c r="DE89" s="652"/>
      <c r="DF89" s="642"/>
      <c r="DG89" s="643"/>
      <c r="DH89" s="644"/>
      <c r="DI89" s="441"/>
      <c r="DJ89" s="442"/>
      <c r="DK89" s="443"/>
      <c r="DL89" s="448"/>
      <c r="DM89" s="655"/>
      <c r="DN89" s="471"/>
      <c r="DO89" s="656"/>
      <c r="DP89" s="657"/>
      <c r="DQ89" s="442"/>
      <c r="DR89" s="443"/>
      <c r="DS89" s="448"/>
      <c r="DT89" s="447"/>
      <c r="DU89" s="439"/>
      <c r="DV89" s="440"/>
      <c r="DW89" s="441"/>
      <c r="DX89" s="442"/>
      <c r="DY89" s="443"/>
      <c r="DZ89" s="448"/>
      <c r="EA89" s="447"/>
      <c r="EB89" s="439"/>
      <c r="EC89" s="440"/>
      <c r="ED89" s="441"/>
      <c r="EE89" s="442"/>
      <c r="EF89" s="443"/>
      <c r="EG89" s="448"/>
      <c r="EH89" s="447"/>
      <c r="EI89" s="439"/>
      <c r="EJ89" s="440"/>
      <c r="EK89" s="441"/>
      <c r="EL89" s="442"/>
      <c r="EM89" s="443"/>
      <c r="EN89" s="448"/>
      <c r="EO89" s="447"/>
      <c r="EP89" s="439"/>
      <c r="EQ89" s="440"/>
      <c r="ER89" s="441"/>
      <c r="ES89" s="442"/>
      <c r="ET89" s="443"/>
      <c r="EU89" s="448"/>
      <c r="EV89" s="438"/>
      <c r="EW89" s="439"/>
      <c r="EX89" s="440"/>
      <c r="EY89" s="441"/>
      <c r="EZ89" s="442"/>
      <c r="FA89" s="443"/>
      <c r="FB89" s="636"/>
      <c r="FC89" s="615"/>
      <c r="FD89" s="439"/>
      <c r="FE89" s="440"/>
      <c r="FF89" s="608"/>
      <c r="FG89" s="609"/>
      <c r="FH89" s="610"/>
      <c r="FI89" s="623"/>
      <c r="FJ89" s="457">
        <v>11</v>
      </c>
      <c r="FK89" s="458">
        <v>0</v>
      </c>
      <c r="FL89" s="420">
        <v>0</v>
      </c>
      <c r="FM89" s="421">
        <v>0</v>
      </c>
      <c r="FN89" s="459">
        <v>0</v>
      </c>
      <c r="FO89" s="460">
        <v>0</v>
      </c>
      <c r="FP89" s="461">
        <v>0</v>
      </c>
      <c r="FQ89" s="462">
        <v>11</v>
      </c>
      <c r="FR89" s="463">
        <v>11</v>
      </c>
      <c r="FS89" s="579">
        <v>935</v>
      </c>
      <c r="FT89" s="580">
        <v>0</v>
      </c>
      <c r="FU89" s="581">
        <v>0</v>
      </c>
      <c r="FV89" s="582">
        <v>0</v>
      </c>
      <c r="FW89" s="583">
        <v>0</v>
      </c>
      <c r="FX89" s="584">
        <v>0</v>
      </c>
      <c r="FY89" s="585">
        <v>0</v>
      </c>
      <c r="FZ89" s="658">
        <v>935</v>
      </c>
      <c r="GA89" s="659">
        <v>935</v>
      </c>
    </row>
    <row r="90" spans="1:183" ht="33" customHeight="1" thickBot="1">
      <c r="A90" s="641" t="s">
        <v>233</v>
      </c>
      <c r="B90" s="604" t="s">
        <v>887</v>
      </c>
      <c r="C90" s="661"/>
      <c r="D90" s="662"/>
      <c r="E90" s="395">
        <v>4896</v>
      </c>
      <c r="F90" s="395">
        <v>4905</v>
      </c>
      <c r="G90" s="396">
        <v>9</v>
      </c>
      <c r="H90" s="470">
        <v>75785</v>
      </c>
      <c r="I90" s="470">
        <v>75951</v>
      </c>
      <c r="J90" s="528">
        <v>166</v>
      </c>
      <c r="K90" s="437">
        <v>15.090909090909092</v>
      </c>
      <c r="L90" s="447">
        <v>11</v>
      </c>
      <c r="M90" s="439"/>
      <c r="N90" s="440"/>
      <c r="O90" s="441"/>
      <c r="P90" s="442"/>
      <c r="Q90" s="443"/>
      <c r="R90" s="444"/>
      <c r="S90" s="447"/>
      <c r="T90" s="439"/>
      <c r="U90" s="440"/>
      <c r="V90" s="441"/>
      <c r="W90" s="442"/>
      <c r="X90" s="443"/>
      <c r="Y90" s="448"/>
      <c r="Z90" s="447"/>
      <c r="AA90" s="439"/>
      <c r="AB90" s="440"/>
      <c r="AC90" s="441"/>
      <c r="AD90" s="442"/>
      <c r="AE90" s="443"/>
      <c r="AF90" s="448"/>
      <c r="AG90" s="447"/>
      <c r="AH90" s="439"/>
      <c r="AI90" s="440"/>
      <c r="AJ90" s="441"/>
      <c r="AK90" s="442"/>
      <c r="AL90" s="443"/>
      <c r="AM90" s="448"/>
      <c r="AN90" s="447"/>
      <c r="AO90" s="439"/>
      <c r="AP90" s="440"/>
      <c r="AQ90" s="441"/>
      <c r="AR90" s="442"/>
      <c r="AS90" s="443"/>
      <c r="AT90" s="448"/>
      <c r="AU90" s="447"/>
      <c r="AV90" s="439"/>
      <c r="AW90" s="440"/>
      <c r="AX90" s="441"/>
      <c r="AY90" s="442"/>
      <c r="AZ90" s="443"/>
      <c r="BA90" s="444"/>
      <c r="BB90" s="447"/>
      <c r="BC90" s="439"/>
      <c r="BD90" s="440"/>
      <c r="BE90" s="441"/>
      <c r="BF90" s="442"/>
      <c r="BG90" s="443"/>
      <c r="BH90" s="448"/>
      <c r="BI90" s="447"/>
      <c r="BJ90" s="439"/>
      <c r="BK90" s="440"/>
      <c r="BL90" s="441"/>
      <c r="BM90" s="442"/>
      <c r="BN90" s="443"/>
      <c r="BO90" s="448"/>
      <c r="BP90" s="642"/>
      <c r="BQ90" s="643"/>
      <c r="BR90" s="644"/>
      <c r="BS90" s="645"/>
      <c r="BT90" s="442"/>
      <c r="BU90" s="443"/>
      <c r="BV90" s="448"/>
      <c r="BW90" s="646"/>
      <c r="BX90" s="643"/>
      <c r="BY90" s="647"/>
      <c r="BZ90" s="664"/>
      <c r="CA90" s="649"/>
      <c r="CB90" s="443"/>
      <c r="CC90" s="622"/>
      <c r="CD90" s="642"/>
      <c r="CE90" s="643"/>
      <c r="CF90" s="665"/>
      <c r="CG90" s="654"/>
      <c r="CH90" s="442"/>
      <c r="CI90" s="443"/>
      <c r="CJ90" s="448"/>
      <c r="CK90" s="447"/>
      <c r="CL90" s="439"/>
      <c r="CM90" s="440"/>
      <c r="CN90" s="441"/>
      <c r="CO90" s="442"/>
      <c r="CP90" s="443"/>
      <c r="CQ90" s="622"/>
      <c r="CR90" s="642"/>
      <c r="CS90" s="643"/>
      <c r="CT90" s="644"/>
      <c r="CU90" s="645"/>
      <c r="CV90" s="650"/>
      <c r="CW90" s="651"/>
      <c r="CX90" s="652"/>
      <c r="CY90" s="653"/>
      <c r="CZ90" s="643"/>
      <c r="DA90" s="644"/>
      <c r="DB90" s="654"/>
      <c r="DC90" s="650"/>
      <c r="DD90" s="651"/>
      <c r="DE90" s="652"/>
      <c r="DF90" s="642"/>
      <c r="DG90" s="643"/>
      <c r="DH90" s="644"/>
      <c r="DI90" s="441"/>
      <c r="DJ90" s="442"/>
      <c r="DK90" s="443"/>
      <c r="DL90" s="448"/>
      <c r="DM90" s="655"/>
      <c r="DN90" s="471"/>
      <c r="DO90" s="656"/>
      <c r="DP90" s="657"/>
      <c r="DQ90" s="442"/>
      <c r="DR90" s="443"/>
      <c r="DS90" s="448"/>
      <c r="DT90" s="447"/>
      <c r="DU90" s="439"/>
      <c r="DV90" s="440"/>
      <c r="DW90" s="441"/>
      <c r="DX90" s="442"/>
      <c r="DY90" s="443"/>
      <c r="DZ90" s="448"/>
      <c r="EA90" s="447"/>
      <c r="EB90" s="439"/>
      <c r="EC90" s="440"/>
      <c r="ED90" s="441"/>
      <c r="EE90" s="442"/>
      <c r="EF90" s="443"/>
      <c r="EG90" s="448"/>
      <c r="EH90" s="447"/>
      <c r="EI90" s="439"/>
      <c r="EJ90" s="440"/>
      <c r="EK90" s="441"/>
      <c r="EL90" s="442"/>
      <c r="EM90" s="443"/>
      <c r="EN90" s="448"/>
      <c r="EO90" s="666"/>
      <c r="EP90" s="667"/>
      <c r="EQ90" s="668"/>
      <c r="ER90" s="669"/>
      <c r="ES90" s="670"/>
      <c r="ET90" s="671"/>
      <c r="EU90" s="448"/>
      <c r="EV90" s="438"/>
      <c r="EW90" s="439"/>
      <c r="EX90" s="440"/>
      <c r="EY90" s="441"/>
      <c r="EZ90" s="442"/>
      <c r="FA90" s="443"/>
      <c r="FB90" s="636"/>
      <c r="FC90" s="615"/>
      <c r="FD90" s="439"/>
      <c r="FE90" s="440"/>
      <c r="FF90" s="441"/>
      <c r="FG90" s="670"/>
      <c r="FH90" s="671"/>
      <c r="FI90" s="672"/>
      <c r="FJ90" s="406">
        <v>11</v>
      </c>
      <c r="FK90" s="401">
        <v>0</v>
      </c>
      <c r="FL90" s="402">
        <v>0</v>
      </c>
      <c r="FM90" s="673">
        <v>0</v>
      </c>
      <c r="FN90" s="674">
        <v>0</v>
      </c>
      <c r="FO90" s="428">
        <v>0</v>
      </c>
      <c r="FP90" s="400">
        <v>0</v>
      </c>
      <c r="FQ90" s="429">
        <v>11</v>
      </c>
      <c r="FR90" s="675">
        <v>11</v>
      </c>
      <c r="FS90" s="579">
        <v>935</v>
      </c>
      <c r="FT90" s="580">
        <v>0</v>
      </c>
      <c r="FU90" s="581">
        <v>0</v>
      </c>
      <c r="FV90" s="582">
        <v>0</v>
      </c>
      <c r="FW90" s="583">
        <v>0</v>
      </c>
      <c r="FX90" s="584">
        <v>0</v>
      </c>
      <c r="FY90" s="585">
        <v>0</v>
      </c>
      <c r="FZ90" s="658">
        <v>935</v>
      </c>
      <c r="GA90" s="659">
        <v>935</v>
      </c>
    </row>
    <row r="91" spans="1:183" ht="33" customHeight="1" thickBot="1">
      <c r="A91" s="761" t="s">
        <v>234</v>
      </c>
      <c r="B91" s="604" t="s">
        <v>887</v>
      </c>
      <c r="C91" s="661"/>
      <c r="D91" s="662"/>
      <c r="E91" s="395">
        <v>4998</v>
      </c>
      <c r="F91" s="395">
        <v>5008</v>
      </c>
      <c r="G91" s="396">
        <v>10</v>
      </c>
      <c r="H91" s="470">
        <v>76991</v>
      </c>
      <c r="I91" s="470">
        <v>77167</v>
      </c>
      <c r="J91" s="528">
        <v>176</v>
      </c>
      <c r="K91" s="437">
        <v>14.666666666666666</v>
      </c>
      <c r="L91" s="447">
        <v>11</v>
      </c>
      <c r="M91" s="439"/>
      <c r="N91" s="440"/>
      <c r="O91" s="441"/>
      <c r="P91" s="442"/>
      <c r="Q91" s="443"/>
      <c r="R91" s="444"/>
      <c r="S91" s="447">
        <v>1</v>
      </c>
      <c r="T91" s="439"/>
      <c r="U91" s="440"/>
      <c r="V91" s="441"/>
      <c r="W91" s="442"/>
      <c r="X91" s="443"/>
      <c r="Y91" s="448"/>
      <c r="Z91" s="447"/>
      <c r="AA91" s="439"/>
      <c r="AB91" s="440"/>
      <c r="AC91" s="441"/>
      <c r="AD91" s="442"/>
      <c r="AE91" s="443"/>
      <c r="AF91" s="448"/>
      <c r="AG91" s="447"/>
      <c r="AH91" s="439"/>
      <c r="AI91" s="440"/>
      <c r="AJ91" s="441"/>
      <c r="AK91" s="442"/>
      <c r="AL91" s="443"/>
      <c r="AM91" s="448"/>
      <c r="AN91" s="447"/>
      <c r="AO91" s="439"/>
      <c r="AP91" s="440"/>
      <c r="AQ91" s="441"/>
      <c r="AR91" s="442"/>
      <c r="AS91" s="443"/>
      <c r="AT91" s="448"/>
      <c r="AU91" s="447"/>
      <c r="AV91" s="439"/>
      <c r="AW91" s="440"/>
      <c r="AX91" s="441"/>
      <c r="AY91" s="442"/>
      <c r="AZ91" s="443"/>
      <c r="BA91" s="444"/>
      <c r="BB91" s="447"/>
      <c r="BC91" s="439"/>
      <c r="BD91" s="440"/>
      <c r="BE91" s="441"/>
      <c r="BF91" s="442"/>
      <c r="BG91" s="443"/>
      <c r="BH91" s="448"/>
      <c r="BI91" s="447"/>
      <c r="BJ91" s="439"/>
      <c r="BK91" s="440"/>
      <c r="BL91" s="441"/>
      <c r="BM91" s="442"/>
      <c r="BN91" s="443"/>
      <c r="BO91" s="448"/>
      <c r="BP91" s="642"/>
      <c r="BQ91" s="643"/>
      <c r="BR91" s="644"/>
      <c r="BS91" s="645"/>
      <c r="BT91" s="442"/>
      <c r="BU91" s="443"/>
      <c r="BV91" s="448"/>
      <c r="BW91" s="646"/>
      <c r="BX91" s="643"/>
      <c r="BY91" s="647"/>
      <c r="BZ91" s="664"/>
      <c r="CA91" s="677"/>
      <c r="CB91" s="443"/>
      <c r="CC91" s="622"/>
      <c r="CD91" s="642"/>
      <c r="CE91" s="643"/>
      <c r="CF91" s="665"/>
      <c r="CG91" s="654"/>
      <c r="CH91" s="442"/>
      <c r="CI91" s="443"/>
      <c r="CJ91" s="448"/>
      <c r="CK91" s="447"/>
      <c r="CL91" s="439"/>
      <c r="CM91" s="440"/>
      <c r="CN91" s="441"/>
      <c r="CO91" s="442"/>
      <c r="CP91" s="443"/>
      <c r="CQ91" s="622"/>
      <c r="CR91" s="642"/>
      <c r="CS91" s="643"/>
      <c r="CT91" s="644"/>
      <c r="CU91" s="645"/>
      <c r="CV91" s="650"/>
      <c r="CW91" s="651"/>
      <c r="CX91" s="652"/>
      <c r="CY91" s="653"/>
      <c r="CZ91" s="643"/>
      <c r="DA91" s="644"/>
      <c r="DB91" s="654"/>
      <c r="DC91" s="650"/>
      <c r="DD91" s="651"/>
      <c r="DE91" s="652"/>
      <c r="DF91" s="642"/>
      <c r="DG91" s="643"/>
      <c r="DH91" s="644"/>
      <c r="DI91" s="441"/>
      <c r="DJ91" s="442"/>
      <c r="DK91" s="443"/>
      <c r="DL91" s="448"/>
      <c r="DM91" s="655"/>
      <c r="DN91" s="471"/>
      <c r="DO91" s="656"/>
      <c r="DP91" s="657"/>
      <c r="DQ91" s="442"/>
      <c r="DR91" s="443"/>
      <c r="DS91" s="448"/>
      <c r="DT91" s="447"/>
      <c r="DU91" s="439"/>
      <c r="DV91" s="440"/>
      <c r="DW91" s="441"/>
      <c r="DX91" s="442"/>
      <c r="DY91" s="443"/>
      <c r="DZ91" s="448"/>
      <c r="EA91" s="447"/>
      <c r="EB91" s="439"/>
      <c r="EC91" s="440"/>
      <c r="ED91" s="441"/>
      <c r="EE91" s="442"/>
      <c r="EF91" s="443"/>
      <c r="EG91" s="448"/>
      <c r="EH91" s="447"/>
      <c r="EI91" s="439"/>
      <c r="EJ91" s="440"/>
      <c r="EK91" s="441"/>
      <c r="EL91" s="442"/>
      <c r="EM91" s="443"/>
      <c r="EN91" s="448"/>
      <c r="EO91" s="666"/>
      <c r="EP91" s="667"/>
      <c r="EQ91" s="668"/>
      <c r="ER91" s="669"/>
      <c r="ES91" s="670"/>
      <c r="ET91" s="671"/>
      <c r="EU91" s="448"/>
      <c r="EV91" s="438"/>
      <c r="EW91" s="439"/>
      <c r="EX91" s="440"/>
      <c r="EY91" s="441"/>
      <c r="EZ91" s="442"/>
      <c r="FA91" s="443"/>
      <c r="FB91" s="636"/>
      <c r="FC91" s="615"/>
      <c r="FD91" s="439"/>
      <c r="FE91" s="440"/>
      <c r="FF91" s="441"/>
      <c r="FG91" s="670"/>
      <c r="FH91" s="671"/>
      <c r="FI91" s="672"/>
      <c r="FJ91" s="406">
        <v>12</v>
      </c>
      <c r="FK91" s="401">
        <v>0</v>
      </c>
      <c r="FL91" s="402">
        <v>0</v>
      </c>
      <c r="FM91" s="673">
        <v>0</v>
      </c>
      <c r="FN91" s="674">
        <v>0</v>
      </c>
      <c r="FO91" s="428">
        <v>0</v>
      </c>
      <c r="FP91" s="400">
        <v>0</v>
      </c>
      <c r="FQ91" s="429">
        <v>12</v>
      </c>
      <c r="FR91" s="675">
        <v>12</v>
      </c>
      <c r="FS91" s="579">
        <v>1020</v>
      </c>
      <c r="FT91" s="580">
        <v>0</v>
      </c>
      <c r="FU91" s="581">
        <v>0</v>
      </c>
      <c r="FV91" s="582">
        <v>0</v>
      </c>
      <c r="FW91" s="583">
        <v>0</v>
      </c>
      <c r="FX91" s="584">
        <v>0</v>
      </c>
      <c r="FY91" s="585">
        <v>0</v>
      </c>
      <c r="FZ91" s="658">
        <v>1020</v>
      </c>
      <c r="GA91" s="659">
        <v>1020</v>
      </c>
    </row>
    <row r="92" spans="1:183" ht="33" customHeight="1" thickBot="1">
      <c r="A92" s="676" t="s">
        <v>235</v>
      </c>
      <c r="B92" s="597" t="s">
        <v>887</v>
      </c>
      <c r="C92" s="661"/>
      <c r="D92" s="662"/>
      <c r="E92" s="678">
        <v>4893</v>
      </c>
      <c r="F92" s="678">
        <v>4902</v>
      </c>
      <c r="G92" s="396">
        <v>9</v>
      </c>
      <c r="H92" s="470">
        <v>76235</v>
      </c>
      <c r="I92" s="470">
        <v>76394</v>
      </c>
      <c r="J92" s="528">
        <v>159</v>
      </c>
      <c r="K92" s="437">
        <v>14.454545454545455</v>
      </c>
      <c r="L92" s="447">
        <v>9</v>
      </c>
      <c r="M92" s="439"/>
      <c r="N92" s="440"/>
      <c r="O92" s="441"/>
      <c r="P92" s="442"/>
      <c r="Q92" s="443"/>
      <c r="R92" s="444"/>
      <c r="S92" s="447">
        <v>2</v>
      </c>
      <c r="T92" s="439"/>
      <c r="U92" s="440"/>
      <c r="V92" s="441"/>
      <c r="W92" s="442"/>
      <c r="X92" s="443"/>
      <c r="Y92" s="448"/>
      <c r="Z92" s="447"/>
      <c r="AA92" s="439"/>
      <c r="AB92" s="440"/>
      <c r="AC92" s="441"/>
      <c r="AD92" s="442"/>
      <c r="AE92" s="443"/>
      <c r="AF92" s="448"/>
      <c r="AG92" s="447"/>
      <c r="AH92" s="439"/>
      <c r="AI92" s="440"/>
      <c r="AJ92" s="441"/>
      <c r="AK92" s="442"/>
      <c r="AL92" s="443"/>
      <c r="AM92" s="448"/>
      <c r="AN92" s="447"/>
      <c r="AO92" s="439"/>
      <c r="AP92" s="440"/>
      <c r="AQ92" s="441"/>
      <c r="AR92" s="442"/>
      <c r="AS92" s="443"/>
      <c r="AT92" s="448"/>
      <c r="AU92" s="447"/>
      <c r="AV92" s="439"/>
      <c r="AW92" s="440"/>
      <c r="AX92" s="441"/>
      <c r="AY92" s="442"/>
      <c r="AZ92" s="443"/>
      <c r="BA92" s="444"/>
      <c r="BB92" s="447"/>
      <c r="BC92" s="439"/>
      <c r="BD92" s="440"/>
      <c r="BE92" s="441"/>
      <c r="BF92" s="442"/>
      <c r="BG92" s="443"/>
      <c r="BH92" s="448"/>
      <c r="BI92" s="447"/>
      <c r="BJ92" s="439"/>
      <c r="BK92" s="440"/>
      <c r="BL92" s="441"/>
      <c r="BM92" s="442"/>
      <c r="BN92" s="443"/>
      <c r="BO92" s="448"/>
      <c r="BP92" s="642"/>
      <c r="BQ92" s="643"/>
      <c r="BR92" s="644"/>
      <c r="BS92" s="645"/>
      <c r="BT92" s="442"/>
      <c r="BU92" s="443"/>
      <c r="BV92" s="448"/>
      <c r="BW92" s="646"/>
      <c r="BX92" s="643"/>
      <c r="BY92" s="647"/>
      <c r="BZ92" s="664"/>
      <c r="CA92" s="677"/>
      <c r="CB92" s="443"/>
      <c r="CC92" s="622"/>
      <c r="CD92" s="642"/>
      <c r="CE92" s="643"/>
      <c r="CF92" s="665"/>
      <c r="CG92" s="654"/>
      <c r="CH92" s="442"/>
      <c r="CI92" s="443"/>
      <c r="CJ92" s="448"/>
      <c r="CK92" s="447"/>
      <c r="CL92" s="439"/>
      <c r="CM92" s="440"/>
      <c r="CN92" s="441"/>
      <c r="CO92" s="442"/>
      <c r="CP92" s="443"/>
      <c r="CQ92" s="622"/>
      <c r="CR92" s="642"/>
      <c r="CS92" s="643"/>
      <c r="CT92" s="644"/>
      <c r="CU92" s="645"/>
      <c r="CV92" s="650"/>
      <c r="CW92" s="651"/>
      <c r="CX92" s="652"/>
      <c r="CY92" s="653"/>
      <c r="CZ92" s="643"/>
      <c r="DA92" s="644"/>
      <c r="DB92" s="654"/>
      <c r="DC92" s="650"/>
      <c r="DD92" s="651"/>
      <c r="DE92" s="652"/>
      <c r="DF92" s="642"/>
      <c r="DG92" s="643"/>
      <c r="DH92" s="644"/>
      <c r="DI92" s="441"/>
      <c r="DJ92" s="442"/>
      <c r="DK92" s="443"/>
      <c r="DL92" s="448"/>
      <c r="DM92" s="655"/>
      <c r="DN92" s="471"/>
      <c r="DO92" s="656"/>
      <c r="DP92" s="657"/>
      <c r="DQ92" s="442"/>
      <c r="DR92" s="443"/>
      <c r="DS92" s="448"/>
      <c r="DT92" s="447"/>
      <c r="DU92" s="439"/>
      <c r="DV92" s="440"/>
      <c r="DW92" s="441"/>
      <c r="DX92" s="442"/>
      <c r="DY92" s="443"/>
      <c r="DZ92" s="448"/>
      <c r="EA92" s="447"/>
      <c r="EB92" s="439"/>
      <c r="EC92" s="440"/>
      <c r="ED92" s="441"/>
      <c r="EE92" s="442"/>
      <c r="EF92" s="443"/>
      <c r="EG92" s="448"/>
      <c r="EH92" s="447"/>
      <c r="EI92" s="439"/>
      <c r="EJ92" s="440"/>
      <c r="EK92" s="441"/>
      <c r="EL92" s="442"/>
      <c r="EM92" s="443"/>
      <c r="EN92" s="448"/>
      <c r="EO92" s="666"/>
      <c r="EP92" s="667"/>
      <c r="EQ92" s="668"/>
      <c r="ER92" s="669"/>
      <c r="ES92" s="670"/>
      <c r="ET92" s="671"/>
      <c r="EU92" s="448"/>
      <c r="EV92" s="438"/>
      <c r="EW92" s="439"/>
      <c r="EX92" s="440"/>
      <c r="EY92" s="441"/>
      <c r="EZ92" s="442"/>
      <c r="FA92" s="443"/>
      <c r="FB92" s="636"/>
      <c r="FC92" s="615"/>
      <c r="FD92" s="439"/>
      <c r="FE92" s="440"/>
      <c r="FF92" s="441"/>
      <c r="FG92" s="670"/>
      <c r="FH92" s="671"/>
      <c r="FI92" s="672"/>
      <c r="FJ92" s="406">
        <v>11</v>
      </c>
      <c r="FK92" s="401">
        <v>0</v>
      </c>
      <c r="FL92" s="402">
        <v>0</v>
      </c>
      <c r="FM92" s="673">
        <v>0</v>
      </c>
      <c r="FN92" s="674">
        <v>0</v>
      </c>
      <c r="FO92" s="428">
        <v>0</v>
      </c>
      <c r="FP92" s="400">
        <v>0</v>
      </c>
      <c r="FQ92" s="429">
        <v>11</v>
      </c>
      <c r="FR92" s="675">
        <v>11</v>
      </c>
      <c r="FS92" s="579">
        <v>935</v>
      </c>
      <c r="FT92" s="580">
        <v>0</v>
      </c>
      <c r="FU92" s="581">
        <v>0</v>
      </c>
      <c r="FV92" s="582">
        <v>0</v>
      </c>
      <c r="FW92" s="583">
        <v>0</v>
      </c>
      <c r="FX92" s="584">
        <v>0</v>
      </c>
      <c r="FY92" s="585">
        <v>0</v>
      </c>
      <c r="FZ92" s="658">
        <v>935</v>
      </c>
      <c r="GA92" s="659">
        <v>935</v>
      </c>
    </row>
    <row r="93" spans="1:183" ht="33" customHeight="1" thickBot="1">
      <c r="A93" s="682" t="s">
        <v>888</v>
      </c>
      <c r="B93" s="597" t="s">
        <v>889</v>
      </c>
      <c r="C93" s="661"/>
      <c r="D93" s="662"/>
      <c r="E93" s="395"/>
      <c r="F93" s="395"/>
      <c r="G93" s="396">
        <v>0</v>
      </c>
      <c r="H93" s="470"/>
      <c r="I93" s="470"/>
      <c r="J93" s="436">
        <v>0</v>
      </c>
      <c r="K93" s="437" t="e">
        <v>#DIV/0!</v>
      </c>
      <c r="L93" s="666"/>
      <c r="M93" s="667"/>
      <c r="N93" s="668"/>
      <c r="O93" s="669"/>
      <c r="P93" s="670"/>
      <c r="Q93" s="671"/>
      <c r="R93" s="543"/>
      <c r="S93" s="666"/>
      <c r="T93" s="667"/>
      <c r="U93" s="668"/>
      <c r="V93" s="669"/>
      <c r="W93" s="670"/>
      <c r="X93" s="671"/>
      <c r="Y93" s="672"/>
      <c r="Z93" s="666"/>
      <c r="AA93" s="667"/>
      <c r="AB93" s="668"/>
      <c r="AC93" s="669"/>
      <c r="AD93" s="670"/>
      <c r="AE93" s="671"/>
      <c r="AF93" s="672"/>
      <c r="AG93" s="666"/>
      <c r="AH93" s="667"/>
      <c r="AI93" s="668"/>
      <c r="AJ93" s="669"/>
      <c r="AK93" s="670"/>
      <c r="AL93" s="671"/>
      <c r="AM93" s="672"/>
      <c r="AN93" s="666"/>
      <c r="AO93" s="667"/>
      <c r="AP93" s="668"/>
      <c r="AQ93" s="669"/>
      <c r="AR93" s="670"/>
      <c r="AS93" s="671"/>
      <c r="AT93" s="672"/>
      <c r="AU93" s="666"/>
      <c r="AV93" s="667"/>
      <c r="AW93" s="668"/>
      <c r="AX93" s="669"/>
      <c r="AY93" s="670"/>
      <c r="AZ93" s="671"/>
      <c r="BA93" s="543"/>
      <c r="BB93" s="666"/>
      <c r="BC93" s="667"/>
      <c r="BD93" s="668"/>
      <c r="BE93" s="669"/>
      <c r="BF93" s="670"/>
      <c r="BG93" s="671"/>
      <c r="BH93" s="672"/>
      <c r="BI93" s="666"/>
      <c r="BJ93" s="667"/>
      <c r="BK93" s="668"/>
      <c r="BL93" s="669"/>
      <c r="BM93" s="670"/>
      <c r="BN93" s="671"/>
      <c r="BO93" s="672"/>
      <c r="BP93" s="666"/>
      <c r="BQ93" s="667"/>
      <c r="BR93" s="668"/>
      <c r="BS93" s="669"/>
      <c r="BT93" s="670"/>
      <c r="BU93" s="671"/>
      <c r="BV93" s="448"/>
      <c r="BW93" s="666"/>
      <c r="BX93" s="667"/>
      <c r="BY93" s="668"/>
      <c r="BZ93" s="669"/>
      <c r="CA93" s="442"/>
      <c r="CB93" s="671"/>
      <c r="CC93" s="672"/>
      <c r="CD93" s="666"/>
      <c r="CE93" s="667"/>
      <c r="CF93" s="668"/>
      <c r="CG93" s="669"/>
      <c r="CH93" s="670"/>
      <c r="CI93" s="671"/>
      <c r="CJ93" s="672"/>
      <c r="CK93" s="666"/>
      <c r="CL93" s="667"/>
      <c r="CM93" s="668"/>
      <c r="CN93" s="669"/>
      <c r="CO93" s="670"/>
      <c r="CP93" s="671"/>
      <c r="CQ93" s="672"/>
      <c r="CR93" s="666"/>
      <c r="CS93" s="667"/>
      <c r="CT93" s="668"/>
      <c r="CU93" s="669"/>
      <c r="CV93" s="670"/>
      <c r="CW93" s="671"/>
      <c r="CX93" s="672"/>
      <c r="CY93" s="666"/>
      <c r="CZ93" s="667"/>
      <c r="DA93" s="668"/>
      <c r="DB93" s="669"/>
      <c r="DC93" s="670"/>
      <c r="DD93" s="671"/>
      <c r="DE93" s="672"/>
      <c r="DF93" s="666"/>
      <c r="DG93" s="667"/>
      <c r="DH93" s="668"/>
      <c r="DI93" s="669"/>
      <c r="DJ93" s="670"/>
      <c r="DK93" s="671"/>
      <c r="DL93" s="672"/>
      <c r="DM93" s="666"/>
      <c r="DN93" s="667"/>
      <c r="DO93" s="668"/>
      <c r="DP93" s="669"/>
      <c r="DQ93" s="670"/>
      <c r="DR93" s="671"/>
      <c r="DS93" s="672"/>
      <c r="DT93" s="666"/>
      <c r="DU93" s="667"/>
      <c r="DV93" s="668"/>
      <c r="DW93" s="669"/>
      <c r="DX93" s="670"/>
      <c r="DY93" s="671"/>
      <c r="DZ93" s="672"/>
      <c r="EA93" s="666"/>
      <c r="EB93" s="667"/>
      <c r="EC93" s="668"/>
      <c r="ED93" s="669"/>
      <c r="EE93" s="670"/>
      <c r="EF93" s="671"/>
      <c r="EG93" s="672"/>
      <c r="EH93" s="666"/>
      <c r="EI93" s="667"/>
      <c r="EJ93" s="668"/>
      <c r="EK93" s="669"/>
      <c r="EL93" s="670"/>
      <c r="EM93" s="671"/>
      <c r="EN93" s="672"/>
      <c r="EO93" s="666"/>
      <c r="EP93" s="667"/>
      <c r="EQ93" s="668"/>
      <c r="ER93" s="669"/>
      <c r="ES93" s="670"/>
      <c r="ET93" s="671"/>
      <c r="EU93" s="448"/>
      <c r="EV93" s="438"/>
      <c r="EW93" s="439"/>
      <c r="EX93" s="440"/>
      <c r="EY93" s="441"/>
      <c r="EZ93" s="442"/>
      <c r="FA93" s="443"/>
      <c r="FB93" s="636"/>
      <c r="FC93" s="445"/>
      <c r="FD93" s="439"/>
      <c r="FE93" s="440"/>
      <c r="FF93" s="441"/>
      <c r="FG93" s="670"/>
      <c r="FH93" s="671"/>
      <c r="FI93" s="672"/>
      <c r="FJ93" s="406">
        <v>0</v>
      </c>
      <c r="FK93" s="401">
        <v>0</v>
      </c>
      <c r="FL93" s="402">
        <v>0</v>
      </c>
      <c r="FM93" s="673">
        <v>0</v>
      </c>
      <c r="FN93" s="674">
        <v>0</v>
      </c>
      <c r="FO93" s="428">
        <v>0</v>
      </c>
      <c r="FP93" s="400">
        <v>0</v>
      </c>
      <c r="FQ93" s="429">
        <v>0</v>
      </c>
      <c r="FR93" s="675">
        <v>0</v>
      </c>
      <c r="FS93" s="679">
        <v>0</v>
      </c>
      <c r="FT93" s="668">
        <v>0</v>
      </c>
      <c r="FU93" s="669">
        <v>0</v>
      </c>
      <c r="FV93" s="670">
        <v>0</v>
      </c>
      <c r="FW93" s="680">
        <v>0</v>
      </c>
      <c r="FX93" s="681">
        <v>0</v>
      </c>
      <c r="FY93" s="667">
        <v>0</v>
      </c>
      <c r="FZ93" s="658">
        <v>0</v>
      </c>
      <c r="GA93" s="659">
        <v>0</v>
      </c>
    </row>
    <row r="94" spans="1:183" ht="33" customHeight="1" thickBot="1">
      <c r="A94" s="682" t="s">
        <v>890</v>
      </c>
      <c r="B94" s="597" t="s">
        <v>889</v>
      </c>
      <c r="C94" s="661"/>
      <c r="D94" s="662"/>
      <c r="E94" s="395"/>
      <c r="F94" s="395"/>
      <c r="G94" s="396">
        <v>0</v>
      </c>
      <c r="H94" s="470"/>
      <c r="I94" s="470"/>
      <c r="J94" s="436">
        <v>0</v>
      </c>
      <c r="K94" s="437" t="e">
        <v>#DIV/0!</v>
      </c>
      <c r="L94" s="666"/>
      <c r="M94" s="667"/>
      <c r="N94" s="668"/>
      <c r="O94" s="669"/>
      <c r="P94" s="670"/>
      <c r="Q94" s="671"/>
      <c r="R94" s="543"/>
      <c r="S94" s="666"/>
      <c r="T94" s="667"/>
      <c r="U94" s="668"/>
      <c r="V94" s="669"/>
      <c r="W94" s="670"/>
      <c r="X94" s="671"/>
      <c r="Y94" s="672"/>
      <c r="Z94" s="666"/>
      <c r="AA94" s="667"/>
      <c r="AB94" s="668"/>
      <c r="AC94" s="669"/>
      <c r="AD94" s="670"/>
      <c r="AE94" s="671"/>
      <c r="AF94" s="672"/>
      <c r="AG94" s="666"/>
      <c r="AH94" s="667"/>
      <c r="AI94" s="668"/>
      <c r="AJ94" s="669"/>
      <c r="AK94" s="670"/>
      <c r="AL94" s="671"/>
      <c r="AM94" s="672"/>
      <c r="AN94" s="666"/>
      <c r="AO94" s="667"/>
      <c r="AP94" s="668"/>
      <c r="AQ94" s="669"/>
      <c r="AR94" s="670"/>
      <c r="AS94" s="671"/>
      <c r="AT94" s="672"/>
      <c r="AU94" s="666"/>
      <c r="AV94" s="667"/>
      <c r="AW94" s="668"/>
      <c r="AX94" s="669"/>
      <c r="AY94" s="670"/>
      <c r="AZ94" s="671"/>
      <c r="BA94" s="543"/>
      <c r="BB94" s="666"/>
      <c r="BC94" s="667"/>
      <c r="BD94" s="668"/>
      <c r="BE94" s="669"/>
      <c r="BF94" s="670"/>
      <c r="BG94" s="671"/>
      <c r="BH94" s="672"/>
      <c r="BI94" s="666"/>
      <c r="BJ94" s="667"/>
      <c r="BK94" s="668"/>
      <c r="BL94" s="669"/>
      <c r="BM94" s="670"/>
      <c r="BN94" s="671"/>
      <c r="BO94" s="672"/>
      <c r="BP94" s="666"/>
      <c r="BQ94" s="667"/>
      <c r="BR94" s="668"/>
      <c r="BS94" s="669"/>
      <c r="BT94" s="670"/>
      <c r="BU94" s="671"/>
      <c r="BV94" s="448"/>
      <c r="BW94" s="666"/>
      <c r="BX94" s="667"/>
      <c r="BY94" s="668"/>
      <c r="BZ94" s="669"/>
      <c r="CA94" s="442"/>
      <c r="CB94" s="671"/>
      <c r="CC94" s="672"/>
      <c r="CD94" s="666"/>
      <c r="CE94" s="667"/>
      <c r="CF94" s="668"/>
      <c r="CG94" s="669"/>
      <c r="CH94" s="670"/>
      <c r="CI94" s="671"/>
      <c r="CJ94" s="672"/>
      <c r="CK94" s="666"/>
      <c r="CL94" s="667"/>
      <c r="CM94" s="668"/>
      <c r="CN94" s="669"/>
      <c r="CO94" s="670"/>
      <c r="CP94" s="671"/>
      <c r="CQ94" s="672"/>
      <c r="CR94" s="666"/>
      <c r="CS94" s="667"/>
      <c r="CT94" s="668"/>
      <c r="CU94" s="669"/>
      <c r="CV94" s="670"/>
      <c r="CW94" s="671"/>
      <c r="CX94" s="672"/>
      <c r="CY94" s="666"/>
      <c r="CZ94" s="667"/>
      <c r="DA94" s="668"/>
      <c r="DB94" s="669"/>
      <c r="DC94" s="670"/>
      <c r="DD94" s="671"/>
      <c r="DE94" s="672"/>
      <c r="DF94" s="666"/>
      <c r="DG94" s="667"/>
      <c r="DH94" s="668"/>
      <c r="DI94" s="669"/>
      <c r="DJ94" s="670"/>
      <c r="DK94" s="671"/>
      <c r="DL94" s="672"/>
      <c r="DM94" s="666"/>
      <c r="DN94" s="667"/>
      <c r="DO94" s="668"/>
      <c r="DP94" s="669"/>
      <c r="DQ94" s="670"/>
      <c r="DR94" s="671"/>
      <c r="DS94" s="672"/>
      <c r="DT94" s="666"/>
      <c r="DU94" s="667"/>
      <c r="DV94" s="668"/>
      <c r="DW94" s="669"/>
      <c r="DX94" s="670"/>
      <c r="DY94" s="671"/>
      <c r="DZ94" s="672"/>
      <c r="EA94" s="666"/>
      <c r="EB94" s="667"/>
      <c r="EC94" s="668"/>
      <c r="ED94" s="669"/>
      <c r="EE94" s="670"/>
      <c r="EF94" s="671"/>
      <c r="EG94" s="672"/>
      <c r="EH94" s="666"/>
      <c r="EI94" s="667"/>
      <c r="EJ94" s="668"/>
      <c r="EK94" s="669"/>
      <c r="EL94" s="670"/>
      <c r="EM94" s="671"/>
      <c r="EN94" s="672"/>
      <c r="EO94" s="666"/>
      <c r="EP94" s="667"/>
      <c r="EQ94" s="668"/>
      <c r="ER94" s="669"/>
      <c r="ES94" s="670"/>
      <c r="ET94" s="671"/>
      <c r="EU94" s="448"/>
      <c r="EV94" s="438"/>
      <c r="EW94" s="439"/>
      <c r="EX94" s="440"/>
      <c r="EY94" s="441"/>
      <c r="EZ94" s="442"/>
      <c r="FA94" s="443"/>
      <c r="FB94" s="636"/>
      <c r="FC94" s="445"/>
      <c r="FD94" s="439"/>
      <c r="FE94" s="440"/>
      <c r="FF94" s="441"/>
      <c r="FG94" s="670"/>
      <c r="FH94" s="671"/>
      <c r="FI94" s="672"/>
      <c r="FJ94" s="406">
        <v>0</v>
      </c>
      <c r="FK94" s="401">
        <v>0</v>
      </c>
      <c r="FL94" s="402">
        <v>0</v>
      </c>
      <c r="FM94" s="673">
        <v>0</v>
      </c>
      <c r="FN94" s="674">
        <v>0</v>
      </c>
      <c r="FO94" s="428">
        <v>0</v>
      </c>
      <c r="FP94" s="400">
        <v>0</v>
      </c>
      <c r="FQ94" s="429">
        <v>0</v>
      </c>
      <c r="FR94" s="675">
        <v>0</v>
      </c>
      <c r="FS94" s="679">
        <v>0</v>
      </c>
      <c r="FT94" s="668">
        <v>0</v>
      </c>
      <c r="FU94" s="669">
        <v>0</v>
      </c>
      <c r="FV94" s="670">
        <v>0</v>
      </c>
      <c r="FW94" s="680">
        <v>0</v>
      </c>
      <c r="FX94" s="681">
        <v>0</v>
      </c>
      <c r="FY94" s="667">
        <v>0</v>
      </c>
      <c r="FZ94" s="658">
        <v>0</v>
      </c>
      <c r="GA94" s="659">
        <v>0</v>
      </c>
    </row>
    <row r="95" spans="1:183" ht="33" customHeight="1" thickBot="1">
      <c r="A95" s="682" t="s">
        <v>891</v>
      </c>
      <c r="B95" s="597" t="s">
        <v>889</v>
      </c>
      <c r="C95" s="661"/>
      <c r="D95" s="662"/>
      <c r="E95" s="395"/>
      <c r="F95" s="395"/>
      <c r="G95" s="396">
        <v>0</v>
      </c>
      <c r="H95" s="470"/>
      <c r="I95" s="470"/>
      <c r="J95" s="436">
        <v>0</v>
      </c>
      <c r="K95" s="437" t="e">
        <v>#DIV/0!</v>
      </c>
      <c r="L95" s="666"/>
      <c r="M95" s="667"/>
      <c r="N95" s="668"/>
      <c r="O95" s="669"/>
      <c r="P95" s="670"/>
      <c r="Q95" s="671"/>
      <c r="R95" s="543"/>
      <c r="S95" s="666"/>
      <c r="T95" s="667"/>
      <c r="U95" s="668"/>
      <c r="V95" s="669"/>
      <c r="W95" s="670"/>
      <c r="X95" s="671"/>
      <c r="Y95" s="672"/>
      <c r="Z95" s="666"/>
      <c r="AA95" s="667"/>
      <c r="AB95" s="668"/>
      <c r="AC95" s="669"/>
      <c r="AD95" s="670"/>
      <c r="AE95" s="671"/>
      <c r="AF95" s="672"/>
      <c r="AG95" s="666"/>
      <c r="AH95" s="667"/>
      <c r="AI95" s="668"/>
      <c r="AJ95" s="669"/>
      <c r="AK95" s="670"/>
      <c r="AL95" s="671"/>
      <c r="AM95" s="672"/>
      <c r="AN95" s="666"/>
      <c r="AO95" s="667"/>
      <c r="AP95" s="668"/>
      <c r="AQ95" s="669"/>
      <c r="AR95" s="670"/>
      <c r="AS95" s="671"/>
      <c r="AT95" s="672"/>
      <c r="AU95" s="666"/>
      <c r="AV95" s="667"/>
      <c r="AW95" s="668"/>
      <c r="AX95" s="669"/>
      <c r="AY95" s="670"/>
      <c r="AZ95" s="671"/>
      <c r="BA95" s="543"/>
      <c r="BB95" s="666"/>
      <c r="BC95" s="667"/>
      <c r="BD95" s="668"/>
      <c r="BE95" s="669"/>
      <c r="BF95" s="670"/>
      <c r="BG95" s="671"/>
      <c r="BH95" s="672"/>
      <c r="BI95" s="666"/>
      <c r="BJ95" s="667"/>
      <c r="BK95" s="668"/>
      <c r="BL95" s="669"/>
      <c r="BM95" s="670"/>
      <c r="BN95" s="671"/>
      <c r="BO95" s="672"/>
      <c r="BP95" s="666"/>
      <c r="BQ95" s="667"/>
      <c r="BR95" s="668"/>
      <c r="BS95" s="669"/>
      <c r="BT95" s="670"/>
      <c r="BU95" s="671"/>
      <c r="BV95" s="448"/>
      <c r="BW95" s="666"/>
      <c r="BX95" s="667"/>
      <c r="BY95" s="668"/>
      <c r="BZ95" s="669"/>
      <c r="CA95" s="442"/>
      <c r="CB95" s="671"/>
      <c r="CC95" s="672"/>
      <c r="CD95" s="666"/>
      <c r="CE95" s="667"/>
      <c r="CF95" s="668"/>
      <c r="CG95" s="669"/>
      <c r="CH95" s="670"/>
      <c r="CI95" s="671"/>
      <c r="CJ95" s="672"/>
      <c r="CK95" s="666"/>
      <c r="CL95" s="667"/>
      <c r="CM95" s="668"/>
      <c r="CN95" s="669"/>
      <c r="CO95" s="670"/>
      <c r="CP95" s="671"/>
      <c r="CQ95" s="672"/>
      <c r="CR95" s="666"/>
      <c r="CS95" s="667"/>
      <c r="CT95" s="668"/>
      <c r="CU95" s="669"/>
      <c r="CV95" s="670"/>
      <c r="CW95" s="671"/>
      <c r="CX95" s="672"/>
      <c r="CY95" s="666"/>
      <c r="CZ95" s="667"/>
      <c r="DA95" s="668"/>
      <c r="DB95" s="669"/>
      <c r="DC95" s="670"/>
      <c r="DD95" s="671"/>
      <c r="DE95" s="672"/>
      <c r="DF95" s="666"/>
      <c r="DG95" s="667"/>
      <c r="DH95" s="668"/>
      <c r="DI95" s="669"/>
      <c r="DJ95" s="670"/>
      <c r="DK95" s="671"/>
      <c r="DL95" s="672"/>
      <c r="DM95" s="666"/>
      <c r="DN95" s="667"/>
      <c r="DO95" s="668"/>
      <c r="DP95" s="669"/>
      <c r="DQ95" s="670"/>
      <c r="DR95" s="671"/>
      <c r="DS95" s="672"/>
      <c r="DT95" s="666"/>
      <c r="DU95" s="667"/>
      <c r="DV95" s="668"/>
      <c r="DW95" s="669"/>
      <c r="DX95" s="670"/>
      <c r="DY95" s="671"/>
      <c r="DZ95" s="672"/>
      <c r="EA95" s="666"/>
      <c r="EB95" s="667"/>
      <c r="EC95" s="668"/>
      <c r="ED95" s="669"/>
      <c r="EE95" s="670"/>
      <c r="EF95" s="671"/>
      <c r="EG95" s="672"/>
      <c r="EH95" s="666"/>
      <c r="EI95" s="667"/>
      <c r="EJ95" s="668"/>
      <c r="EK95" s="669"/>
      <c r="EL95" s="670"/>
      <c r="EM95" s="671"/>
      <c r="EN95" s="672"/>
      <c r="EO95" s="666"/>
      <c r="EP95" s="667"/>
      <c r="EQ95" s="668"/>
      <c r="ER95" s="669"/>
      <c r="ES95" s="670"/>
      <c r="ET95" s="671"/>
      <c r="EU95" s="448"/>
      <c r="EV95" s="438"/>
      <c r="EW95" s="439"/>
      <c r="EX95" s="440"/>
      <c r="EY95" s="441"/>
      <c r="EZ95" s="442"/>
      <c r="FA95" s="443"/>
      <c r="FB95" s="636"/>
      <c r="FC95" s="445"/>
      <c r="FD95" s="439"/>
      <c r="FE95" s="440"/>
      <c r="FF95" s="441"/>
      <c r="FG95" s="670"/>
      <c r="FH95" s="671"/>
      <c r="FI95" s="672"/>
      <c r="FJ95" s="406">
        <v>0</v>
      </c>
      <c r="FK95" s="401">
        <v>0</v>
      </c>
      <c r="FL95" s="402">
        <v>0</v>
      </c>
      <c r="FM95" s="673">
        <v>0</v>
      </c>
      <c r="FN95" s="674">
        <v>0</v>
      </c>
      <c r="FO95" s="428">
        <v>0</v>
      </c>
      <c r="FP95" s="400">
        <v>0</v>
      </c>
      <c r="FQ95" s="429">
        <v>0</v>
      </c>
      <c r="FR95" s="675">
        <v>0</v>
      </c>
      <c r="FS95" s="679">
        <v>0</v>
      </c>
      <c r="FT95" s="668">
        <v>0</v>
      </c>
      <c r="FU95" s="669">
        <v>0</v>
      </c>
      <c r="FV95" s="670">
        <v>0</v>
      </c>
      <c r="FW95" s="680">
        <v>0</v>
      </c>
      <c r="FX95" s="681">
        <v>0</v>
      </c>
      <c r="FY95" s="667">
        <v>0</v>
      </c>
      <c r="FZ95" s="658">
        <v>0</v>
      </c>
      <c r="GA95" s="659">
        <v>0</v>
      </c>
    </row>
    <row r="96" spans="1:183" ht="33" customHeight="1" thickBot="1">
      <c r="A96" s="682" t="s">
        <v>892</v>
      </c>
      <c r="B96" s="597" t="s">
        <v>889</v>
      </c>
      <c r="C96" s="661"/>
      <c r="D96" s="662"/>
      <c r="E96" s="395"/>
      <c r="F96" s="395"/>
      <c r="G96" s="396">
        <v>0</v>
      </c>
      <c r="H96" s="470"/>
      <c r="I96" s="470"/>
      <c r="J96" s="436">
        <v>0</v>
      </c>
      <c r="K96" s="437" t="e">
        <v>#DIV/0!</v>
      </c>
      <c r="L96" s="666"/>
      <c r="M96" s="667"/>
      <c r="N96" s="668"/>
      <c r="O96" s="669"/>
      <c r="P96" s="670"/>
      <c r="Q96" s="671"/>
      <c r="R96" s="543"/>
      <c r="S96" s="666"/>
      <c r="T96" s="667"/>
      <c r="U96" s="668"/>
      <c r="V96" s="669"/>
      <c r="W96" s="670"/>
      <c r="X96" s="671"/>
      <c r="Y96" s="672"/>
      <c r="Z96" s="666"/>
      <c r="AA96" s="667"/>
      <c r="AB96" s="668"/>
      <c r="AC96" s="669"/>
      <c r="AD96" s="670"/>
      <c r="AE96" s="671"/>
      <c r="AF96" s="672"/>
      <c r="AG96" s="666"/>
      <c r="AH96" s="667"/>
      <c r="AI96" s="668"/>
      <c r="AJ96" s="669"/>
      <c r="AK96" s="670"/>
      <c r="AL96" s="671"/>
      <c r="AM96" s="672"/>
      <c r="AN96" s="666"/>
      <c r="AO96" s="667"/>
      <c r="AP96" s="668"/>
      <c r="AQ96" s="669"/>
      <c r="AR96" s="670"/>
      <c r="AS96" s="671"/>
      <c r="AT96" s="672"/>
      <c r="AU96" s="666"/>
      <c r="AV96" s="667"/>
      <c r="AW96" s="668"/>
      <c r="AX96" s="669"/>
      <c r="AY96" s="670"/>
      <c r="AZ96" s="671"/>
      <c r="BA96" s="543"/>
      <c r="BB96" s="666"/>
      <c r="BC96" s="667"/>
      <c r="BD96" s="668"/>
      <c r="BE96" s="669"/>
      <c r="BF96" s="670"/>
      <c r="BG96" s="671"/>
      <c r="BH96" s="672"/>
      <c r="BI96" s="666"/>
      <c r="BJ96" s="667"/>
      <c r="BK96" s="668"/>
      <c r="BL96" s="669"/>
      <c r="BM96" s="670"/>
      <c r="BN96" s="671"/>
      <c r="BO96" s="672"/>
      <c r="BP96" s="666"/>
      <c r="BQ96" s="667"/>
      <c r="BR96" s="668"/>
      <c r="BS96" s="669"/>
      <c r="BT96" s="670"/>
      <c r="BU96" s="671"/>
      <c r="BV96" s="448"/>
      <c r="BW96" s="666"/>
      <c r="BX96" s="667"/>
      <c r="BY96" s="668"/>
      <c r="BZ96" s="669"/>
      <c r="CA96" s="442"/>
      <c r="CB96" s="671"/>
      <c r="CC96" s="672"/>
      <c r="CD96" s="666"/>
      <c r="CE96" s="667"/>
      <c r="CF96" s="668"/>
      <c r="CG96" s="669"/>
      <c r="CH96" s="670"/>
      <c r="CI96" s="671"/>
      <c r="CJ96" s="672"/>
      <c r="CK96" s="666"/>
      <c r="CL96" s="667"/>
      <c r="CM96" s="668"/>
      <c r="CN96" s="669"/>
      <c r="CO96" s="670"/>
      <c r="CP96" s="671"/>
      <c r="CQ96" s="672"/>
      <c r="CR96" s="666"/>
      <c r="CS96" s="667"/>
      <c r="CT96" s="668"/>
      <c r="CU96" s="669"/>
      <c r="CV96" s="670"/>
      <c r="CW96" s="671"/>
      <c r="CX96" s="672"/>
      <c r="CY96" s="666"/>
      <c r="CZ96" s="667"/>
      <c r="DA96" s="668"/>
      <c r="DB96" s="669"/>
      <c r="DC96" s="670"/>
      <c r="DD96" s="671"/>
      <c r="DE96" s="672"/>
      <c r="DF96" s="666"/>
      <c r="DG96" s="667"/>
      <c r="DH96" s="668"/>
      <c r="DI96" s="669"/>
      <c r="DJ96" s="670"/>
      <c r="DK96" s="671"/>
      <c r="DL96" s="672"/>
      <c r="DM96" s="666"/>
      <c r="DN96" s="667"/>
      <c r="DO96" s="668"/>
      <c r="DP96" s="669"/>
      <c r="DQ96" s="670"/>
      <c r="DR96" s="671"/>
      <c r="DS96" s="672"/>
      <c r="DT96" s="666"/>
      <c r="DU96" s="667"/>
      <c r="DV96" s="668"/>
      <c r="DW96" s="669"/>
      <c r="DX96" s="670"/>
      <c r="DY96" s="671"/>
      <c r="DZ96" s="672"/>
      <c r="EA96" s="666"/>
      <c r="EB96" s="667"/>
      <c r="EC96" s="668"/>
      <c r="ED96" s="669"/>
      <c r="EE96" s="670"/>
      <c r="EF96" s="671"/>
      <c r="EG96" s="672"/>
      <c r="EH96" s="666"/>
      <c r="EI96" s="667"/>
      <c r="EJ96" s="668"/>
      <c r="EK96" s="669"/>
      <c r="EL96" s="670"/>
      <c r="EM96" s="671"/>
      <c r="EN96" s="672"/>
      <c r="EO96" s="666"/>
      <c r="EP96" s="667"/>
      <c r="EQ96" s="668"/>
      <c r="ER96" s="669"/>
      <c r="ES96" s="670"/>
      <c r="ET96" s="671"/>
      <c r="EU96" s="448"/>
      <c r="EV96" s="438"/>
      <c r="EW96" s="439"/>
      <c r="EX96" s="440"/>
      <c r="EY96" s="441"/>
      <c r="EZ96" s="442"/>
      <c r="FA96" s="443"/>
      <c r="FB96" s="636"/>
      <c r="FC96" s="445"/>
      <c r="FD96" s="439"/>
      <c r="FE96" s="440"/>
      <c r="FF96" s="441"/>
      <c r="FG96" s="670"/>
      <c r="FH96" s="671"/>
      <c r="FI96" s="672"/>
      <c r="FJ96" s="406">
        <v>0</v>
      </c>
      <c r="FK96" s="401">
        <v>0</v>
      </c>
      <c r="FL96" s="402">
        <v>0</v>
      </c>
      <c r="FM96" s="673">
        <v>0</v>
      </c>
      <c r="FN96" s="674">
        <v>0</v>
      </c>
      <c r="FO96" s="428">
        <v>0</v>
      </c>
      <c r="FP96" s="400">
        <v>0</v>
      </c>
      <c r="FQ96" s="429">
        <v>0</v>
      </c>
      <c r="FR96" s="675">
        <v>0</v>
      </c>
      <c r="FS96" s="679">
        <v>0</v>
      </c>
      <c r="FT96" s="668">
        <v>0</v>
      </c>
      <c r="FU96" s="669">
        <v>0</v>
      </c>
      <c r="FV96" s="670">
        <v>0</v>
      </c>
      <c r="FW96" s="680">
        <v>0</v>
      </c>
      <c r="FX96" s="681">
        <v>0</v>
      </c>
      <c r="FY96" s="667">
        <v>0</v>
      </c>
      <c r="FZ96" s="658">
        <v>0</v>
      </c>
      <c r="GA96" s="659">
        <v>0</v>
      </c>
    </row>
    <row r="97" spans="1:183" ht="33" customHeight="1" thickBot="1">
      <c r="A97" s="682" t="s">
        <v>893</v>
      </c>
      <c r="B97" s="597" t="s">
        <v>889</v>
      </c>
      <c r="C97" s="661"/>
      <c r="D97" s="662"/>
      <c r="E97" s="395"/>
      <c r="F97" s="395"/>
      <c r="G97" s="396">
        <v>0</v>
      </c>
      <c r="H97" s="470"/>
      <c r="I97" s="470"/>
      <c r="J97" s="436">
        <v>0</v>
      </c>
      <c r="K97" s="437" t="e">
        <v>#DIV/0!</v>
      </c>
      <c r="L97" s="666"/>
      <c r="M97" s="667"/>
      <c r="N97" s="668"/>
      <c r="O97" s="669"/>
      <c r="P97" s="670"/>
      <c r="Q97" s="671"/>
      <c r="R97" s="543"/>
      <c r="S97" s="666"/>
      <c r="T97" s="667"/>
      <c r="U97" s="668"/>
      <c r="V97" s="669"/>
      <c r="W97" s="670"/>
      <c r="X97" s="671"/>
      <c r="Y97" s="672"/>
      <c r="Z97" s="666"/>
      <c r="AA97" s="667"/>
      <c r="AB97" s="668"/>
      <c r="AC97" s="669"/>
      <c r="AD97" s="670"/>
      <c r="AE97" s="671"/>
      <c r="AF97" s="672"/>
      <c r="AG97" s="666"/>
      <c r="AH97" s="667"/>
      <c r="AI97" s="668"/>
      <c r="AJ97" s="669"/>
      <c r="AK97" s="670"/>
      <c r="AL97" s="671"/>
      <c r="AM97" s="672"/>
      <c r="AN97" s="666"/>
      <c r="AO97" s="667"/>
      <c r="AP97" s="668"/>
      <c r="AQ97" s="669"/>
      <c r="AR97" s="670"/>
      <c r="AS97" s="671"/>
      <c r="AT97" s="672"/>
      <c r="AU97" s="666"/>
      <c r="AV97" s="667"/>
      <c r="AW97" s="668"/>
      <c r="AX97" s="669"/>
      <c r="AY97" s="670"/>
      <c r="AZ97" s="671"/>
      <c r="BA97" s="543"/>
      <c r="BB97" s="666"/>
      <c r="BC97" s="667"/>
      <c r="BD97" s="668"/>
      <c r="BE97" s="669"/>
      <c r="BF97" s="670"/>
      <c r="BG97" s="671"/>
      <c r="BH97" s="672"/>
      <c r="BI97" s="666"/>
      <c r="BJ97" s="667"/>
      <c r="BK97" s="668"/>
      <c r="BL97" s="669"/>
      <c r="BM97" s="670"/>
      <c r="BN97" s="671"/>
      <c r="BO97" s="672"/>
      <c r="BP97" s="666"/>
      <c r="BQ97" s="667"/>
      <c r="BR97" s="668"/>
      <c r="BS97" s="669"/>
      <c r="BT97" s="670"/>
      <c r="BU97" s="671"/>
      <c r="BV97" s="448"/>
      <c r="BW97" s="666"/>
      <c r="BX97" s="667"/>
      <c r="BY97" s="668"/>
      <c r="BZ97" s="669"/>
      <c r="CA97" s="442"/>
      <c r="CB97" s="671"/>
      <c r="CC97" s="672"/>
      <c r="CD97" s="666"/>
      <c r="CE97" s="667"/>
      <c r="CF97" s="668"/>
      <c r="CG97" s="669"/>
      <c r="CH97" s="670"/>
      <c r="CI97" s="671"/>
      <c r="CJ97" s="672"/>
      <c r="CK97" s="666"/>
      <c r="CL97" s="667"/>
      <c r="CM97" s="668"/>
      <c r="CN97" s="669"/>
      <c r="CO97" s="670"/>
      <c r="CP97" s="671"/>
      <c r="CQ97" s="672"/>
      <c r="CR97" s="666"/>
      <c r="CS97" s="667"/>
      <c r="CT97" s="668"/>
      <c r="CU97" s="669"/>
      <c r="CV97" s="670"/>
      <c r="CW97" s="671"/>
      <c r="CX97" s="672"/>
      <c r="CY97" s="666"/>
      <c r="CZ97" s="667"/>
      <c r="DA97" s="668"/>
      <c r="DB97" s="669"/>
      <c r="DC97" s="670"/>
      <c r="DD97" s="671"/>
      <c r="DE97" s="672"/>
      <c r="DF97" s="666"/>
      <c r="DG97" s="667"/>
      <c r="DH97" s="668"/>
      <c r="DI97" s="669"/>
      <c r="DJ97" s="670"/>
      <c r="DK97" s="671"/>
      <c r="DL97" s="672"/>
      <c r="DM97" s="666"/>
      <c r="DN97" s="667"/>
      <c r="DO97" s="668"/>
      <c r="DP97" s="669"/>
      <c r="DQ97" s="670"/>
      <c r="DR97" s="671"/>
      <c r="DS97" s="672"/>
      <c r="DT97" s="666"/>
      <c r="DU97" s="667"/>
      <c r="DV97" s="668"/>
      <c r="DW97" s="669"/>
      <c r="DX97" s="670"/>
      <c r="DY97" s="671"/>
      <c r="DZ97" s="672"/>
      <c r="EA97" s="666"/>
      <c r="EB97" s="667"/>
      <c r="EC97" s="668"/>
      <c r="ED97" s="669"/>
      <c r="EE97" s="670"/>
      <c r="EF97" s="671"/>
      <c r="EG97" s="672"/>
      <c r="EH97" s="666"/>
      <c r="EI97" s="667"/>
      <c r="EJ97" s="668"/>
      <c r="EK97" s="669"/>
      <c r="EL97" s="670"/>
      <c r="EM97" s="671"/>
      <c r="EN97" s="672"/>
      <c r="EO97" s="666"/>
      <c r="EP97" s="667"/>
      <c r="EQ97" s="668"/>
      <c r="ER97" s="669"/>
      <c r="ES97" s="670"/>
      <c r="ET97" s="671"/>
      <c r="EU97" s="448"/>
      <c r="EV97" s="438"/>
      <c r="EW97" s="439"/>
      <c r="EX97" s="440"/>
      <c r="EY97" s="441"/>
      <c r="EZ97" s="442"/>
      <c r="FA97" s="443"/>
      <c r="FB97" s="636"/>
      <c r="FC97" s="445"/>
      <c r="FD97" s="439"/>
      <c r="FE97" s="440"/>
      <c r="FF97" s="441"/>
      <c r="FG97" s="670"/>
      <c r="FH97" s="671"/>
      <c r="FI97" s="672"/>
      <c r="FJ97" s="406">
        <v>0</v>
      </c>
      <c r="FK97" s="401">
        <v>0</v>
      </c>
      <c r="FL97" s="402">
        <v>0</v>
      </c>
      <c r="FM97" s="673">
        <v>0</v>
      </c>
      <c r="FN97" s="674">
        <v>0</v>
      </c>
      <c r="FO97" s="428">
        <v>0</v>
      </c>
      <c r="FP97" s="400">
        <v>0</v>
      </c>
      <c r="FQ97" s="429">
        <v>0</v>
      </c>
      <c r="FR97" s="675">
        <v>0</v>
      </c>
      <c r="FS97" s="679">
        <v>0</v>
      </c>
      <c r="FT97" s="668">
        <v>0</v>
      </c>
      <c r="FU97" s="669">
        <v>0</v>
      </c>
      <c r="FV97" s="670">
        <v>0</v>
      </c>
      <c r="FW97" s="680">
        <v>0</v>
      </c>
      <c r="FX97" s="681">
        <v>0</v>
      </c>
      <c r="FY97" s="667">
        <v>0</v>
      </c>
      <c r="FZ97" s="658">
        <v>0</v>
      </c>
      <c r="GA97" s="659">
        <v>0</v>
      </c>
    </row>
    <row r="98" spans="1:183" ht="33" customHeight="1" thickBot="1">
      <c r="A98" s="682" t="s">
        <v>894</v>
      </c>
      <c r="B98" s="597" t="s">
        <v>889</v>
      </c>
      <c r="C98" s="661"/>
      <c r="D98" s="662"/>
      <c r="E98" s="395"/>
      <c r="F98" s="395"/>
      <c r="G98" s="396">
        <v>0</v>
      </c>
      <c r="H98" s="470"/>
      <c r="I98" s="470"/>
      <c r="J98" s="436">
        <v>0</v>
      </c>
      <c r="K98" s="437" t="e">
        <v>#DIV/0!</v>
      </c>
      <c r="L98" s="666"/>
      <c r="M98" s="667"/>
      <c r="N98" s="668"/>
      <c r="O98" s="669"/>
      <c r="P98" s="670"/>
      <c r="Q98" s="671"/>
      <c r="R98" s="543"/>
      <c r="S98" s="666"/>
      <c r="T98" s="667"/>
      <c r="U98" s="668"/>
      <c r="V98" s="669"/>
      <c r="W98" s="670"/>
      <c r="X98" s="671"/>
      <c r="Y98" s="672"/>
      <c r="Z98" s="666"/>
      <c r="AA98" s="667"/>
      <c r="AB98" s="668"/>
      <c r="AC98" s="669"/>
      <c r="AD98" s="670"/>
      <c r="AE98" s="671"/>
      <c r="AF98" s="672"/>
      <c r="AG98" s="666"/>
      <c r="AH98" s="667"/>
      <c r="AI98" s="668"/>
      <c r="AJ98" s="669"/>
      <c r="AK98" s="670"/>
      <c r="AL98" s="671"/>
      <c r="AM98" s="672"/>
      <c r="AN98" s="666"/>
      <c r="AO98" s="667"/>
      <c r="AP98" s="668"/>
      <c r="AQ98" s="669"/>
      <c r="AR98" s="670"/>
      <c r="AS98" s="671"/>
      <c r="AT98" s="672"/>
      <c r="AU98" s="666"/>
      <c r="AV98" s="667"/>
      <c r="AW98" s="668"/>
      <c r="AX98" s="669"/>
      <c r="AY98" s="670"/>
      <c r="AZ98" s="671"/>
      <c r="BA98" s="543"/>
      <c r="BB98" s="666"/>
      <c r="BC98" s="667"/>
      <c r="BD98" s="668"/>
      <c r="BE98" s="669"/>
      <c r="BF98" s="670"/>
      <c r="BG98" s="671"/>
      <c r="BH98" s="672"/>
      <c r="BI98" s="666"/>
      <c r="BJ98" s="667"/>
      <c r="BK98" s="668"/>
      <c r="BL98" s="669"/>
      <c r="BM98" s="670"/>
      <c r="BN98" s="671"/>
      <c r="BO98" s="672"/>
      <c r="BP98" s="666"/>
      <c r="BQ98" s="667"/>
      <c r="BR98" s="668"/>
      <c r="BS98" s="669"/>
      <c r="BT98" s="670"/>
      <c r="BU98" s="671"/>
      <c r="BV98" s="448"/>
      <c r="BW98" s="666"/>
      <c r="BX98" s="667"/>
      <c r="BY98" s="668"/>
      <c r="BZ98" s="669"/>
      <c r="CA98" s="442"/>
      <c r="CB98" s="671"/>
      <c r="CC98" s="672"/>
      <c r="CD98" s="666"/>
      <c r="CE98" s="667"/>
      <c r="CF98" s="668"/>
      <c r="CG98" s="669"/>
      <c r="CH98" s="670"/>
      <c r="CI98" s="671"/>
      <c r="CJ98" s="672"/>
      <c r="CK98" s="666"/>
      <c r="CL98" s="667"/>
      <c r="CM98" s="668"/>
      <c r="CN98" s="669"/>
      <c r="CO98" s="670"/>
      <c r="CP98" s="671"/>
      <c r="CQ98" s="672"/>
      <c r="CR98" s="666"/>
      <c r="CS98" s="667"/>
      <c r="CT98" s="668"/>
      <c r="CU98" s="669"/>
      <c r="CV98" s="670"/>
      <c r="CW98" s="671"/>
      <c r="CX98" s="672"/>
      <c r="CY98" s="666"/>
      <c r="CZ98" s="667"/>
      <c r="DA98" s="668"/>
      <c r="DB98" s="669"/>
      <c r="DC98" s="670"/>
      <c r="DD98" s="671"/>
      <c r="DE98" s="672"/>
      <c r="DF98" s="666"/>
      <c r="DG98" s="667"/>
      <c r="DH98" s="668"/>
      <c r="DI98" s="669"/>
      <c r="DJ98" s="670"/>
      <c r="DK98" s="671"/>
      <c r="DL98" s="672"/>
      <c r="DM98" s="666"/>
      <c r="DN98" s="667"/>
      <c r="DO98" s="668"/>
      <c r="DP98" s="669"/>
      <c r="DQ98" s="670"/>
      <c r="DR98" s="671"/>
      <c r="DS98" s="672"/>
      <c r="DT98" s="666"/>
      <c r="DU98" s="667"/>
      <c r="DV98" s="668"/>
      <c r="DW98" s="669"/>
      <c r="DX98" s="670"/>
      <c r="DY98" s="671"/>
      <c r="DZ98" s="672"/>
      <c r="EA98" s="666"/>
      <c r="EB98" s="667"/>
      <c r="EC98" s="668"/>
      <c r="ED98" s="669"/>
      <c r="EE98" s="670"/>
      <c r="EF98" s="671"/>
      <c r="EG98" s="672"/>
      <c r="EH98" s="666"/>
      <c r="EI98" s="667"/>
      <c r="EJ98" s="668"/>
      <c r="EK98" s="669"/>
      <c r="EL98" s="670"/>
      <c r="EM98" s="671"/>
      <c r="EN98" s="672"/>
      <c r="EO98" s="666"/>
      <c r="EP98" s="667"/>
      <c r="EQ98" s="668"/>
      <c r="ER98" s="669"/>
      <c r="ES98" s="670"/>
      <c r="ET98" s="671"/>
      <c r="EU98" s="448"/>
      <c r="EV98" s="438"/>
      <c r="EW98" s="439"/>
      <c r="EX98" s="440"/>
      <c r="EY98" s="441"/>
      <c r="EZ98" s="442"/>
      <c r="FA98" s="443"/>
      <c r="FB98" s="636"/>
      <c r="FC98" s="445"/>
      <c r="FD98" s="439"/>
      <c r="FE98" s="440"/>
      <c r="FF98" s="441"/>
      <c r="FG98" s="670"/>
      <c r="FH98" s="671"/>
      <c r="FI98" s="672"/>
      <c r="FJ98" s="406">
        <v>0</v>
      </c>
      <c r="FK98" s="401">
        <v>0</v>
      </c>
      <c r="FL98" s="402">
        <v>0</v>
      </c>
      <c r="FM98" s="673">
        <v>0</v>
      </c>
      <c r="FN98" s="674">
        <v>0</v>
      </c>
      <c r="FO98" s="428">
        <v>0</v>
      </c>
      <c r="FP98" s="400">
        <v>0</v>
      </c>
      <c r="FQ98" s="429">
        <v>0</v>
      </c>
      <c r="FR98" s="675">
        <v>0</v>
      </c>
      <c r="FS98" s="679">
        <v>0</v>
      </c>
      <c r="FT98" s="668">
        <v>0</v>
      </c>
      <c r="FU98" s="669">
        <v>0</v>
      </c>
      <c r="FV98" s="670">
        <v>0</v>
      </c>
      <c r="FW98" s="680">
        <v>0</v>
      </c>
      <c r="FX98" s="681">
        <v>0</v>
      </c>
      <c r="FY98" s="667">
        <v>0</v>
      </c>
      <c r="FZ98" s="658">
        <v>0</v>
      </c>
      <c r="GA98" s="659">
        <v>0</v>
      </c>
    </row>
    <row r="99" spans="1:183" ht="33" customHeight="1" thickBot="1">
      <c r="A99" s="682" t="s">
        <v>895</v>
      </c>
      <c r="B99" s="597" t="s">
        <v>889</v>
      </c>
      <c r="C99" s="661"/>
      <c r="D99" s="662"/>
      <c r="E99" s="395"/>
      <c r="F99" s="395"/>
      <c r="G99" s="396">
        <v>0</v>
      </c>
      <c r="H99" s="470"/>
      <c r="I99" s="470"/>
      <c r="J99" s="436">
        <v>0</v>
      </c>
      <c r="K99" s="437" t="e">
        <v>#DIV/0!</v>
      </c>
      <c r="L99" s="666"/>
      <c r="M99" s="667"/>
      <c r="N99" s="668"/>
      <c r="O99" s="669"/>
      <c r="P99" s="670"/>
      <c r="Q99" s="671"/>
      <c r="R99" s="543"/>
      <c r="S99" s="666"/>
      <c r="T99" s="667"/>
      <c r="U99" s="668"/>
      <c r="V99" s="669"/>
      <c r="W99" s="670"/>
      <c r="X99" s="671"/>
      <c r="Y99" s="672"/>
      <c r="Z99" s="666"/>
      <c r="AA99" s="667"/>
      <c r="AB99" s="668"/>
      <c r="AC99" s="669"/>
      <c r="AD99" s="670"/>
      <c r="AE99" s="671"/>
      <c r="AF99" s="672"/>
      <c r="AG99" s="666"/>
      <c r="AH99" s="667"/>
      <c r="AI99" s="668"/>
      <c r="AJ99" s="669"/>
      <c r="AK99" s="670"/>
      <c r="AL99" s="671"/>
      <c r="AM99" s="672"/>
      <c r="AN99" s="666"/>
      <c r="AO99" s="667"/>
      <c r="AP99" s="668"/>
      <c r="AQ99" s="669"/>
      <c r="AR99" s="670"/>
      <c r="AS99" s="671"/>
      <c r="AT99" s="672"/>
      <c r="AU99" s="666"/>
      <c r="AV99" s="667"/>
      <c r="AW99" s="668"/>
      <c r="AX99" s="669"/>
      <c r="AY99" s="670"/>
      <c r="AZ99" s="671"/>
      <c r="BA99" s="543"/>
      <c r="BB99" s="666"/>
      <c r="BC99" s="667"/>
      <c r="BD99" s="668"/>
      <c r="BE99" s="669"/>
      <c r="BF99" s="670"/>
      <c r="BG99" s="671"/>
      <c r="BH99" s="672"/>
      <c r="BI99" s="666"/>
      <c r="BJ99" s="667"/>
      <c r="BK99" s="668"/>
      <c r="BL99" s="669"/>
      <c r="BM99" s="670"/>
      <c r="BN99" s="671"/>
      <c r="BO99" s="672"/>
      <c r="BP99" s="666"/>
      <c r="BQ99" s="667"/>
      <c r="BR99" s="668"/>
      <c r="BS99" s="669"/>
      <c r="BT99" s="670"/>
      <c r="BU99" s="671"/>
      <c r="BV99" s="448"/>
      <c r="BW99" s="666"/>
      <c r="BX99" s="667"/>
      <c r="BY99" s="668"/>
      <c r="BZ99" s="669"/>
      <c r="CA99" s="442"/>
      <c r="CB99" s="671"/>
      <c r="CC99" s="672"/>
      <c r="CD99" s="666"/>
      <c r="CE99" s="667"/>
      <c r="CF99" s="668"/>
      <c r="CG99" s="669"/>
      <c r="CH99" s="670"/>
      <c r="CI99" s="671"/>
      <c r="CJ99" s="672"/>
      <c r="CK99" s="666"/>
      <c r="CL99" s="667"/>
      <c r="CM99" s="668"/>
      <c r="CN99" s="669"/>
      <c r="CO99" s="670"/>
      <c r="CP99" s="671"/>
      <c r="CQ99" s="672"/>
      <c r="CR99" s="666"/>
      <c r="CS99" s="667"/>
      <c r="CT99" s="668"/>
      <c r="CU99" s="669"/>
      <c r="CV99" s="670"/>
      <c r="CW99" s="671"/>
      <c r="CX99" s="672"/>
      <c r="CY99" s="666"/>
      <c r="CZ99" s="667"/>
      <c r="DA99" s="668"/>
      <c r="DB99" s="669"/>
      <c r="DC99" s="670"/>
      <c r="DD99" s="671"/>
      <c r="DE99" s="672"/>
      <c r="DF99" s="666"/>
      <c r="DG99" s="667"/>
      <c r="DH99" s="668"/>
      <c r="DI99" s="669"/>
      <c r="DJ99" s="670"/>
      <c r="DK99" s="671"/>
      <c r="DL99" s="672"/>
      <c r="DM99" s="666"/>
      <c r="DN99" s="667"/>
      <c r="DO99" s="668"/>
      <c r="DP99" s="669"/>
      <c r="DQ99" s="670"/>
      <c r="DR99" s="671"/>
      <c r="DS99" s="672"/>
      <c r="DT99" s="666"/>
      <c r="DU99" s="667"/>
      <c r="DV99" s="668"/>
      <c r="DW99" s="669"/>
      <c r="DX99" s="670"/>
      <c r="DY99" s="671"/>
      <c r="DZ99" s="672"/>
      <c r="EA99" s="666"/>
      <c r="EB99" s="667"/>
      <c r="EC99" s="668"/>
      <c r="ED99" s="669"/>
      <c r="EE99" s="670"/>
      <c r="EF99" s="671"/>
      <c r="EG99" s="672"/>
      <c r="EH99" s="666"/>
      <c r="EI99" s="667"/>
      <c r="EJ99" s="668"/>
      <c r="EK99" s="669"/>
      <c r="EL99" s="670"/>
      <c r="EM99" s="671"/>
      <c r="EN99" s="672"/>
      <c r="EO99" s="666"/>
      <c r="EP99" s="667"/>
      <c r="EQ99" s="668"/>
      <c r="ER99" s="669"/>
      <c r="ES99" s="670"/>
      <c r="ET99" s="671"/>
      <c r="EU99" s="448"/>
      <c r="EV99" s="438"/>
      <c r="EW99" s="439"/>
      <c r="EX99" s="440"/>
      <c r="EY99" s="441"/>
      <c r="EZ99" s="442"/>
      <c r="FA99" s="443"/>
      <c r="FB99" s="636"/>
      <c r="FC99" s="445"/>
      <c r="FD99" s="439"/>
      <c r="FE99" s="440"/>
      <c r="FF99" s="441"/>
      <c r="FG99" s="670"/>
      <c r="FH99" s="671"/>
      <c r="FI99" s="672"/>
      <c r="FJ99" s="406">
        <v>0</v>
      </c>
      <c r="FK99" s="401">
        <v>0</v>
      </c>
      <c r="FL99" s="402">
        <v>0</v>
      </c>
      <c r="FM99" s="673">
        <v>0</v>
      </c>
      <c r="FN99" s="674">
        <v>0</v>
      </c>
      <c r="FO99" s="428">
        <v>0</v>
      </c>
      <c r="FP99" s="400">
        <v>0</v>
      </c>
      <c r="FQ99" s="429">
        <v>0</v>
      </c>
      <c r="FR99" s="675">
        <v>0</v>
      </c>
      <c r="FS99" s="679">
        <v>0</v>
      </c>
      <c r="FT99" s="668">
        <v>0</v>
      </c>
      <c r="FU99" s="669">
        <v>0</v>
      </c>
      <c r="FV99" s="670">
        <v>0</v>
      </c>
      <c r="FW99" s="680">
        <v>0</v>
      </c>
      <c r="FX99" s="681">
        <v>0</v>
      </c>
      <c r="FY99" s="667">
        <v>0</v>
      </c>
      <c r="FZ99" s="658">
        <v>0</v>
      </c>
      <c r="GA99" s="659">
        <v>0</v>
      </c>
    </row>
    <row r="100" spans="1:183" ht="33" customHeight="1" thickBot="1">
      <c r="A100" s="682" t="s">
        <v>896</v>
      </c>
      <c r="B100" s="597" t="s">
        <v>889</v>
      </c>
      <c r="C100" s="661"/>
      <c r="D100" s="662"/>
      <c r="E100" s="395"/>
      <c r="F100" s="395"/>
      <c r="G100" s="396">
        <v>0</v>
      </c>
      <c r="H100" s="470"/>
      <c r="I100" s="470"/>
      <c r="J100" s="436">
        <v>0</v>
      </c>
      <c r="K100" s="437" t="e">
        <v>#DIV/0!</v>
      </c>
      <c r="L100" s="666"/>
      <c r="M100" s="667"/>
      <c r="N100" s="668"/>
      <c r="O100" s="669"/>
      <c r="P100" s="670"/>
      <c r="Q100" s="671"/>
      <c r="R100" s="543"/>
      <c r="S100" s="666"/>
      <c r="T100" s="667"/>
      <c r="U100" s="668"/>
      <c r="V100" s="669"/>
      <c r="W100" s="670"/>
      <c r="X100" s="671"/>
      <c r="Y100" s="672"/>
      <c r="Z100" s="666"/>
      <c r="AA100" s="667"/>
      <c r="AB100" s="668"/>
      <c r="AC100" s="669"/>
      <c r="AD100" s="670"/>
      <c r="AE100" s="671"/>
      <c r="AF100" s="672"/>
      <c r="AG100" s="666"/>
      <c r="AH100" s="667"/>
      <c r="AI100" s="668"/>
      <c r="AJ100" s="669"/>
      <c r="AK100" s="670"/>
      <c r="AL100" s="671"/>
      <c r="AM100" s="672"/>
      <c r="AN100" s="666"/>
      <c r="AO100" s="667"/>
      <c r="AP100" s="668"/>
      <c r="AQ100" s="669"/>
      <c r="AR100" s="670"/>
      <c r="AS100" s="671"/>
      <c r="AT100" s="672"/>
      <c r="AU100" s="666"/>
      <c r="AV100" s="667"/>
      <c r="AW100" s="668"/>
      <c r="AX100" s="669"/>
      <c r="AY100" s="670"/>
      <c r="AZ100" s="671"/>
      <c r="BA100" s="543"/>
      <c r="BB100" s="666"/>
      <c r="BC100" s="667"/>
      <c r="BD100" s="668"/>
      <c r="BE100" s="669"/>
      <c r="BF100" s="670"/>
      <c r="BG100" s="671"/>
      <c r="BH100" s="672"/>
      <c r="BI100" s="666"/>
      <c r="BJ100" s="667"/>
      <c r="BK100" s="668"/>
      <c r="BL100" s="669"/>
      <c r="BM100" s="670"/>
      <c r="BN100" s="671"/>
      <c r="BO100" s="672"/>
      <c r="BP100" s="666"/>
      <c r="BQ100" s="667"/>
      <c r="BR100" s="668"/>
      <c r="BS100" s="669"/>
      <c r="BT100" s="670"/>
      <c r="BU100" s="671"/>
      <c r="BV100" s="448"/>
      <c r="BW100" s="666"/>
      <c r="BX100" s="667"/>
      <c r="BY100" s="668"/>
      <c r="BZ100" s="669"/>
      <c r="CA100" s="442"/>
      <c r="CB100" s="671"/>
      <c r="CC100" s="672"/>
      <c r="CD100" s="666"/>
      <c r="CE100" s="667"/>
      <c r="CF100" s="668"/>
      <c r="CG100" s="669"/>
      <c r="CH100" s="670"/>
      <c r="CI100" s="671"/>
      <c r="CJ100" s="672"/>
      <c r="CK100" s="666"/>
      <c r="CL100" s="667"/>
      <c r="CM100" s="668"/>
      <c r="CN100" s="669"/>
      <c r="CO100" s="670"/>
      <c r="CP100" s="671"/>
      <c r="CQ100" s="672"/>
      <c r="CR100" s="666"/>
      <c r="CS100" s="667"/>
      <c r="CT100" s="668"/>
      <c r="CU100" s="669"/>
      <c r="CV100" s="670"/>
      <c r="CW100" s="671"/>
      <c r="CX100" s="672"/>
      <c r="CY100" s="666"/>
      <c r="CZ100" s="667"/>
      <c r="DA100" s="668"/>
      <c r="DB100" s="669"/>
      <c r="DC100" s="670"/>
      <c r="DD100" s="671"/>
      <c r="DE100" s="672"/>
      <c r="DF100" s="666"/>
      <c r="DG100" s="667"/>
      <c r="DH100" s="668"/>
      <c r="DI100" s="669"/>
      <c r="DJ100" s="670"/>
      <c r="DK100" s="671"/>
      <c r="DL100" s="672"/>
      <c r="DM100" s="666"/>
      <c r="DN100" s="667"/>
      <c r="DO100" s="668"/>
      <c r="DP100" s="669"/>
      <c r="DQ100" s="670"/>
      <c r="DR100" s="671"/>
      <c r="DS100" s="672"/>
      <c r="DT100" s="666"/>
      <c r="DU100" s="667"/>
      <c r="DV100" s="668"/>
      <c r="DW100" s="669"/>
      <c r="DX100" s="670"/>
      <c r="DY100" s="671"/>
      <c r="DZ100" s="672"/>
      <c r="EA100" s="666"/>
      <c r="EB100" s="667"/>
      <c r="EC100" s="668"/>
      <c r="ED100" s="669"/>
      <c r="EE100" s="670"/>
      <c r="EF100" s="671"/>
      <c r="EG100" s="672"/>
      <c r="EH100" s="666"/>
      <c r="EI100" s="667"/>
      <c r="EJ100" s="668"/>
      <c r="EK100" s="669"/>
      <c r="EL100" s="670"/>
      <c r="EM100" s="671"/>
      <c r="EN100" s="672"/>
      <c r="EO100" s="666"/>
      <c r="EP100" s="667"/>
      <c r="EQ100" s="668"/>
      <c r="ER100" s="669"/>
      <c r="ES100" s="670"/>
      <c r="ET100" s="671"/>
      <c r="EU100" s="448"/>
      <c r="EV100" s="438"/>
      <c r="EW100" s="439"/>
      <c r="EX100" s="440"/>
      <c r="EY100" s="441"/>
      <c r="EZ100" s="442"/>
      <c r="FA100" s="443"/>
      <c r="FB100" s="636"/>
      <c r="FC100" s="445"/>
      <c r="FD100" s="439"/>
      <c r="FE100" s="440"/>
      <c r="FF100" s="441"/>
      <c r="FG100" s="670"/>
      <c r="FH100" s="671"/>
      <c r="FI100" s="672"/>
      <c r="FJ100" s="406">
        <v>0</v>
      </c>
      <c r="FK100" s="401">
        <v>0</v>
      </c>
      <c r="FL100" s="402">
        <v>0</v>
      </c>
      <c r="FM100" s="673">
        <v>0</v>
      </c>
      <c r="FN100" s="674">
        <v>0</v>
      </c>
      <c r="FO100" s="428">
        <v>0</v>
      </c>
      <c r="FP100" s="400">
        <v>0</v>
      </c>
      <c r="FQ100" s="429">
        <v>0</v>
      </c>
      <c r="FR100" s="675">
        <v>0</v>
      </c>
      <c r="FS100" s="679">
        <v>0</v>
      </c>
      <c r="FT100" s="668">
        <v>0</v>
      </c>
      <c r="FU100" s="669">
        <v>0</v>
      </c>
      <c r="FV100" s="670">
        <v>0</v>
      </c>
      <c r="FW100" s="680">
        <v>0</v>
      </c>
      <c r="FX100" s="681">
        <v>0</v>
      </c>
      <c r="FY100" s="667">
        <v>0</v>
      </c>
      <c r="FZ100" s="658">
        <v>0</v>
      </c>
      <c r="GA100" s="659">
        <v>0</v>
      </c>
    </row>
    <row r="101" spans="1:183" ht="33" customHeight="1" thickBot="1">
      <c r="A101" s="682" t="s">
        <v>897</v>
      </c>
      <c r="B101" s="597" t="s">
        <v>889</v>
      </c>
      <c r="C101" s="661"/>
      <c r="D101" s="662"/>
      <c r="E101" s="395"/>
      <c r="F101" s="395"/>
      <c r="G101" s="396">
        <v>0</v>
      </c>
      <c r="H101" s="470"/>
      <c r="I101" s="470"/>
      <c r="J101" s="436">
        <v>0</v>
      </c>
      <c r="K101" s="437" t="e">
        <v>#DIV/0!</v>
      </c>
      <c r="L101" s="666"/>
      <c r="M101" s="667"/>
      <c r="N101" s="668"/>
      <c r="O101" s="669"/>
      <c r="P101" s="670"/>
      <c r="Q101" s="671"/>
      <c r="R101" s="543"/>
      <c r="S101" s="666"/>
      <c r="T101" s="667"/>
      <c r="U101" s="668"/>
      <c r="V101" s="669"/>
      <c r="W101" s="670"/>
      <c r="X101" s="671"/>
      <c r="Y101" s="672"/>
      <c r="Z101" s="666"/>
      <c r="AA101" s="667"/>
      <c r="AB101" s="668"/>
      <c r="AC101" s="669"/>
      <c r="AD101" s="670"/>
      <c r="AE101" s="671"/>
      <c r="AF101" s="672"/>
      <c r="AG101" s="666"/>
      <c r="AH101" s="667"/>
      <c r="AI101" s="668"/>
      <c r="AJ101" s="669"/>
      <c r="AK101" s="670"/>
      <c r="AL101" s="671"/>
      <c r="AM101" s="672"/>
      <c r="AN101" s="666"/>
      <c r="AO101" s="667"/>
      <c r="AP101" s="668"/>
      <c r="AQ101" s="669"/>
      <c r="AR101" s="670"/>
      <c r="AS101" s="671"/>
      <c r="AT101" s="672"/>
      <c r="AU101" s="666"/>
      <c r="AV101" s="667"/>
      <c r="AW101" s="668"/>
      <c r="AX101" s="669"/>
      <c r="AY101" s="670"/>
      <c r="AZ101" s="671"/>
      <c r="BA101" s="543"/>
      <c r="BB101" s="666"/>
      <c r="BC101" s="667"/>
      <c r="BD101" s="668"/>
      <c r="BE101" s="669"/>
      <c r="BF101" s="670"/>
      <c r="BG101" s="671"/>
      <c r="BH101" s="672"/>
      <c r="BI101" s="666"/>
      <c r="BJ101" s="667"/>
      <c r="BK101" s="668"/>
      <c r="BL101" s="669"/>
      <c r="BM101" s="670"/>
      <c r="BN101" s="671"/>
      <c r="BO101" s="672"/>
      <c r="BP101" s="666"/>
      <c r="BQ101" s="667"/>
      <c r="BR101" s="668"/>
      <c r="BS101" s="669"/>
      <c r="BT101" s="670"/>
      <c r="BU101" s="671"/>
      <c r="BV101" s="448"/>
      <c r="BW101" s="666"/>
      <c r="BX101" s="667"/>
      <c r="BY101" s="668"/>
      <c r="BZ101" s="669"/>
      <c r="CA101" s="442"/>
      <c r="CB101" s="671"/>
      <c r="CC101" s="672"/>
      <c r="CD101" s="666"/>
      <c r="CE101" s="667"/>
      <c r="CF101" s="668"/>
      <c r="CG101" s="669"/>
      <c r="CH101" s="670"/>
      <c r="CI101" s="671"/>
      <c r="CJ101" s="672"/>
      <c r="CK101" s="666"/>
      <c r="CL101" s="667"/>
      <c r="CM101" s="668"/>
      <c r="CN101" s="669"/>
      <c r="CO101" s="670"/>
      <c r="CP101" s="671"/>
      <c r="CQ101" s="672"/>
      <c r="CR101" s="666"/>
      <c r="CS101" s="667"/>
      <c r="CT101" s="668"/>
      <c r="CU101" s="669"/>
      <c r="CV101" s="670"/>
      <c r="CW101" s="671"/>
      <c r="CX101" s="672"/>
      <c r="CY101" s="666"/>
      <c r="CZ101" s="667"/>
      <c r="DA101" s="668"/>
      <c r="DB101" s="669"/>
      <c r="DC101" s="670"/>
      <c r="DD101" s="671"/>
      <c r="DE101" s="672"/>
      <c r="DF101" s="666"/>
      <c r="DG101" s="667"/>
      <c r="DH101" s="668"/>
      <c r="DI101" s="669"/>
      <c r="DJ101" s="670"/>
      <c r="DK101" s="671"/>
      <c r="DL101" s="672"/>
      <c r="DM101" s="666"/>
      <c r="DN101" s="667"/>
      <c r="DO101" s="668"/>
      <c r="DP101" s="669"/>
      <c r="DQ101" s="670"/>
      <c r="DR101" s="671"/>
      <c r="DS101" s="672"/>
      <c r="DT101" s="666"/>
      <c r="DU101" s="667"/>
      <c r="DV101" s="668"/>
      <c r="DW101" s="669"/>
      <c r="DX101" s="670"/>
      <c r="DY101" s="671"/>
      <c r="DZ101" s="672"/>
      <c r="EA101" s="666"/>
      <c r="EB101" s="667"/>
      <c r="EC101" s="668"/>
      <c r="ED101" s="669"/>
      <c r="EE101" s="670"/>
      <c r="EF101" s="671"/>
      <c r="EG101" s="672"/>
      <c r="EH101" s="666"/>
      <c r="EI101" s="667"/>
      <c r="EJ101" s="668"/>
      <c r="EK101" s="669"/>
      <c r="EL101" s="670"/>
      <c r="EM101" s="671"/>
      <c r="EN101" s="672"/>
      <c r="EO101" s="666"/>
      <c r="EP101" s="667"/>
      <c r="EQ101" s="668"/>
      <c r="ER101" s="669"/>
      <c r="ES101" s="670"/>
      <c r="ET101" s="671"/>
      <c r="EU101" s="448"/>
      <c r="EV101" s="438"/>
      <c r="EW101" s="439"/>
      <c r="EX101" s="440"/>
      <c r="EY101" s="441"/>
      <c r="EZ101" s="442"/>
      <c r="FA101" s="443"/>
      <c r="FB101" s="636"/>
      <c r="FC101" s="445"/>
      <c r="FD101" s="439"/>
      <c r="FE101" s="440"/>
      <c r="FF101" s="441"/>
      <c r="FG101" s="670"/>
      <c r="FH101" s="671"/>
      <c r="FI101" s="672"/>
      <c r="FJ101" s="406">
        <v>0</v>
      </c>
      <c r="FK101" s="401">
        <v>0</v>
      </c>
      <c r="FL101" s="402">
        <v>0</v>
      </c>
      <c r="FM101" s="673">
        <v>0</v>
      </c>
      <c r="FN101" s="674">
        <v>0</v>
      </c>
      <c r="FO101" s="428">
        <v>0</v>
      </c>
      <c r="FP101" s="400">
        <v>0</v>
      </c>
      <c r="FQ101" s="429">
        <v>0</v>
      </c>
      <c r="FR101" s="675">
        <v>0</v>
      </c>
      <c r="FS101" s="679">
        <v>0</v>
      </c>
      <c r="FT101" s="668">
        <v>0</v>
      </c>
      <c r="FU101" s="669">
        <v>0</v>
      </c>
      <c r="FV101" s="670">
        <v>0</v>
      </c>
      <c r="FW101" s="680">
        <v>0</v>
      </c>
      <c r="FX101" s="681">
        <v>0</v>
      </c>
      <c r="FY101" s="667">
        <v>0</v>
      </c>
      <c r="FZ101" s="658">
        <v>0</v>
      </c>
      <c r="GA101" s="659">
        <v>0</v>
      </c>
    </row>
    <row r="102" spans="1:183" ht="33" customHeight="1" thickBot="1">
      <c r="A102" s="682" t="s">
        <v>898</v>
      </c>
      <c r="B102" s="597" t="s">
        <v>889</v>
      </c>
      <c r="C102" s="661"/>
      <c r="D102" s="662"/>
      <c r="E102" s="395"/>
      <c r="F102" s="395"/>
      <c r="G102" s="396">
        <v>0</v>
      </c>
      <c r="H102" s="470"/>
      <c r="I102" s="470"/>
      <c r="J102" s="436">
        <v>0</v>
      </c>
      <c r="K102" s="437" t="e">
        <v>#DIV/0!</v>
      </c>
      <c r="L102" s="666"/>
      <c r="M102" s="667"/>
      <c r="N102" s="668"/>
      <c r="O102" s="669"/>
      <c r="P102" s="670"/>
      <c r="Q102" s="671"/>
      <c r="R102" s="543"/>
      <c r="S102" s="666"/>
      <c r="T102" s="667"/>
      <c r="U102" s="668"/>
      <c r="V102" s="669"/>
      <c r="W102" s="670"/>
      <c r="X102" s="671"/>
      <c r="Y102" s="672"/>
      <c r="Z102" s="666"/>
      <c r="AA102" s="667"/>
      <c r="AB102" s="668"/>
      <c r="AC102" s="669"/>
      <c r="AD102" s="670"/>
      <c r="AE102" s="671"/>
      <c r="AF102" s="672"/>
      <c r="AG102" s="666"/>
      <c r="AH102" s="667"/>
      <c r="AI102" s="668"/>
      <c r="AJ102" s="669"/>
      <c r="AK102" s="670"/>
      <c r="AL102" s="671"/>
      <c r="AM102" s="672"/>
      <c r="AN102" s="666"/>
      <c r="AO102" s="667"/>
      <c r="AP102" s="668"/>
      <c r="AQ102" s="669"/>
      <c r="AR102" s="670"/>
      <c r="AS102" s="671"/>
      <c r="AT102" s="672"/>
      <c r="AU102" s="666"/>
      <c r="AV102" s="667"/>
      <c r="AW102" s="668"/>
      <c r="AX102" s="669"/>
      <c r="AY102" s="670"/>
      <c r="AZ102" s="671"/>
      <c r="BA102" s="543"/>
      <c r="BB102" s="666"/>
      <c r="BC102" s="667"/>
      <c r="BD102" s="668"/>
      <c r="BE102" s="669"/>
      <c r="BF102" s="670"/>
      <c r="BG102" s="671"/>
      <c r="BH102" s="672"/>
      <c r="BI102" s="666"/>
      <c r="BJ102" s="667"/>
      <c r="BK102" s="668"/>
      <c r="BL102" s="669"/>
      <c r="BM102" s="670"/>
      <c r="BN102" s="671"/>
      <c r="BO102" s="672"/>
      <c r="BP102" s="666"/>
      <c r="BQ102" s="667"/>
      <c r="BR102" s="668"/>
      <c r="BS102" s="669"/>
      <c r="BT102" s="670"/>
      <c r="BU102" s="671"/>
      <c r="BV102" s="448"/>
      <c r="BW102" s="666"/>
      <c r="BX102" s="667"/>
      <c r="BY102" s="668"/>
      <c r="BZ102" s="669"/>
      <c r="CA102" s="442"/>
      <c r="CB102" s="671"/>
      <c r="CC102" s="672"/>
      <c r="CD102" s="666"/>
      <c r="CE102" s="667"/>
      <c r="CF102" s="668"/>
      <c r="CG102" s="669"/>
      <c r="CH102" s="670"/>
      <c r="CI102" s="671"/>
      <c r="CJ102" s="672"/>
      <c r="CK102" s="666"/>
      <c r="CL102" s="667"/>
      <c r="CM102" s="668"/>
      <c r="CN102" s="669"/>
      <c r="CO102" s="670"/>
      <c r="CP102" s="671"/>
      <c r="CQ102" s="672"/>
      <c r="CR102" s="666"/>
      <c r="CS102" s="667"/>
      <c r="CT102" s="668"/>
      <c r="CU102" s="669"/>
      <c r="CV102" s="670"/>
      <c r="CW102" s="671"/>
      <c r="CX102" s="672"/>
      <c r="CY102" s="666"/>
      <c r="CZ102" s="667"/>
      <c r="DA102" s="668"/>
      <c r="DB102" s="669"/>
      <c r="DC102" s="670"/>
      <c r="DD102" s="671"/>
      <c r="DE102" s="672"/>
      <c r="DF102" s="666"/>
      <c r="DG102" s="667"/>
      <c r="DH102" s="668"/>
      <c r="DI102" s="669"/>
      <c r="DJ102" s="670"/>
      <c r="DK102" s="671"/>
      <c r="DL102" s="672"/>
      <c r="DM102" s="666"/>
      <c r="DN102" s="667"/>
      <c r="DO102" s="668"/>
      <c r="DP102" s="669"/>
      <c r="DQ102" s="670"/>
      <c r="DR102" s="671"/>
      <c r="DS102" s="672"/>
      <c r="DT102" s="666"/>
      <c r="DU102" s="667"/>
      <c r="DV102" s="668"/>
      <c r="DW102" s="669"/>
      <c r="DX102" s="670"/>
      <c r="DY102" s="671"/>
      <c r="DZ102" s="672"/>
      <c r="EA102" s="666"/>
      <c r="EB102" s="667"/>
      <c r="EC102" s="668"/>
      <c r="ED102" s="669"/>
      <c r="EE102" s="670"/>
      <c r="EF102" s="671"/>
      <c r="EG102" s="672"/>
      <c r="EH102" s="666"/>
      <c r="EI102" s="667"/>
      <c r="EJ102" s="668"/>
      <c r="EK102" s="669"/>
      <c r="EL102" s="670"/>
      <c r="EM102" s="671"/>
      <c r="EN102" s="672"/>
      <c r="EO102" s="666"/>
      <c r="EP102" s="667"/>
      <c r="EQ102" s="668"/>
      <c r="ER102" s="669"/>
      <c r="ES102" s="670"/>
      <c r="ET102" s="671"/>
      <c r="EU102" s="448"/>
      <c r="EV102" s="438"/>
      <c r="EW102" s="439"/>
      <c r="EX102" s="440"/>
      <c r="EY102" s="441"/>
      <c r="EZ102" s="442"/>
      <c r="FA102" s="443"/>
      <c r="FB102" s="636"/>
      <c r="FC102" s="445"/>
      <c r="FD102" s="439"/>
      <c r="FE102" s="440"/>
      <c r="FF102" s="441"/>
      <c r="FG102" s="670"/>
      <c r="FH102" s="671"/>
      <c r="FI102" s="672"/>
      <c r="FJ102" s="406">
        <v>0</v>
      </c>
      <c r="FK102" s="401">
        <v>0</v>
      </c>
      <c r="FL102" s="402">
        <v>0</v>
      </c>
      <c r="FM102" s="673">
        <v>0</v>
      </c>
      <c r="FN102" s="674">
        <v>0</v>
      </c>
      <c r="FO102" s="428">
        <v>0</v>
      </c>
      <c r="FP102" s="400">
        <v>0</v>
      </c>
      <c r="FQ102" s="429">
        <v>0</v>
      </c>
      <c r="FR102" s="675">
        <v>0</v>
      </c>
      <c r="FS102" s="679">
        <v>0</v>
      </c>
      <c r="FT102" s="668">
        <v>0</v>
      </c>
      <c r="FU102" s="669">
        <v>0</v>
      </c>
      <c r="FV102" s="670">
        <v>0</v>
      </c>
      <c r="FW102" s="680">
        <v>0</v>
      </c>
      <c r="FX102" s="681">
        <v>0</v>
      </c>
      <c r="FY102" s="667">
        <v>0</v>
      </c>
      <c r="FZ102" s="658">
        <v>0</v>
      </c>
      <c r="GA102" s="659">
        <v>0</v>
      </c>
    </row>
    <row r="103" spans="1:183" ht="33" customHeight="1" thickBot="1">
      <c r="A103" s="682" t="s">
        <v>899</v>
      </c>
      <c r="B103" s="597" t="s">
        <v>889</v>
      </c>
      <c r="C103" s="661"/>
      <c r="D103" s="662"/>
      <c r="E103" s="395"/>
      <c r="F103" s="395"/>
      <c r="G103" s="396">
        <v>0</v>
      </c>
      <c r="H103" s="470"/>
      <c r="I103" s="470"/>
      <c r="J103" s="436">
        <v>0</v>
      </c>
      <c r="K103" s="437" t="e">
        <v>#DIV/0!</v>
      </c>
      <c r="L103" s="666"/>
      <c r="M103" s="667"/>
      <c r="N103" s="668"/>
      <c r="O103" s="669"/>
      <c r="P103" s="670"/>
      <c r="Q103" s="671"/>
      <c r="R103" s="543"/>
      <c r="S103" s="666"/>
      <c r="T103" s="667"/>
      <c r="U103" s="668"/>
      <c r="V103" s="669"/>
      <c r="W103" s="670"/>
      <c r="X103" s="671"/>
      <c r="Y103" s="672"/>
      <c r="Z103" s="666"/>
      <c r="AA103" s="667"/>
      <c r="AB103" s="668"/>
      <c r="AC103" s="669"/>
      <c r="AD103" s="670"/>
      <c r="AE103" s="671"/>
      <c r="AF103" s="672"/>
      <c r="AG103" s="666"/>
      <c r="AH103" s="667"/>
      <c r="AI103" s="668"/>
      <c r="AJ103" s="669"/>
      <c r="AK103" s="670"/>
      <c r="AL103" s="671"/>
      <c r="AM103" s="672"/>
      <c r="AN103" s="666"/>
      <c r="AO103" s="667"/>
      <c r="AP103" s="668"/>
      <c r="AQ103" s="669"/>
      <c r="AR103" s="670"/>
      <c r="AS103" s="671"/>
      <c r="AT103" s="672"/>
      <c r="AU103" s="666"/>
      <c r="AV103" s="667"/>
      <c r="AW103" s="668"/>
      <c r="AX103" s="669"/>
      <c r="AY103" s="670"/>
      <c r="AZ103" s="671"/>
      <c r="BA103" s="543"/>
      <c r="BB103" s="666"/>
      <c r="BC103" s="667"/>
      <c r="BD103" s="668"/>
      <c r="BE103" s="669"/>
      <c r="BF103" s="670"/>
      <c r="BG103" s="671"/>
      <c r="BH103" s="672"/>
      <c r="BI103" s="666"/>
      <c r="BJ103" s="667"/>
      <c r="BK103" s="668"/>
      <c r="BL103" s="669"/>
      <c r="BM103" s="670"/>
      <c r="BN103" s="671"/>
      <c r="BO103" s="672"/>
      <c r="BP103" s="666"/>
      <c r="BQ103" s="667"/>
      <c r="BR103" s="668"/>
      <c r="BS103" s="669"/>
      <c r="BT103" s="670"/>
      <c r="BU103" s="671"/>
      <c r="BV103" s="448"/>
      <c r="BW103" s="666"/>
      <c r="BX103" s="667"/>
      <c r="BY103" s="668"/>
      <c r="BZ103" s="669"/>
      <c r="CA103" s="442"/>
      <c r="CB103" s="671"/>
      <c r="CC103" s="672"/>
      <c r="CD103" s="666"/>
      <c r="CE103" s="667"/>
      <c r="CF103" s="668"/>
      <c r="CG103" s="669"/>
      <c r="CH103" s="670"/>
      <c r="CI103" s="671"/>
      <c r="CJ103" s="672"/>
      <c r="CK103" s="666"/>
      <c r="CL103" s="667"/>
      <c r="CM103" s="668"/>
      <c r="CN103" s="669"/>
      <c r="CO103" s="670"/>
      <c r="CP103" s="671"/>
      <c r="CQ103" s="672"/>
      <c r="CR103" s="666"/>
      <c r="CS103" s="667"/>
      <c r="CT103" s="668"/>
      <c r="CU103" s="669"/>
      <c r="CV103" s="670"/>
      <c r="CW103" s="671"/>
      <c r="CX103" s="672"/>
      <c r="CY103" s="666"/>
      <c r="CZ103" s="667"/>
      <c r="DA103" s="668"/>
      <c r="DB103" s="669"/>
      <c r="DC103" s="670"/>
      <c r="DD103" s="671"/>
      <c r="DE103" s="672"/>
      <c r="DF103" s="666"/>
      <c r="DG103" s="667"/>
      <c r="DH103" s="668"/>
      <c r="DI103" s="669"/>
      <c r="DJ103" s="670"/>
      <c r="DK103" s="671"/>
      <c r="DL103" s="672"/>
      <c r="DM103" s="666"/>
      <c r="DN103" s="667"/>
      <c r="DO103" s="668"/>
      <c r="DP103" s="669"/>
      <c r="DQ103" s="670"/>
      <c r="DR103" s="671"/>
      <c r="DS103" s="672"/>
      <c r="DT103" s="666"/>
      <c r="DU103" s="667"/>
      <c r="DV103" s="668"/>
      <c r="DW103" s="669"/>
      <c r="DX103" s="670"/>
      <c r="DY103" s="671"/>
      <c r="DZ103" s="672"/>
      <c r="EA103" s="666"/>
      <c r="EB103" s="667"/>
      <c r="EC103" s="668"/>
      <c r="ED103" s="669"/>
      <c r="EE103" s="670"/>
      <c r="EF103" s="671"/>
      <c r="EG103" s="672"/>
      <c r="EH103" s="666"/>
      <c r="EI103" s="667"/>
      <c r="EJ103" s="668"/>
      <c r="EK103" s="669"/>
      <c r="EL103" s="670"/>
      <c r="EM103" s="671"/>
      <c r="EN103" s="672"/>
      <c r="EO103" s="666"/>
      <c r="EP103" s="667"/>
      <c r="EQ103" s="668"/>
      <c r="ER103" s="669"/>
      <c r="ES103" s="670"/>
      <c r="ET103" s="671"/>
      <c r="EU103" s="448"/>
      <c r="EV103" s="438"/>
      <c r="EW103" s="439"/>
      <c r="EX103" s="440"/>
      <c r="EY103" s="441"/>
      <c r="EZ103" s="442"/>
      <c r="FA103" s="443"/>
      <c r="FB103" s="636"/>
      <c r="FC103" s="445"/>
      <c r="FD103" s="439"/>
      <c r="FE103" s="440"/>
      <c r="FF103" s="441"/>
      <c r="FG103" s="670"/>
      <c r="FH103" s="671"/>
      <c r="FI103" s="672"/>
      <c r="FJ103" s="406">
        <v>0</v>
      </c>
      <c r="FK103" s="401">
        <v>0</v>
      </c>
      <c r="FL103" s="402">
        <v>0</v>
      </c>
      <c r="FM103" s="673">
        <v>0</v>
      </c>
      <c r="FN103" s="674">
        <v>0</v>
      </c>
      <c r="FO103" s="428">
        <v>0</v>
      </c>
      <c r="FP103" s="400">
        <v>0</v>
      </c>
      <c r="FQ103" s="429">
        <v>0</v>
      </c>
      <c r="FR103" s="675">
        <v>0</v>
      </c>
      <c r="FS103" s="679">
        <v>0</v>
      </c>
      <c r="FT103" s="668">
        <v>0</v>
      </c>
      <c r="FU103" s="669">
        <v>0</v>
      </c>
      <c r="FV103" s="670">
        <v>0</v>
      </c>
      <c r="FW103" s="680">
        <v>0</v>
      </c>
      <c r="FX103" s="681">
        <v>0</v>
      </c>
      <c r="FY103" s="667">
        <v>0</v>
      </c>
      <c r="FZ103" s="658">
        <v>0</v>
      </c>
      <c r="GA103" s="659">
        <v>0</v>
      </c>
    </row>
    <row r="104" spans="1:183" ht="33" customHeight="1" thickBot="1">
      <c r="A104" s="682" t="s">
        <v>900</v>
      </c>
      <c r="B104" s="597" t="s">
        <v>889</v>
      </c>
      <c r="C104" s="661"/>
      <c r="D104" s="662"/>
      <c r="E104" s="395"/>
      <c r="F104" s="395"/>
      <c r="G104" s="396">
        <v>0</v>
      </c>
      <c r="H104" s="470"/>
      <c r="I104" s="470"/>
      <c r="J104" s="436">
        <v>0</v>
      </c>
      <c r="K104" s="437" t="e">
        <v>#DIV/0!</v>
      </c>
      <c r="L104" s="666"/>
      <c r="M104" s="667"/>
      <c r="N104" s="668"/>
      <c r="O104" s="669"/>
      <c r="P104" s="670"/>
      <c r="Q104" s="671"/>
      <c r="R104" s="543"/>
      <c r="S104" s="666"/>
      <c r="T104" s="667"/>
      <c r="U104" s="668"/>
      <c r="V104" s="669"/>
      <c r="W104" s="670"/>
      <c r="X104" s="671"/>
      <c r="Y104" s="672"/>
      <c r="Z104" s="666"/>
      <c r="AA104" s="667"/>
      <c r="AB104" s="668"/>
      <c r="AC104" s="669"/>
      <c r="AD104" s="670"/>
      <c r="AE104" s="671"/>
      <c r="AF104" s="672"/>
      <c r="AG104" s="666"/>
      <c r="AH104" s="667"/>
      <c r="AI104" s="668"/>
      <c r="AJ104" s="669"/>
      <c r="AK104" s="670"/>
      <c r="AL104" s="671"/>
      <c r="AM104" s="672"/>
      <c r="AN104" s="666"/>
      <c r="AO104" s="667"/>
      <c r="AP104" s="668"/>
      <c r="AQ104" s="669"/>
      <c r="AR104" s="670"/>
      <c r="AS104" s="671"/>
      <c r="AT104" s="672"/>
      <c r="AU104" s="666"/>
      <c r="AV104" s="667"/>
      <c r="AW104" s="668"/>
      <c r="AX104" s="669"/>
      <c r="AY104" s="670"/>
      <c r="AZ104" s="671"/>
      <c r="BA104" s="543"/>
      <c r="BB104" s="666"/>
      <c r="BC104" s="667"/>
      <c r="BD104" s="668"/>
      <c r="BE104" s="669"/>
      <c r="BF104" s="670"/>
      <c r="BG104" s="671"/>
      <c r="BH104" s="672"/>
      <c r="BI104" s="666"/>
      <c r="BJ104" s="667"/>
      <c r="BK104" s="668"/>
      <c r="BL104" s="669"/>
      <c r="BM104" s="670"/>
      <c r="BN104" s="671"/>
      <c r="BO104" s="672"/>
      <c r="BP104" s="666"/>
      <c r="BQ104" s="667"/>
      <c r="BR104" s="668"/>
      <c r="BS104" s="669"/>
      <c r="BT104" s="670"/>
      <c r="BU104" s="671"/>
      <c r="BV104" s="448"/>
      <c r="BW104" s="666"/>
      <c r="BX104" s="667"/>
      <c r="BY104" s="668"/>
      <c r="BZ104" s="669"/>
      <c r="CA104" s="442"/>
      <c r="CB104" s="671"/>
      <c r="CC104" s="672"/>
      <c r="CD104" s="666"/>
      <c r="CE104" s="667"/>
      <c r="CF104" s="668"/>
      <c r="CG104" s="669"/>
      <c r="CH104" s="670"/>
      <c r="CI104" s="671"/>
      <c r="CJ104" s="672"/>
      <c r="CK104" s="666"/>
      <c r="CL104" s="667"/>
      <c r="CM104" s="668"/>
      <c r="CN104" s="669"/>
      <c r="CO104" s="670"/>
      <c r="CP104" s="671"/>
      <c r="CQ104" s="672"/>
      <c r="CR104" s="666"/>
      <c r="CS104" s="667"/>
      <c r="CT104" s="668"/>
      <c r="CU104" s="669"/>
      <c r="CV104" s="670"/>
      <c r="CW104" s="671"/>
      <c r="CX104" s="672"/>
      <c r="CY104" s="666"/>
      <c r="CZ104" s="667"/>
      <c r="DA104" s="668"/>
      <c r="DB104" s="669"/>
      <c r="DC104" s="670"/>
      <c r="DD104" s="671"/>
      <c r="DE104" s="672"/>
      <c r="DF104" s="666"/>
      <c r="DG104" s="667"/>
      <c r="DH104" s="668"/>
      <c r="DI104" s="669"/>
      <c r="DJ104" s="670"/>
      <c r="DK104" s="671"/>
      <c r="DL104" s="672"/>
      <c r="DM104" s="666"/>
      <c r="DN104" s="667"/>
      <c r="DO104" s="668"/>
      <c r="DP104" s="669"/>
      <c r="DQ104" s="670"/>
      <c r="DR104" s="671"/>
      <c r="DS104" s="672"/>
      <c r="DT104" s="666"/>
      <c r="DU104" s="667"/>
      <c r="DV104" s="668"/>
      <c r="DW104" s="669"/>
      <c r="DX104" s="670"/>
      <c r="DY104" s="671"/>
      <c r="DZ104" s="672"/>
      <c r="EA104" s="666"/>
      <c r="EB104" s="667"/>
      <c r="EC104" s="668"/>
      <c r="ED104" s="669"/>
      <c r="EE104" s="670"/>
      <c r="EF104" s="671"/>
      <c r="EG104" s="672"/>
      <c r="EH104" s="666"/>
      <c r="EI104" s="667"/>
      <c r="EJ104" s="668"/>
      <c r="EK104" s="669"/>
      <c r="EL104" s="670"/>
      <c r="EM104" s="671"/>
      <c r="EN104" s="672"/>
      <c r="EO104" s="666"/>
      <c r="EP104" s="667"/>
      <c r="EQ104" s="668"/>
      <c r="ER104" s="669"/>
      <c r="ES104" s="670"/>
      <c r="ET104" s="671"/>
      <c r="EU104" s="448"/>
      <c r="EV104" s="438"/>
      <c r="EW104" s="439"/>
      <c r="EX104" s="440"/>
      <c r="EY104" s="441"/>
      <c r="EZ104" s="442"/>
      <c r="FA104" s="443"/>
      <c r="FB104" s="636"/>
      <c r="FC104" s="445"/>
      <c r="FD104" s="439"/>
      <c r="FE104" s="440"/>
      <c r="FF104" s="441"/>
      <c r="FG104" s="670"/>
      <c r="FH104" s="671"/>
      <c r="FI104" s="672"/>
      <c r="FJ104" s="406">
        <v>0</v>
      </c>
      <c r="FK104" s="401">
        <v>0</v>
      </c>
      <c r="FL104" s="402">
        <v>0</v>
      </c>
      <c r="FM104" s="673">
        <v>0</v>
      </c>
      <c r="FN104" s="674">
        <v>0</v>
      </c>
      <c r="FO104" s="428">
        <v>0</v>
      </c>
      <c r="FP104" s="400">
        <v>0</v>
      </c>
      <c r="FQ104" s="429">
        <v>0</v>
      </c>
      <c r="FR104" s="675">
        <v>0</v>
      </c>
      <c r="FS104" s="679">
        <v>0</v>
      </c>
      <c r="FT104" s="668">
        <v>0</v>
      </c>
      <c r="FU104" s="669">
        <v>0</v>
      </c>
      <c r="FV104" s="670">
        <v>0</v>
      </c>
      <c r="FW104" s="680">
        <v>0</v>
      </c>
      <c r="FX104" s="681">
        <v>0</v>
      </c>
      <c r="FY104" s="667">
        <v>0</v>
      </c>
      <c r="FZ104" s="658">
        <v>0</v>
      </c>
      <c r="GA104" s="659">
        <v>0</v>
      </c>
    </row>
    <row r="105" spans="1:183" ht="33" customHeight="1" thickBot="1">
      <c r="A105" s="682" t="s">
        <v>901</v>
      </c>
      <c r="B105" s="597" t="s">
        <v>889</v>
      </c>
      <c r="C105" s="661"/>
      <c r="D105" s="662"/>
      <c r="E105" s="395"/>
      <c r="F105" s="395"/>
      <c r="G105" s="396">
        <v>0</v>
      </c>
      <c r="H105" s="470"/>
      <c r="I105" s="470"/>
      <c r="J105" s="436">
        <v>0</v>
      </c>
      <c r="K105" s="437" t="e">
        <v>#DIV/0!</v>
      </c>
      <c r="L105" s="666"/>
      <c r="M105" s="667"/>
      <c r="N105" s="668"/>
      <c r="O105" s="669"/>
      <c r="P105" s="670"/>
      <c r="Q105" s="671"/>
      <c r="R105" s="543"/>
      <c r="S105" s="666"/>
      <c r="T105" s="667"/>
      <c r="U105" s="668"/>
      <c r="V105" s="669"/>
      <c r="W105" s="670"/>
      <c r="X105" s="671"/>
      <c r="Y105" s="672"/>
      <c r="Z105" s="666"/>
      <c r="AA105" s="667"/>
      <c r="AB105" s="668"/>
      <c r="AC105" s="669"/>
      <c r="AD105" s="670"/>
      <c r="AE105" s="671"/>
      <c r="AF105" s="672"/>
      <c r="AG105" s="666"/>
      <c r="AH105" s="667"/>
      <c r="AI105" s="668"/>
      <c r="AJ105" s="669"/>
      <c r="AK105" s="670"/>
      <c r="AL105" s="671"/>
      <c r="AM105" s="672"/>
      <c r="AN105" s="666"/>
      <c r="AO105" s="667"/>
      <c r="AP105" s="668"/>
      <c r="AQ105" s="669"/>
      <c r="AR105" s="670"/>
      <c r="AS105" s="671"/>
      <c r="AT105" s="672"/>
      <c r="AU105" s="666"/>
      <c r="AV105" s="667"/>
      <c r="AW105" s="668"/>
      <c r="AX105" s="669"/>
      <c r="AY105" s="670"/>
      <c r="AZ105" s="671"/>
      <c r="BA105" s="543"/>
      <c r="BB105" s="666"/>
      <c r="BC105" s="667"/>
      <c r="BD105" s="668"/>
      <c r="BE105" s="669"/>
      <c r="BF105" s="670"/>
      <c r="BG105" s="671"/>
      <c r="BH105" s="672"/>
      <c r="BI105" s="666"/>
      <c r="BJ105" s="667"/>
      <c r="BK105" s="668"/>
      <c r="BL105" s="669"/>
      <c r="BM105" s="670"/>
      <c r="BN105" s="671"/>
      <c r="BO105" s="672"/>
      <c r="BP105" s="666"/>
      <c r="BQ105" s="667"/>
      <c r="BR105" s="668"/>
      <c r="BS105" s="669"/>
      <c r="BT105" s="670"/>
      <c r="BU105" s="671"/>
      <c r="BV105" s="448"/>
      <c r="BW105" s="666"/>
      <c r="BX105" s="667"/>
      <c r="BY105" s="668"/>
      <c r="BZ105" s="669"/>
      <c r="CA105" s="442"/>
      <c r="CB105" s="671"/>
      <c r="CC105" s="672"/>
      <c r="CD105" s="666"/>
      <c r="CE105" s="667"/>
      <c r="CF105" s="668"/>
      <c r="CG105" s="669"/>
      <c r="CH105" s="670"/>
      <c r="CI105" s="671"/>
      <c r="CJ105" s="672"/>
      <c r="CK105" s="666"/>
      <c r="CL105" s="667"/>
      <c r="CM105" s="668"/>
      <c r="CN105" s="669"/>
      <c r="CO105" s="670"/>
      <c r="CP105" s="671"/>
      <c r="CQ105" s="672"/>
      <c r="CR105" s="666"/>
      <c r="CS105" s="667"/>
      <c r="CT105" s="668"/>
      <c r="CU105" s="669"/>
      <c r="CV105" s="670"/>
      <c r="CW105" s="671"/>
      <c r="CX105" s="672"/>
      <c r="CY105" s="666"/>
      <c r="CZ105" s="667"/>
      <c r="DA105" s="668"/>
      <c r="DB105" s="669"/>
      <c r="DC105" s="670"/>
      <c r="DD105" s="671"/>
      <c r="DE105" s="672"/>
      <c r="DF105" s="666"/>
      <c r="DG105" s="667"/>
      <c r="DH105" s="668"/>
      <c r="DI105" s="669"/>
      <c r="DJ105" s="670"/>
      <c r="DK105" s="671"/>
      <c r="DL105" s="672"/>
      <c r="DM105" s="666"/>
      <c r="DN105" s="667"/>
      <c r="DO105" s="668"/>
      <c r="DP105" s="669"/>
      <c r="DQ105" s="670"/>
      <c r="DR105" s="671"/>
      <c r="DS105" s="672"/>
      <c r="DT105" s="666"/>
      <c r="DU105" s="667"/>
      <c r="DV105" s="668"/>
      <c r="DW105" s="669"/>
      <c r="DX105" s="670"/>
      <c r="DY105" s="671"/>
      <c r="DZ105" s="672"/>
      <c r="EA105" s="666"/>
      <c r="EB105" s="667"/>
      <c r="EC105" s="668"/>
      <c r="ED105" s="669"/>
      <c r="EE105" s="670"/>
      <c r="EF105" s="671"/>
      <c r="EG105" s="672"/>
      <c r="EH105" s="666"/>
      <c r="EI105" s="667"/>
      <c r="EJ105" s="668"/>
      <c r="EK105" s="669"/>
      <c r="EL105" s="670"/>
      <c r="EM105" s="671"/>
      <c r="EN105" s="672"/>
      <c r="EO105" s="666"/>
      <c r="EP105" s="667"/>
      <c r="EQ105" s="668"/>
      <c r="ER105" s="669"/>
      <c r="ES105" s="670"/>
      <c r="ET105" s="671"/>
      <c r="EU105" s="448"/>
      <c r="EV105" s="438"/>
      <c r="EW105" s="439"/>
      <c r="EX105" s="440"/>
      <c r="EY105" s="441"/>
      <c r="EZ105" s="442"/>
      <c r="FA105" s="443"/>
      <c r="FB105" s="636"/>
      <c r="FC105" s="445"/>
      <c r="FD105" s="439"/>
      <c r="FE105" s="440"/>
      <c r="FF105" s="441"/>
      <c r="FG105" s="670"/>
      <c r="FH105" s="671"/>
      <c r="FI105" s="672"/>
      <c r="FJ105" s="406">
        <v>0</v>
      </c>
      <c r="FK105" s="401">
        <v>0</v>
      </c>
      <c r="FL105" s="402">
        <v>0</v>
      </c>
      <c r="FM105" s="673">
        <v>0</v>
      </c>
      <c r="FN105" s="674">
        <v>0</v>
      </c>
      <c r="FO105" s="428">
        <v>0</v>
      </c>
      <c r="FP105" s="400">
        <v>0</v>
      </c>
      <c r="FQ105" s="429">
        <v>0</v>
      </c>
      <c r="FR105" s="675">
        <v>0</v>
      </c>
      <c r="FS105" s="679">
        <v>0</v>
      </c>
      <c r="FT105" s="668">
        <v>0</v>
      </c>
      <c r="FU105" s="669">
        <v>0</v>
      </c>
      <c r="FV105" s="670">
        <v>0</v>
      </c>
      <c r="FW105" s="680">
        <v>0</v>
      </c>
      <c r="FX105" s="681">
        <v>0</v>
      </c>
      <c r="FY105" s="667">
        <v>0</v>
      </c>
      <c r="FZ105" s="658">
        <v>0</v>
      </c>
      <c r="GA105" s="659">
        <v>0</v>
      </c>
    </row>
    <row r="106" spans="1:183" ht="35.25" customHeight="1" thickBot="1">
      <c r="A106" s="682" t="s">
        <v>902</v>
      </c>
      <c r="B106" s="597" t="s">
        <v>889</v>
      </c>
      <c r="C106" s="661"/>
      <c r="D106" s="662"/>
      <c r="E106" s="395"/>
      <c r="F106" s="395"/>
      <c r="G106" s="396">
        <v>0</v>
      </c>
      <c r="H106" s="470"/>
      <c r="I106" s="470"/>
      <c r="J106" s="436">
        <v>0</v>
      </c>
      <c r="K106" s="437" t="e">
        <v>#DIV/0!</v>
      </c>
      <c r="L106" s="666"/>
      <c r="M106" s="667"/>
      <c r="N106" s="668"/>
      <c r="O106" s="669"/>
      <c r="P106" s="670"/>
      <c r="Q106" s="671"/>
      <c r="R106" s="543"/>
      <c r="S106" s="666"/>
      <c r="T106" s="667"/>
      <c r="U106" s="668"/>
      <c r="V106" s="669"/>
      <c r="W106" s="670"/>
      <c r="X106" s="671"/>
      <c r="Y106" s="672"/>
      <c r="Z106" s="666"/>
      <c r="AA106" s="667"/>
      <c r="AB106" s="668"/>
      <c r="AC106" s="669"/>
      <c r="AD106" s="670"/>
      <c r="AE106" s="671"/>
      <c r="AF106" s="672"/>
      <c r="AG106" s="666"/>
      <c r="AH106" s="667"/>
      <c r="AI106" s="668"/>
      <c r="AJ106" s="669"/>
      <c r="AK106" s="670"/>
      <c r="AL106" s="671"/>
      <c r="AM106" s="672"/>
      <c r="AN106" s="666"/>
      <c r="AO106" s="667"/>
      <c r="AP106" s="668"/>
      <c r="AQ106" s="669"/>
      <c r="AR106" s="670"/>
      <c r="AS106" s="671"/>
      <c r="AT106" s="672"/>
      <c r="AU106" s="666"/>
      <c r="AV106" s="667"/>
      <c r="AW106" s="668"/>
      <c r="AX106" s="669"/>
      <c r="AY106" s="670"/>
      <c r="AZ106" s="671"/>
      <c r="BA106" s="543"/>
      <c r="BB106" s="666"/>
      <c r="BC106" s="667"/>
      <c r="BD106" s="668"/>
      <c r="BE106" s="669"/>
      <c r="BF106" s="670"/>
      <c r="BG106" s="671"/>
      <c r="BH106" s="672"/>
      <c r="BI106" s="666"/>
      <c r="BJ106" s="667"/>
      <c r="BK106" s="668"/>
      <c r="BL106" s="669"/>
      <c r="BM106" s="670"/>
      <c r="BN106" s="671"/>
      <c r="BO106" s="672"/>
      <c r="BP106" s="666"/>
      <c r="BQ106" s="667"/>
      <c r="BR106" s="668"/>
      <c r="BS106" s="669"/>
      <c r="BT106" s="670"/>
      <c r="BU106" s="671"/>
      <c r="BV106" s="448"/>
      <c r="BW106" s="666"/>
      <c r="BX106" s="667"/>
      <c r="BY106" s="668"/>
      <c r="BZ106" s="669"/>
      <c r="CA106" s="442"/>
      <c r="CB106" s="671"/>
      <c r="CC106" s="672"/>
      <c r="CD106" s="666"/>
      <c r="CE106" s="667"/>
      <c r="CF106" s="668"/>
      <c r="CG106" s="669"/>
      <c r="CH106" s="670"/>
      <c r="CI106" s="671"/>
      <c r="CJ106" s="672"/>
      <c r="CK106" s="666"/>
      <c r="CL106" s="667"/>
      <c r="CM106" s="668"/>
      <c r="CN106" s="669"/>
      <c r="CO106" s="670"/>
      <c r="CP106" s="671"/>
      <c r="CQ106" s="672"/>
      <c r="CR106" s="666"/>
      <c r="CS106" s="667"/>
      <c r="CT106" s="668"/>
      <c r="CU106" s="669"/>
      <c r="CV106" s="670"/>
      <c r="CW106" s="671"/>
      <c r="CX106" s="672"/>
      <c r="CY106" s="666"/>
      <c r="CZ106" s="667"/>
      <c r="DA106" s="668"/>
      <c r="DB106" s="669"/>
      <c r="DC106" s="670"/>
      <c r="DD106" s="671"/>
      <c r="DE106" s="672"/>
      <c r="DF106" s="666"/>
      <c r="DG106" s="667"/>
      <c r="DH106" s="668"/>
      <c r="DI106" s="669"/>
      <c r="DJ106" s="670"/>
      <c r="DK106" s="671"/>
      <c r="DL106" s="672"/>
      <c r="DM106" s="666"/>
      <c r="DN106" s="667"/>
      <c r="DO106" s="668"/>
      <c r="DP106" s="669"/>
      <c r="DQ106" s="670"/>
      <c r="DR106" s="671"/>
      <c r="DS106" s="672"/>
      <c r="DT106" s="666"/>
      <c r="DU106" s="667"/>
      <c r="DV106" s="668"/>
      <c r="DW106" s="669"/>
      <c r="DX106" s="670"/>
      <c r="DY106" s="671"/>
      <c r="DZ106" s="672"/>
      <c r="EA106" s="666"/>
      <c r="EB106" s="667"/>
      <c r="EC106" s="668"/>
      <c r="ED106" s="669"/>
      <c r="EE106" s="670"/>
      <c r="EF106" s="671"/>
      <c r="EG106" s="672"/>
      <c r="EH106" s="666"/>
      <c r="EI106" s="667"/>
      <c r="EJ106" s="668"/>
      <c r="EK106" s="669"/>
      <c r="EL106" s="670"/>
      <c r="EM106" s="671"/>
      <c r="EN106" s="672"/>
      <c r="EO106" s="666"/>
      <c r="EP106" s="667"/>
      <c r="EQ106" s="668"/>
      <c r="ER106" s="669"/>
      <c r="ES106" s="670"/>
      <c r="ET106" s="671"/>
      <c r="EU106" s="448"/>
      <c r="EV106" s="438"/>
      <c r="EW106" s="439"/>
      <c r="EX106" s="440"/>
      <c r="EY106" s="441"/>
      <c r="EZ106" s="442"/>
      <c r="FA106" s="443"/>
      <c r="FB106" s="636"/>
      <c r="FC106" s="445"/>
      <c r="FD106" s="439"/>
      <c r="FE106" s="440"/>
      <c r="FF106" s="441"/>
      <c r="FG106" s="670"/>
      <c r="FH106" s="671"/>
      <c r="FI106" s="672"/>
      <c r="FJ106" s="406">
        <v>0</v>
      </c>
      <c r="FK106" s="401">
        <v>0</v>
      </c>
      <c r="FL106" s="402">
        <v>0</v>
      </c>
      <c r="FM106" s="673">
        <v>0</v>
      </c>
      <c r="FN106" s="674">
        <v>0</v>
      </c>
      <c r="FO106" s="428">
        <v>0</v>
      </c>
      <c r="FP106" s="400">
        <v>0</v>
      </c>
      <c r="FQ106" s="429">
        <v>0</v>
      </c>
      <c r="FR106" s="675">
        <v>0</v>
      </c>
      <c r="FS106" s="679">
        <v>0</v>
      </c>
      <c r="FT106" s="668">
        <v>0</v>
      </c>
      <c r="FU106" s="669">
        <v>0</v>
      </c>
      <c r="FV106" s="670">
        <v>0</v>
      </c>
      <c r="FW106" s="680">
        <v>0</v>
      </c>
      <c r="FX106" s="681">
        <v>0</v>
      </c>
      <c r="FY106" s="667">
        <v>0</v>
      </c>
      <c r="FZ106" s="658">
        <v>0</v>
      </c>
      <c r="GA106" s="659">
        <v>0</v>
      </c>
    </row>
    <row r="107" spans="1:183" ht="36.75" customHeight="1">
      <c r="A107" s="682" t="s">
        <v>903</v>
      </c>
      <c r="B107" s="597" t="s">
        <v>889</v>
      </c>
      <c r="C107" s="661"/>
      <c r="D107" s="662"/>
      <c r="E107" s="395"/>
      <c r="F107" s="395"/>
      <c r="G107" s="396">
        <v>0</v>
      </c>
      <c r="H107" s="470"/>
      <c r="I107" s="470"/>
      <c r="J107" s="436">
        <v>0</v>
      </c>
      <c r="K107" s="437" t="e">
        <v>#DIV/0!</v>
      </c>
      <c r="L107" s="666"/>
      <c r="M107" s="667"/>
      <c r="N107" s="668"/>
      <c r="O107" s="669"/>
      <c r="P107" s="670"/>
      <c r="Q107" s="671"/>
      <c r="R107" s="543"/>
      <c r="S107" s="666"/>
      <c r="T107" s="667"/>
      <c r="U107" s="668"/>
      <c r="V107" s="669"/>
      <c r="W107" s="670"/>
      <c r="X107" s="671"/>
      <c r="Y107" s="672"/>
      <c r="Z107" s="666"/>
      <c r="AA107" s="667"/>
      <c r="AB107" s="668"/>
      <c r="AC107" s="669"/>
      <c r="AD107" s="670"/>
      <c r="AE107" s="671"/>
      <c r="AF107" s="672"/>
      <c r="AG107" s="666"/>
      <c r="AH107" s="667"/>
      <c r="AI107" s="668"/>
      <c r="AJ107" s="669"/>
      <c r="AK107" s="670"/>
      <c r="AL107" s="671"/>
      <c r="AM107" s="672"/>
      <c r="AN107" s="666"/>
      <c r="AO107" s="667"/>
      <c r="AP107" s="668"/>
      <c r="AQ107" s="669"/>
      <c r="AR107" s="670"/>
      <c r="AS107" s="671"/>
      <c r="AT107" s="672"/>
      <c r="AU107" s="666"/>
      <c r="AV107" s="667"/>
      <c r="AW107" s="668"/>
      <c r="AX107" s="669"/>
      <c r="AY107" s="670"/>
      <c r="AZ107" s="671"/>
      <c r="BA107" s="543"/>
      <c r="BB107" s="666"/>
      <c r="BC107" s="667"/>
      <c r="BD107" s="668"/>
      <c r="BE107" s="669"/>
      <c r="BF107" s="670"/>
      <c r="BG107" s="671"/>
      <c r="BH107" s="672"/>
      <c r="BI107" s="666"/>
      <c r="BJ107" s="667"/>
      <c r="BK107" s="668"/>
      <c r="BL107" s="669"/>
      <c r="BM107" s="670"/>
      <c r="BN107" s="671"/>
      <c r="BO107" s="672"/>
      <c r="BP107" s="666"/>
      <c r="BQ107" s="667"/>
      <c r="BR107" s="668"/>
      <c r="BS107" s="669"/>
      <c r="BT107" s="670"/>
      <c r="BU107" s="671"/>
      <c r="BV107" s="448"/>
      <c r="BW107" s="666"/>
      <c r="BX107" s="667"/>
      <c r="BY107" s="668"/>
      <c r="BZ107" s="669"/>
      <c r="CA107" s="442"/>
      <c r="CB107" s="671"/>
      <c r="CC107" s="672"/>
      <c r="CD107" s="666"/>
      <c r="CE107" s="667"/>
      <c r="CF107" s="668"/>
      <c r="CG107" s="669"/>
      <c r="CH107" s="670"/>
      <c r="CI107" s="671"/>
      <c r="CJ107" s="672"/>
      <c r="CK107" s="666"/>
      <c r="CL107" s="667"/>
      <c r="CM107" s="668"/>
      <c r="CN107" s="669"/>
      <c r="CO107" s="670"/>
      <c r="CP107" s="671"/>
      <c r="CQ107" s="672"/>
      <c r="CR107" s="666"/>
      <c r="CS107" s="667"/>
      <c r="CT107" s="668"/>
      <c r="CU107" s="669"/>
      <c r="CV107" s="670"/>
      <c r="CW107" s="671"/>
      <c r="CX107" s="672"/>
      <c r="CY107" s="666"/>
      <c r="CZ107" s="667"/>
      <c r="DA107" s="668"/>
      <c r="DB107" s="669"/>
      <c r="DC107" s="670"/>
      <c r="DD107" s="671"/>
      <c r="DE107" s="672"/>
      <c r="DF107" s="666"/>
      <c r="DG107" s="667"/>
      <c r="DH107" s="668"/>
      <c r="DI107" s="669"/>
      <c r="DJ107" s="670"/>
      <c r="DK107" s="671"/>
      <c r="DL107" s="672"/>
      <c r="DM107" s="666"/>
      <c r="DN107" s="667"/>
      <c r="DO107" s="668"/>
      <c r="DP107" s="669"/>
      <c r="DQ107" s="670"/>
      <c r="DR107" s="671"/>
      <c r="DS107" s="672"/>
      <c r="DT107" s="666"/>
      <c r="DU107" s="667"/>
      <c r="DV107" s="668"/>
      <c r="DW107" s="669"/>
      <c r="DX107" s="670"/>
      <c r="DY107" s="671"/>
      <c r="DZ107" s="672"/>
      <c r="EA107" s="666"/>
      <c r="EB107" s="667"/>
      <c r="EC107" s="668"/>
      <c r="ED107" s="669"/>
      <c r="EE107" s="670"/>
      <c r="EF107" s="671"/>
      <c r="EG107" s="672"/>
      <c r="EH107" s="666"/>
      <c r="EI107" s="667"/>
      <c r="EJ107" s="668"/>
      <c r="EK107" s="669"/>
      <c r="EL107" s="670"/>
      <c r="EM107" s="671"/>
      <c r="EN107" s="672"/>
      <c r="EO107" s="666"/>
      <c r="EP107" s="667"/>
      <c r="EQ107" s="668"/>
      <c r="ER107" s="669"/>
      <c r="ES107" s="670"/>
      <c r="ET107" s="671"/>
      <c r="EU107" s="448"/>
      <c r="EV107" s="438"/>
      <c r="EW107" s="439"/>
      <c r="EX107" s="440"/>
      <c r="EY107" s="441"/>
      <c r="EZ107" s="442"/>
      <c r="FA107" s="443"/>
      <c r="FB107" s="636"/>
      <c r="FC107" s="445"/>
      <c r="FD107" s="439"/>
      <c r="FE107" s="440"/>
      <c r="FF107" s="441"/>
      <c r="FG107" s="670"/>
      <c r="FH107" s="671"/>
      <c r="FI107" s="672"/>
      <c r="FJ107" s="406">
        <v>0</v>
      </c>
      <c r="FK107" s="401">
        <v>0</v>
      </c>
      <c r="FL107" s="402">
        <v>0</v>
      </c>
      <c r="FM107" s="673">
        <v>0</v>
      </c>
      <c r="FN107" s="674">
        <v>0</v>
      </c>
      <c r="FO107" s="428">
        <v>0</v>
      </c>
      <c r="FP107" s="400">
        <v>0</v>
      </c>
      <c r="FQ107" s="429">
        <v>0</v>
      </c>
      <c r="FR107" s="675">
        <v>0</v>
      </c>
      <c r="FS107" s="679">
        <v>0</v>
      </c>
      <c r="FT107" s="668">
        <v>0</v>
      </c>
      <c r="FU107" s="669">
        <v>0</v>
      </c>
      <c r="FV107" s="670">
        <v>0</v>
      </c>
      <c r="FW107" s="680">
        <v>0</v>
      </c>
      <c r="FX107" s="681">
        <v>0</v>
      </c>
      <c r="FY107" s="667">
        <v>0</v>
      </c>
      <c r="FZ107" s="658">
        <v>0</v>
      </c>
      <c r="GA107" s="659">
        <v>0</v>
      </c>
    </row>
    <row r="108" spans="1:183" ht="33" hidden="1" customHeight="1">
      <c r="A108" s="682" t="s">
        <v>904</v>
      </c>
      <c r="B108" s="597" t="s">
        <v>889</v>
      </c>
      <c r="C108" s="661"/>
      <c r="D108" s="662"/>
      <c r="E108" s="395"/>
      <c r="F108" s="395"/>
      <c r="G108" s="396">
        <v>0</v>
      </c>
      <c r="H108" s="470"/>
      <c r="I108" s="470"/>
      <c r="J108" s="436">
        <v>0</v>
      </c>
      <c r="K108" s="437" t="e">
        <v>#DIV/0!</v>
      </c>
      <c r="L108" s="666"/>
      <c r="M108" s="667"/>
      <c r="N108" s="668"/>
      <c r="O108" s="669"/>
      <c r="P108" s="670"/>
      <c r="Q108" s="671"/>
      <c r="R108" s="543"/>
      <c r="S108" s="666"/>
      <c r="T108" s="667"/>
      <c r="U108" s="668"/>
      <c r="V108" s="669"/>
      <c r="W108" s="670"/>
      <c r="X108" s="671"/>
      <c r="Y108" s="672"/>
      <c r="Z108" s="666"/>
      <c r="AA108" s="667"/>
      <c r="AB108" s="668"/>
      <c r="AC108" s="669"/>
      <c r="AD108" s="670"/>
      <c r="AE108" s="671"/>
      <c r="AF108" s="672"/>
      <c r="AG108" s="666"/>
      <c r="AH108" s="667"/>
      <c r="AI108" s="668"/>
      <c r="AJ108" s="669"/>
      <c r="AK108" s="670"/>
      <c r="AL108" s="671"/>
      <c r="AM108" s="672"/>
      <c r="AN108" s="666"/>
      <c r="AO108" s="667"/>
      <c r="AP108" s="668"/>
      <c r="AQ108" s="669"/>
      <c r="AR108" s="670"/>
      <c r="AS108" s="671"/>
      <c r="AT108" s="672"/>
      <c r="AU108" s="666"/>
      <c r="AV108" s="667"/>
      <c r="AW108" s="668"/>
      <c r="AX108" s="669"/>
      <c r="AY108" s="670"/>
      <c r="AZ108" s="671"/>
      <c r="BA108" s="543"/>
      <c r="BB108" s="666"/>
      <c r="BC108" s="667"/>
      <c r="BD108" s="668"/>
      <c r="BE108" s="669"/>
      <c r="BF108" s="670"/>
      <c r="BG108" s="671"/>
      <c r="BH108" s="672"/>
      <c r="BI108" s="666"/>
      <c r="BJ108" s="667"/>
      <c r="BK108" s="668"/>
      <c r="BL108" s="669"/>
      <c r="BM108" s="670"/>
      <c r="BN108" s="671"/>
      <c r="BO108" s="672"/>
      <c r="BP108" s="666"/>
      <c r="BQ108" s="667"/>
      <c r="BR108" s="668"/>
      <c r="BS108" s="669"/>
      <c r="BT108" s="670"/>
      <c r="BU108" s="671"/>
      <c r="BV108" s="448"/>
      <c r="BW108" s="666"/>
      <c r="BX108" s="667"/>
      <c r="BY108" s="668"/>
      <c r="BZ108" s="669"/>
      <c r="CA108" s="442"/>
      <c r="CB108" s="671"/>
      <c r="CC108" s="672"/>
      <c r="CD108" s="666"/>
      <c r="CE108" s="667"/>
      <c r="CF108" s="668"/>
      <c r="CG108" s="669"/>
      <c r="CH108" s="670"/>
      <c r="CI108" s="671"/>
      <c r="CJ108" s="672"/>
      <c r="CK108" s="666"/>
      <c r="CL108" s="667"/>
      <c r="CM108" s="668"/>
      <c r="CN108" s="669"/>
      <c r="CO108" s="670"/>
      <c r="CP108" s="671"/>
      <c r="CQ108" s="672"/>
      <c r="CR108" s="666"/>
      <c r="CS108" s="667"/>
      <c r="CT108" s="668"/>
      <c r="CU108" s="669"/>
      <c r="CV108" s="670"/>
      <c r="CW108" s="671"/>
      <c r="CX108" s="672"/>
      <c r="CY108" s="666"/>
      <c r="CZ108" s="667"/>
      <c r="DA108" s="668"/>
      <c r="DB108" s="669"/>
      <c r="DC108" s="670"/>
      <c r="DD108" s="671"/>
      <c r="DE108" s="672"/>
      <c r="DF108" s="666"/>
      <c r="DG108" s="667"/>
      <c r="DH108" s="668"/>
      <c r="DI108" s="669"/>
      <c r="DJ108" s="670"/>
      <c r="DK108" s="671"/>
      <c r="DL108" s="672"/>
      <c r="DM108" s="666"/>
      <c r="DN108" s="667"/>
      <c r="DO108" s="668"/>
      <c r="DP108" s="669"/>
      <c r="DQ108" s="670"/>
      <c r="DR108" s="671"/>
      <c r="DS108" s="672"/>
      <c r="DT108" s="666"/>
      <c r="DU108" s="667"/>
      <c r="DV108" s="668"/>
      <c r="DW108" s="669"/>
      <c r="DX108" s="670"/>
      <c r="DY108" s="671"/>
      <c r="DZ108" s="672"/>
      <c r="EA108" s="666"/>
      <c r="EB108" s="667"/>
      <c r="EC108" s="668"/>
      <c r="ED108" s="669"/>
      <c r="EE108" s="670"/>
      <c r="EF108" s="671"/>
      <c r="EG108" s="672"/>
      <c r="EH108" s="666"/>
      <c r="EI108" s="667"/>
      <c r="EJ108" s="668"/>
      <c r="EK108" s="669"/>
      <c r="EL108" s="670"/>
      <c r="EM108" s="671"/>
      <c r="EN108" s="672"/>
      <c r="EO108" s="666"/>
      <c r="EP108" s="667"/>
      <c r="EQ108" s="668"/>
      <c r="ER108" s="669"/>
      <c r="ES108" s="670"/>
      <c r="ET108" s="671"/>
      <c r="EU108" s="448"/>
      <c r="EV108" s="438"/>
      <c r="EW108" s="439"/>
      <c r="EX108" s="440"/>
      <c r="EY108" s="441"/>
      <c r="EZ108" s="442"/>
      <c r="FA108" s="443"/>
      <c r="FB108" s="636"/>
      <c r="FC108" s="445"/>
      <c r="FD108" s="439"/>
      <c r="FE108" s="440"/>
      <c r="FF108" s="441"/>
      <c r="FG108" s="670"/>
      <c r="FH108" s="671"/>
      <c r="FI108" s="672"/>
      <c r="FJ108" s="406">
        <v>0</v>
      </c>
      <c r="FK108" s="401">
        <v>0</v>
      </c>
      <c r="FL108" s="402">
        <v>0</v>
      </c>
      <c r="FM108" s="673">
        <v>0</v>
      </c>
      <c r="FN108" s="674">
        <v>0</v>
      </c>
      <c r="FO108" s="428">
        <v>0</v>
      </c>
      <c r="FP108" s="400">
        <v>0</v>
      </c>
      <c r="FQ108" s="429">
        <v>0</v>
      </c>
      <c r="FR108" s="675">
        <v>0</v>
      </c>
      <c r="FS108" s="679">
        <v>0</v>
      </c>
      <c r="FT108" s="668">
        <v>0</v>
      </c>
      <c r="FU108" s="669">
        <v>0</v>
      </c>
      <c r="FV108" s="670">
        <v>0</v>
      </c>
      <c r="FW108" s="680">
        <v>0</v>
      </c>
      <c r="FX108" s="681">
        <v>0</v>
      </c>
      <c r="FY108" s="667">
        <v>0</v>
      </c>
      <c r="FZ108" s="658">
        <v>0</v>
      </c>
      <c r="GA108" s="659">
        <v>0</v>
      </c>
    </row>
    <row r="109" spans="1:183" ht="33" hidden="1" customHeight="1">
      <c r="A109" s="682" t="s">
        <v>905</v>
      </c>
      <c r="B109" s="597" t="s">
        <v>889</v>
      </c>
      <c r="C109" s="661"/>
      <c r="D109" s="662"/>
      <c r="E109" s="395"/>
      <c r="F109" s="395"/>
      <c r="G109" s="396">
        <v>0</v>
      </c>
      <c r="H109" s="470"/>
      <c r="I109" s="470"/>
      <c r="J109" s="436">
        <v>0</v>
      </c>
      <c r="K109" s="437" t="e">
        <v>#DIV/0!</v>
      </c>
      <c r="L109" s="666"/>
      <c r="M109" s="667"/>
      <c r="N109" s="668"/>
      <c r="O109" s="669"/>
      <c r="P109" s="670"/>
      <c r="Q109" s="671"/>
      <c r="R109" s="543"/>
      <c r="S109" s="666"/>
      <c r="T109" s="667"/>
      <c r="U109" s="668"/>
      <c r="V109" s="669"/>
      <c r="W109" s="670"/>
      <c r="X109" s="671"/>
      <c r="Y109" s="672"/>
      <c r="Z109" s="666"/>
      <c r="AA109" s="667"/>
      <c r="AB109" s="668"/>
      <c r="AC109" s="669"/>
      <c r="AD109" s="670"/>
      <c r="AE109" s="671"/>
      <c r="AF109" s="672"/>
      <c r="AG109" s="666"/>
      <c r="AH109" s="667"/>
      <c r="AI109" s="668"/>
      <c r="AJ109" s="669"/>
      <c r="AK109" s="670"/>
      <c r="AL109" s="671"/>
      <c r="AM109" s="672"/>
      <c r="AN109" s="666"/>
      <c r="AO109" s="667"/>
      <c r="AP109" s="668"/>
      <c r="AQ109" s="669"/>
      <c r="AR109" s="670"/>
      <c r="AS109" s="671"/>
      <c r="AT109" s="672"/>
      <c r="AU109" s="666"/>
      <c r="AV109" s="667"/>
      <c r="AW109" s="668"/>
      <c r="AX109" s="669"/>
      <c r="AY109" s="670"/>
      <c r="AZ109" s="671"/>
      <c r="BA109" s="543"/>
      <c r="BB109" s="666"/>
      <c r="BC109" s="667"/>
      <c r="BD109" s="668"/>
      <c r="BE109" s="669"/>
      <c r="BF109" s="670"/>
      <c r="BG109" s="671"/>
      <c r="BH109" s="672"/>
      <c r="BI109" s="666"/>
      <c r="BJ109" s="667"/>
      <c r="BK109" s="668"/>
      <c r="BL109" s="669"/>
      <c r="BM109" s="670"/>
      <c r="BN109" s="671"/>
      <c r="BO109" s="672"/>
      <c r="BP109" s="666"/>
      <c r="BQ109" s="667"/>
      <c r="BR109" s="668"/>
      <c r="BS109" s="669"/>
      <c r="BT109" s="670"/>
      <c r="BU109" s="671"/>
      <c r="BV109" s="448"/>
      <c r="BW109" s="666"/>
      <c r="BX109" s="667"/>
      <c r="BY109" s="668"/>
      <c r="BZ109" s="669"/>
      <c r="CA109" s="442"/>
      <c r="CB109" s="671"/>
      <c r="CC109" s="672"/>
      <c r="CD109" s="666"/>
      <c r="CE109" s="667"/>
      <c r="CF109" s="668"/>
      <c r="CG109" s="669"/>
      <c r="CH109" s="670"/>
      <c r="CI109" s="671"/>
      <c r="CJ109" s="672"/>
      <c r="CK109" s="666"/>
      <c r="CL109" s="667"/>
      <c r="CM109" s="668"/>
      <c r="CN109" s="669"/>
      <c r="CO109" s="670"/>
      <c r="CP109" s="671"/>
      <c r="CQ109" s="672"/>
      <c r="CR109" s="666"/>
      <c r="CS109" s="667"/>
      <c r="CT109" s="668"/>
      <c r="CU109" s="669"/>
      <c r="CV109" s="670"/>
      <c r="CW109" s="671"/>
      <c r="CX109" s="672"/>
      <c r="CY109" s="666"/>
      <c r="CZ109" s="667"/>
      <c r="DA109" s="668"/>
      <c r="DB109" s="669"/>
      <c r="DC109" s="670"/>
      <c r="DD109" s="671"/>
      <c r="DE109" s="672"/>
      <c r="DF109" s="666"/>
      <c r="DG109" s="667"/>
      <c r="DH109" s="668"/>
      <c r="DI109" s="669"/>
      <c r="DJ109" s="670"/>
      <c r="DK109" s="671"/>
      <c r="DL109" s="672"/>
      <c r="DM109" s="666"/>
      <c r="DN109" s="667"/>
      <c r="DO109" s="668"/>
      <c r="DP109" s="669"/>
      <c r="DQ109" s="670"/>
      <c r="DR109" s="671"/>
      <c r="DS109" s="672"/>
      <c r="DT109" s="666"/>
      <c r="DU109" s="667"/>
      <c r="DV109" s="668"/>
      <c r="DW109" s="669"/>
      <c r="DX109" s="670"/>
      <c r="DY109" s="671"/>
      <c r="DZ109" s="672"/>
      <c r="EA109" s="666"/>
      <c r="EB109" s="667"/>
      <c r="EC109" s="668"/>
      <c r="ED109" s="669"/>
      <c r="EE109" s="670"/>
      <c r="EF109" s="671"/>
      <c r="EG109" s="672"/>
      <c r="EH109" s="666"/>
      <c r="EI109" s="667"/>
      <c r="EJ109" s="668"/>
      <c r="EK109" s="669"/>
      <c r="EL109" s="670"/>
      <c r="EM109" s="671"/>
      <c r="EN109" s="672"/>
      <c r="EO109" s="666"/>
      <c r="EP109" s="667"/>
      <c r="EQ109" s="668"/>
      <c r="ER109" s="669"/>
      <c r="ES109" s="670"/>
      <c r="ET109" s="671"/>
      <c r="EU109" s="448"/>
      <c r="EV109" s="438"/>
      <c r="EW109" s="439"/>
      <c r="EX109" s="440"/>
      <c r="EY109" s="441"/>
      <c r="EZ109" s="442"/>
      <c r="FA109" s="443"/>
      <c r="FB109" s="636"/>
      <c r="FC109" s="445"/>
      <c r="FD109" s="439"/>
      <c r="FE109" s="440"/>
      <c r="FF109" s="441"/>
      <c r="FG109" s="670"/>
      <c r="FH109" s="671"/>
      <c r="FI109" s="672"/>
      <c r="FJ109" s="406">
        <v>0</v>
      </c>
      <c r="FK109" s="401">
        <v>0</v>
      </c>
      <c r="FL109" s="402">
        <v>0</v>
      </c>
      <c r="FM109" s="673">
        <v>0</v>
      </c>
      <c r="FN109" s="674">
        <v>0</v>
      </c>
      <c r="FO109" s="428">
        <v>0</v>
      </c>
      <c r="FP109" s="400">
        <v>0</v>
      </c>
      <c r="FQ109" s="429">
        <v>0</v>
      </c>
      <c r="FR109" s="675">
        <v>0</v>
      </c>
      <c r="FS109" s="679">
        <v>0</v>
      </c>
      <c r="FT109" s="668">
        <v>0</v>
      </c>
      <c r="FU109" s="669">
        <v>0</v>
      </c>
      <c r="FV109" s="670">
        <v>0</v>
      </c>
      <c r="FW109" s="680">
        <v>0</v>
      </c>
      <c r="FX109" s="681">
        <v>0</v>
      </c>
      <c r="FY109" s="667">
        <v>0</v>
      </c>
      <c r="FZ109" s="658">
        <v>0</v>
      </c>
      <c r="GA109" s="659">
        <v>0</v>
      </c>
    </row>
    <row r="110" spans="1:183" ht="33" hidden="1" customHeight="1">
      <c r="A110" s="682" t="s">
        <v>906</v>
      </c>
      <c r="B110" s="597" t="s">
        <v>889</v>
      </c>
      <c r="C110" s="661"/>
      <c r="D110" s="662"/>
      <c r="E110" s="395"/>
      <c r="F110" s="395"/>
      <c r="G110" s="396">
        <v>0</v>
      </c>
      <c r="H110" s="470"/>
      <c r="I110" s="470"/>
      <c r="J110" s="436">
        <v>0</v>
      </c>
      <c r="K110" s="437" t="e">
        <v>#DIV/0!</v>
      </c>
      <c r="L110" s="666"/>
      <c r="M110" s="667"/>
      <c r="N110" s="668"/>
      <c r="O110" s="669"/>
      <c r="P110" s="670"/>
      <c r="Q110" s="671"/>
      <c r="R110" s="543"/>
      <c r="S110" s="666"/>
      <c r="T110" s="667"/>
      <c r="U110" s="668"/>
      <c r="V110" s="669"/>
      <c r="W110" s="670"/>
      <c r="X110" s="671"/>
      <c r="Y110" s="672"/>
      <c r="Z110" s="666"/>
      <c r="AA110" s="667"/>
      <c r="AB110" s="668"/>
      <c r="AC110" s="669"/>
      <c r="AD110" s="670"/>
      <c r="AE110" s="671"/>
      <c r="AF110" s="672"/>
      <c r="AG110" s="666"/>
      <c r="AH110" s="667"/>
      <c r="AI110" s="668"/>
      <c r="AJ110" s="669"/>
      <c r="AK110" s="670"/>
      <c r="AL110" s="671"/>
      <c r="AM110" s="672"/>
      <c r="AN110" s="666"/>
      <c r="AO110" s="667"/>
      <c r="AP110" s="668"/>
      <c r="AQ110" s="669"/>
      <c r="AR110" s="670"/>
      <c r="AS110" s="671"/>
      <c r="AT110" s="672"/>
      <c r="AU110" s="666"/>
      <c r="AV110" s="667"/>
      <c r="AW110" s="668"/>
      <c r="AX110" s="669"/>
      <c r="AY110" s="670"/>
      <c r="AZ110" s="671"/>
      <c r="BA110" s="543"/>
      <c r="BB110" s="666"/>
      <c r="BC110" s="667"/>
      <c r="BD110" s="668"/>
      <c r="BE110" s="669"/>
      <c r="BF110" s="670"/>
      <c r="BG110" s="671"/>
      <c r="BH110" s="672"/>
      <c r="BI110" s="666"/>
      <c r="BJ110" s="667"/>
      <c r="BK110" s="668"/>
      <c r="BL110" s="669"/>
      <c r="BM110" s="670"/>
      <c r="BN110" s="671"/>
      <c r="BO110" s="672"/>
      <c r="BP110" s="666"/>
      <c r="BQ110" s="667"/>
      <c r="BR110" s="668"/>
      <c r="BS110" s="669"/>
      <c r="BT110" s="670"/>
      <c r="BU110" s="671"/>
      <c r="BV110" s="448"/>
      <c r="BW110" s="666"/>
      <c r="BX110" s="667"/>
      <c r="BY110" s="668"/>
      <c r="BZ110" s="669"/>
      <c r="CA110" s="442"/>
      <c r="CB110" s="671"/>
      <c r="CC110" s="672"/>
      <c r="CD110" s="666"/>
      <c r="CE110" s="667"/>
      <c r="CF110" s="668"/>
      <c r="CG110" s="669"/>
      <c r="CH110" s="670"/>
      <c r="CI110" s="671"/>
      <c r="CJ110" s="672"/>
      <c r="CK110" s="666"/>
      <c r="CL110" s="667"/>
      <c r="CM110" s="668"/>
      <c r="CN110" s="669"/>
      <c r="CO110" s="670"/>
      <c r="CP110" s="671"/>
      <c r="CQ110" s="672"/>
      <c r="CR110" s="666"/>
      <c r="CS110" s="667"/>
      <c r="CT110" s="668"/>
      <c r="CU110" s="669"/>
      <c r="CV110" s="670"/>
      <c r="CW110" s="671"/>
      <c r="CX110" s="672"/>
      <c r="CY110" s="666"/>
      <c r="CZ110" s="667"/>
      <c r="DA110" s="668"/>
      <c r="DB110" s="669"/>
      <c r="DC110" s="670"/>
      <c r="DD110" s="671"/>
      <c r="DE110" s="672"/>
      <c r="DF110" s="666"/>
      <c r="DG110" s="667"/>
      <c r="DH110" s="668"/>
      <c r="DI110" s="669"/>
      <c r="DJ110" s="670"/>
      <c r="DK110" s="671"/>
      <c r="DL110" s="672"/>
      <c r="DM110" s="666"/>
      <c r="DN110" s="667"/>
      <c r="DO110" s="668"/>
      <c r="DP110" s="669"/>
      <c r="DQ110" s="670"/>
      <c r="DR110" s="671"/>
      <c r="DS110" s="672"/>
      <c r="DT110" s="666"/>
      <c r="DU110" s="667"/>
      <c r="DV110" s="668"/>
      <c r="DW110" s="669"/>
      <c r="DX110" s="670"/>
      <c r="DY110" s="671"/>
      <c r="DZ110" s="672"/>
      <c r="EA110" s="666"/>
      <c r="EB110" s="667"/>
      <c r="EC110" s="668"/>
      <c r="ED110" s="669"/>
      <c r="EE110" s="670"/>
      <c r="EF110" s="671"/>
      <c r="EG110" s="672"/>
      <c r="EH110" s="666"/>
      <c r="EI110" s="667"/>
      <c r="EJ110" s="668"/>
      <c r="EK110" s="669"/>
      <c r="EL110" s="670"/>
      <c r="EM110" s="671"/>
      <c r="EN110" s="672"/>
      <c r="EO110" s="666"/>
      <c r="EP110" s="667"/>
      <c r="EQ110" s="668"/>
      <c r="ER110" s="669"/>
      <c r="ES110" s="670"/>
      <c r="ET110" s="671"/>
      <c r="EU110" s="448"/>
      <c r="EV110" s="438"/>
      <c r="EW110" s="439"/>
      <c r="EX110" s="440"/>
      <c r="EY110" s="441"/>
      <c r="EZ110" s="442"/>
      <c r="FA110" s="443"/>
      <c r="FB110" s="636"/>
      <c r="FC110" s="445"/>
      <c r="FD110" s="439"/>
      <c r="FE110" s="440"/>
      <c r="FF110" s="441"/>
      <c r="FG110" s="670"/>
      <c r="FH110" s="671"/>
      <c r="FI110" s="672"/>
      <c r="FJ110" s="406">
        <v>0</v>
      </c>
      <c r="FK110" s="401">
        <v>0</v>
      </c>
      <c r="FL110" s="402">
        <v>0</v>
      </c>
      <c r="FM110" s="673">
        <v>0</v>
      </c>
      <c r="FN110" s="674">
        <v>0</v>
      </c>
      <c r="FO110" s="428">
        <v>0</v>
      </c>
      <c r="FP110" s="400">
        <v>0</v>
      </c>
      <c r="FQ110" s="429">
        <v>0</v>
      </c>
      <c r="FR110" s="675">
        <v>0</v>
      </c>
      <c r="FS110" s="679">
        <v>0</v>
      </c>
      <c r="FT110" s="668">
        <v>0</v>
      </c>
      <c r="FU110" s="669">
        <v>0</v>
      </c>
      <c r="FV110" s="670">
        <v>0</v>
      </c>
      <c r="FW110" s="680">
        <v>0</v>
      </c>
      <c r="FX110" s="681">
        <v>0</v>
      </c>
      <c r="FY110" s="667">
        <v>0</v>
      </c>
      <c r="FZ110" s="658">
        <v>0</v>
      </c>
      <c r="GA110" s="659">
        <v>0</v>
      </c>
    </row>
    <row r="111" spans="1:183" ht="33" hidden="1" customHeight="1">
      <c r="A111" s="682" t="s">
        <v>907</v>
      </c>
      <c r="B111" s="597" t="s">
        <v>889</v>
      </c>
      <c r="C111" s="661"/>
      <c r="D111" s="662"/>
      <c r="E111" s="395"/>
      <c r="F111" s="395"/>
      <c r="G111" s="396">
        <v>0</v>
      </c>
      <c r="H111" s="470"/>
      <c r="I111" s="470"/>
      <c r="J111" s="436">
        <v>0</v>
      </c>
      <c r="K111" s="437" t="e">
        <v>#DIV/0!</v>
      </c>
      <c r="L111" s="666"/>
      <c r="M111" s="667"/>
      <c r="N111" s="668"/>
      <c r="O111" s="669"/>
      <c r="P111" s="670"/>
      <c r="Q111" s="671"/>
      <c r="R111" s="543"/>
      <c r="S111" s="666"/>
      <c r="T111" s="667"/>
      <c r="U111" s="668"/>
      <c r="V111" s="669"/>
      <c r="W111" s="670"/>
      <c r="X111" s="671"/>
      <c r="Y111" s="672"/>
      <c r="Z111" s="666"/>
      <c r="AA111" s="667"/>
      <c r="AB111" s="668"/>
      <c r="AC111" s="669"/>
      <c r="AD111" s="670"/>
      <c r="AE111" s="671"/>
      <c r="AF111" s="672"/>
      <c r="AG111" s="666"/>
      <c r="AH111" s="667"/>
      <c r="AI111" s="668"/>
      <c r="AJ111" s="669"/>
      <c r="AK111" s="670"/>
      <c r="AL111" s="671"/>
      <c r="AM111" s="672"/>
      <c r="AN111" s="666"/>
      <c r="AO111" s="667"/>
      <c r="AP111" s="668"/>
      <c r="AQ111" s="669"/>
      <c r="AR111" s="670"/>
      <c r="AS111" s="671"/>
      <c r="AT111" s="672"/>
      <c r="AU111" s="666"/>
      <c r="AV111" s="667"/>
      <c r="AW111" s="668"/>
      <c r="AX111" s="669"/>
      <c r="AY111" s="670"/>
      <c r="AZ111" s="671"/>
      <c r="BA111" s="543"/>
      <c r="BB111" s="666"/>
      <c r="BC111" s="667"/>
      <c r="BD111" s="668"/>
      <c r="BE111" s="669"/>
      <c r="BF111" s="670"/>
      <c r="BG111" s="671"/>
      <c r="BH111" s="672"/>
      <c r="BI111" s="666"/>
      <c r="BJ111" s="667"/>
      <c r="BK111" s="668"/>
      <c r="BL111" s="669"/>
      <c r="BM111" s="670"/>
      <c r="BN111" s="671"/>
      <c r="BO111" s="672"/>
      <c r="BP111" s="666"/>
      <c r="BQ111" s="667"/>
      <c r="BR111" s="668"/>
      <c r="BS111" s="669"/>
      <c r="BT111" s="670"/>
      <c r="BU111" s="671"/>
      <c r="BV111" s="448"/>
      <c r="BW111" s="666"/>
      <c r="BX111" s="667"/>
      <c r="BY111" s="668"/>
      <c r="BZ111" s="669"/>
      <c r="CA111" s="442"/>
      <c r="CB111" s="671"/>
      <c r="CC111" s="672"/>
      <c r="CD111" s="666"/>
      <c r="CE111" s="667"/>
      <c r="CF111" s="668"/>
      <c r="CG111" s="669"/>
      <c r="CH111" s="670"/>
      <c r="CI111" s="671"/>
      <c r="CJ111" s="672"/>
      <c r="CK111" s="666"/>
      <c r="CL111" s="667"/>
      <c r="CM111" s="668"/>
      <c r="CN111" s="669"/>
      <c r="CO111" s="670"/>
      <c r="CP111" s="671"/>
      <c r="CQ111" s="672"/>
      <c r="CR111" s="666"/>
      <c r="CS111" s="667"/>
      <c r="CT111" s="668"/>
      <c r="CU111" s="669"/>
      <c r="CV111" s="670"/>
      <c r="CW111" s="671"/>
      <c r="CX111" s="672"/>
      <c r="CY111" s="666"/>
      <c r="CZ111" s="667"/>
      <c r="DA111" s="668"/>
      <c r="DB111" s="669"/>
      <c r="DC111" s="670"/>
      <c r="DD111" s="671"/>
      <c r="DE111" s="672"/>
      <c r="DF111" s="666"/>
      <c r="DG111" s="667"/>
      <c r="DH111" s="668"/>
      <c r="DI111" s="669"/>
      <c r="DJ111" s="670"/>
      <c r="DK111" s="671"/>
      <c r="DL111" s="672"/>
      <c r="DM111" s="666"/>
      <c r="DN111" s="667"/>
      <c r="DO111" s="668"/>
      <c r="DP111" s="669"/>
      <c r="DQ111" s="670"/>
      <c r="DR111" s="671"/>
      <c r="DS111" s="672"/>
      <c r="DT111" s="666"/>
      <c r="DU111" s="667"/>
      <c r="DV111" s="668"/>
      <c r="DW111" s="669"/>
      <c r="DX111" s="670"/>
      <c r="DY111" s="671"/>
      <c r="DZ111" s="672"/>
      <c r="EA111" s="666"/>
      <c r="EB111" s="667"/>
      <c r="EC111" s="668"/>
      <c r="ED111" s="669"/>
      <c r="EE111" s="670"/>
      <c r="EF111" s="671"/>
      <c r="EG111" s="672"/>
      <c r="EH111" s="666"/>
      <c r="EI111" s="667"/>
      <c r="EJ111" s="668"/>
      <c r="EK111" s="669"/>
      <c r="EL111" s="670"/>
      <c r="EM111" s="671"/>
      <c r="EN111" s="672"/>
      <c r="EO111" s="666"/>
      <c r="EP111" s="667"/>
      <c r="EQ111" s="668"/>
      <c r="ER111" s="669"/>
      <c r="ES111" s="670"/>
      <c r="ET111" s="671"/>
      <c r="EU111" s="448"/>
      <c r="EV111" s="438"/>
      <c r="EW111" s="439"/>
      <c r="EX111" s="440"/>
      <c r="EY111" s="441"/>
      <c r="EZ111" s="442"/>
      <c r="FA111" s="443"/>
      <c r="FB111" s="636"/>
      <c r="FC111" s="445"/>
      <c r="FD111" s="439"/>
      <c r="FE111" s="440"/>
      <c r="FF111" s="441"/>
      <c r="FG111" s="670"/>
      <c r="FH111" s="671"/>
      <c r="FI111" s="672"/>
      <c r="FJ111" s="406">
        <v>0</v>
      </c>
      <c r="FK111" s="401">
        <v>0</v>
      </c>
      <c r="FL111" s="402">
        <v>0</v>
      </c>
      <c r="FM111" s="673">
        <v>0</v>
      </c>
      <c r="FN111" s="674">
        <v>0</v>
      </c>
      <c r="FO111" s="428">
        <v>0</v>
      </c>
      <c r="FP111" s="400">
        <v>0</v>
      </c>
      <c r="FQ111" s="429">
        <v>0</v>
      </c>
      <c r="FR111" s="675">
        <v>0</v>
      </c>
      <c r="FS111" s="679">
        <v>0</v>
      </c>
      <c r="FT111" s="668">
        <v>0</v>
      </c>
      <c r="FU111" s="669">
        <v>0</v>
      </c>
      <c r="FV111" s="670">
        <v>0</v>
      </c>
      <c r="FW111" s="680">
        <v>0</v>
      </c>
      <c r="FX111" s="681">
        <v>0</v>
      </c>
      <c r="FY111" s="667">
        <v>0</v>
      </c>
      <c r="FZ111" s="658">
        <v>0</v>
      </c>
      <c r="GA111" s="659">
        <v>0</v>
      </c>
    </row>
    <row r="112" spans="1:183" ht="33" hidden="1" customHeight="1">
      <c r="A112" s="682" t="s">
        <v>908</v>
      </c>
      <c r="B112" s="597" t="s">
        <v>889</v>
      </c>
      <c r="C112" s="661"/>
      <c r="D112" s="662"/>
      <c r="E112" s="395"/>
      <c r="F112" s="395"/>
      <c r="G112" s="396">
        <v>0</v>
      </c>
      <c r="H112" s="470"/>
      <c r="I112" s="470"/>
      <c r="J112" s="436">
        <v>0</v>
      </c>
      <c r="K112" s="437" t="e">
        <v>#DIV/0!</v>
      </c>
      <c r="L112" s="666"/>
      <c r="M112" s="667"/>
      <c r="N112" s="668"/>
      <c r="O112" s="669"/>
      <c r="P112" s="670"/>
      <c r="Q112" s="671"/>
      <c r="R112" s="543"/>
      <c r="S112" s="666"/>
      <c r="T112" s="667"/>
      <c r="U112" s="668"/>
      <c r="V112" s="669"/>
      <c r="W112" s="670"/>
      <c r="X112" s="671"/>
      <c r="Y112" s="672"/>
      <c r="Z112" s="666"/>
      <c r="AA112" s="667"/>
      <c r="AB112" s="668"/>
      <c r="AC112" s="669"/>
      <c r="AD112" s="670"/>
      <c r="AE112" s="671"/>
      <c r="AF112" s="672"/>
      <c r="AG112" s="666"/>
      <c r="AH112" s="667"/>
      <c r="AI112" s="668"/>
      <c r="AJ112" s="669"/>
      <c r="AK112" s="670"/>
      <c r="AL112" s="671"/>
      <c r="AM112" s="672"/>
      <c r="AN112" s="666"/>
      <c r="AO112" s="667"/>
      <c r="AP112" s="668"/>
      <c r="AQ112" s="669"/>
      <c r="AR112" s="670"/>
      <c r="AS112" s="671"/>
      <c r="AT112" s="672"/>
      <c r="AU112" s="666"/>
      <c r="AV112" s="667"/>
      <c r="AW112" s="668"/>
      <c r="AX112" s="669"/>
      <c r="AY112" s="670"/>
      <c r="AZ112" s="671"/>
      <c r="BA112" s="543"/>
      <c r="BB112" s="666"/>
      <c r="BC112" s="667"/>
      <c r="BD112" s="668"/>
      <c r="BE112" s="669"/>
      <c r="BF112" s="670"/>
      <c r="BG112" s="671"/>
      <c r="BH112" s="672"/>
      <c r="BI112" s="666"/>
      <c r="BJ112" s="667"/>
      <c r="BK112" s="668"/>
      <c r="BL112" s="669"/>
      <c r="BM112" s="670"/>
      <c r="BN112" s="671"/>
      <c r="BO112" s="672"/>
      <c r="BP112" s="666"/>
      <c r="BQ112" s="667"/>
      <c r="BR112" s="668"/>
      <c r="BS112" s="669"/>
      <c r="BT112" s="670"/>
      <c r="BU112" s="671"/>
      <c r="BV112" s="448"/>
      <c r="BW112" s="666"/>
      <c r="BX112" s="667"/>
      <c r="BY112" s="668"/>
      <c r="BZ112" s="669"/>
      <c r="CA112" s="442"/>
      <c r="CB112" s="671"/>
      <c r="CC112" s="672"/>
      <c r="CD112" s="666"/>
      <c r="CE112" s="667"/>
      <c r="CF112" s="668"/>
      <c r="CG112" s="669"/>
      <c r="CH112" s="670"/>
      <c r="CI112" s="671"/>
      <c r="CJ112" s="672"/>
      <c r="CK112" s="666"/>
      <c r="CL112" s="667"/>
      <c r="CM112" s="668"/>
      <c r="CN112" s="669"/>
      <c r="CO112" s="670"/>
      <c r="CP112" s="671"/>
      <c r="CQ112" s="672"/>
      <c r="CR112" s="666"/>
      <c r="CS112" s="667"/>
      <c r="CT112" s="668"/>
      <c r="CU112" s="669"/>
      <c r="CV112" s="670"/>
      <c r="CW112" s="671"/>
      <c r="CX112" s="672"/>
      <c r="CY112" s="666"/>
      <c r="CZ112" s="667"/>
      <c r="DA112" s="668"/>
      <c r="DB112" s="669"/>
      <c r="DC112" s="670"/>
      <c r="DD112" s="671"/>
      <c r="DE112" s="672"/>
      <c r="DF112" s="666"/>
      <c r="DG112" s="667"/>
      <c r="DH112" s="668"/>
      <c r="DI112" s="669"/>
      <c r="DJ112" s="670"/>
      <c r="DK112" s="671"/>
      <c r="DL112" s="672"/>
      <c r="DM112" s="666"/>
      <c r="DN112" s="667"/>
      <c r="DO112" s="668"/>
      <c r="DP112" s="669"/>
      <c r="DQ112" s="670"/>
      <c r="DR112" s="671"/>
      <c r="DS112" s="672"/>
      <c r="DT112" s="666"/>
      <c r="DU112" s="667"/>
      <c r="DV112" s="668"/>
      <c r="DW112" s="669"/>
      <c r="DX112" s="670"/>
      <c r="DY112" s="671"/>
      <c r="DZ112" s="672"/>
      <c r="EA112" s="666"/>
      <c r="EB112" s="667"/>
      <c r="EC112" s="668"/>
      <c r="ED112" s="669"/>
      <c r="EE112" s="670"/>
      <c r="EF112" s="671"/>
      <c r="EG112" s="672"/>
      <c r="EH112" s="666"/>
      <c r="EI112" s="667"/>
      <c r="EJ112" s="668"/>
      <c r="EK112" s="669"/>
      <c r="EL112" s="670"/>
      <c r="EM112" s="671"/>
      <c r="EN112" s="672"/>
      <c r="EO112" s="666"/>
      <c r="EP112" s="667"/>
      <c r="EQ112" s="668"/>
      <c r="ER112" s="669"/>
      <c r="ES112" s="670"/>
      <c r="ET112" s="671"/>
      <c r="EU112" s="448"/>
      <c r="EV112" s="438"/>
      <c r="EW112" s="439"/>
      <c r="EX112" s="440"/>
      <c r="EY112" s="441"/>
      <c r="EZ112" s="442"/>
      <c r="FA112" s="443"/>
      <c r="FB112" s="636"/>
      <c r="FC112" s="445"/>
      <c r="FD112" s="439"/>
      <c r="FE112" s="440"/>
      <c r="FF112" s="441"/>
      <c r="FG112" s="670"/>
      <c r="FH112" s="671"/>
      <c r="FI112" s="672"/>
      <c r="FJ112" s="406">
        <v>0</v>
      </c>
      <c r="FK112" s="401">
        <v>0</v>
      </c>
      <c r="FL112" s="402">
        <v>0</v>
      </c>
      <c r="FM112" s="673">
        <v>0</v>
      </c>
      <c r="FN112" s="674">
        <v>0</v>
      </c>
      <c r="FO112" s="428">
        <v>0</v>
      </c>
      <c r="FP112" s="400">
        <v>0</v>
      </c>
      <c r="FQ112" s="429">
        <v>0</v>
      </c>
      <c r="FR112" s="675">
        <v>0</v>
      </c>
      <c r="FS112" s="679">
        <v>0</v>
      </c>
      <c r="FT112" s="668">
        <v>0</v>
      </c>
      <c r="FU112" s="669">
        <v>0</v>
      </c>
      <c r="FV112" s="670">
        <v>0</v>
      </c>
      <c r="FW112" s="680">
        <v>0</v>
      </c>
      <c r="FX112" s="681">
        <v>0</v>
      </c>
      <c r="FY112" s="667">
        <v>0</v>
      </c>
      <c r="FZ112" s="658">
        <v>0</v>
      </c>
      <c r="GA112" s="659">
        <v>0</v>
      </c>
    </row>
    <row r="113" spans="1:183" ht="33" hidden="1" customHeight="1">
      <c r="A113" s="682" t="s">
        <v>909</v>
      </c>
      <c r="B113" s="597" t="s">
        <v>889</v>
      </c>
      <c r="C113" s="661"/>
      <c r="D113" s="662"/>
      <c r="E113" s="395"/>
      <c r="F113" s="395"/>
      <c r="G113" s="396">
        <v>0</v>
      </c>
      <c r="H113" s="470"/>
      <c r="I113" s="470"/>
      <c r="J113" s="436">
        <v>0</v>
      </c>
      <c r="K113" s="437" t="e">
        <v>#DIV/0!</v>
      </c>
      <c r="L113" s="666"/>
      <c r="M113" s="667"/>
      <c r="N113" s="668"/>
      <c r="O113" s="669"/>
      <c r="P113" s="670"/>
      <c r="Q113" s="671"/>
      <c r="R113" s="543"/>
      <c r="S113" s="666"/>
      <c r="T113" s="667"/>
      <c r="U113" s="668"/>
      <c r="V113" s="669"/>
      <c r="W113" s="670"/>
      <c r="X113" s="671"/>
      <c r="Y113" s="672"/>
      <c r="Z113" s="666"/>
      <c r="AA113" s="667"/>
      <c r="AB113" s="668"/>
      <c r="AC113" s="669"/>
      <c r="AD113" s="670"/>
      <c r="AE113" s="671"/>
      <c r="AF113" s="672"/>
      <c r="AG113" s="666"/>
      <c r="AH113" s="667"/>
      <c r="AI113" s="668"/>
      <c r="AJ113" s="669"/>
      <c r="AK113" s="670"/>
      <c r="AL113" s="671"/>
      <c r="AM113" s="672"/>
      <c r="AN113" s="666"/>
      <c r="AO113" s="667"/>
      <c r="AP113" s="668"/>
      <c r="AQ113" s="669"/>
      <c r="AR113" s="670"/>
      <c r="AS113" s="671"/>
      <c r="AT113" s="672"/>
      <c r="AU113" s="666"/>
      <c r="AV113" s="667"/>
      <c r="AW113" s="668"/>
      <c r="AX113" s="669"/>
      <c r="AY113" s="670"/>
      <c r="AZ113" s="671"/>
      <c r="BA113" s="543"/>
      <c r="BB113" s="666"/>
      <c r="BC113" s="667"/>
      <c r="BD113" s="668"/>
      <c r="BE113" s="669"/>
      <c r="BF113" s="670"/>
      <c r="BG113" s="671"/>
      <c r="BH113" s="672"/>
      <c r="BI113" s="666"/>
      <c r="BJ113" s="667"/>
      <c r="BK113" s="668"/>
      <c r="BL113" s="669"/>
      <c r="BM113" s="670"/>
      <c r="BN113" s="671"/>
      <c r="BO113" s="672"/>
      <c r="BP113" s="666"/>
      <c r="BQ113" s="667"/>
      <c r="BR113" s="668"/>
      <c r="BS113" s="669"/>
      <c r="BT113" s="670"/>
      <c r="BU113" s="671"/>
      <c r="BV113" s="448"/>
      <c r="BW113" s="666"/>
      <c r="BX113" s="667"/>
      <c r="BY113" s="668"/>
      <c r="BZ113" s="669"/>
      <c r="CA113" s="442"/>
      <c r="CB113" s="671"/>
      <c r="CC113" s="672"/>
      <c r="CD113" s="666"/>
      <c r="CE113" s="667"/>
      <c r="CF113" s="668"/>
      <c r="CG113" s="669"/>
      <c r="CH113" s="670"/>
      <c r="CI113" s="671"/>
      <c r="CJ113" s="672"/>
      <c r="CK113" s="666"/>
      <c r="CL113" s="667"/>
      <c r="CM113" s="668"/>
      <c r="CN113" s="669"/>
      <c r="CO113" s="670"/>
      <c r="CP113" s="671"/>
      <c r="CQ113" s="672"/>
      <c r="CR113" s="666"/>
      <c r="CS113" s="667"/>
      <c r="CT113" s="668"/>
      <c r="CU113" s="669"/>
      <c r="CV113" s="670"/>
      <c r="CW113" s="671"/>
      <c r="CX113" s="672"/>
      <c r="CY113" s="666"/>
      <c r="CZ113" s="667"/>
      <c r="DA113" s="668"/>
      <c r="DB113" s="669"/>
      <c r="DC113" s="670"/>
      <c r="DD113" s="671"/>
      <c r="DE113" s="672"/>
      <c r="DF113" s="666"/>
      <c r="DG113" s="667"/>
      <c r="DH113" s="668"/>
      <c r="DI113" s="669"/>
      <c r="DJ113" s="670"/>
      <c r="DK113" s="671"/>
      <c r="DL113" s="672"/>
      <c r="DM113" s="666"/>
      <c r="DN113" s="667"/>
      <c r="DO113" s="668"/>
      <c r="DP113" s="669"/>
      <c r="DQ113" s="670"/>
      <c r="DR113" s="671"/>
      <c r="DS113" s="672"/>
      <c r="DT113" s="666"/>
      <c r="DU113" s="667"/>
      <c r="DV113" s="668"/>
      <c r="DW113" s="669"/>
      <c r="DX113" s="670"/>
      <c r="DY113" s="671"/>
      <c r="DZ113" s="672"/>
      <c r="EA113" s="666"/>
      <c r="EB113" s="667"/>
      <c r="EC113" s="668"/>
      <c r="ED113" s="669"/>
      <c r="EE113" s="670"/>
      <c r="EF113" s="671"/>
      <c r="EG113" s="672"/>
      <c r="EH113" s="666"/>
      <c r="EI113" s="667"/>
      <c r="EJ113" s="668"/>
      <c r="EK113" s="669"/>
      <c r="EL113" s="670"/>
      <c r="EM113" s="671"/>
      <c r="EN113" s="672"/>
      <c r="EO113" s="666"/>
      <c r="EP113" s="667"/>
      <c r="EQ113" s="668"/>
      <c r="ER113" s="669"/>
      <c r="ES113" s="670"/>
      <c r="ET113" s="671"/>
      <c r="EU113" s="448"/>
      <c r="EV113" s="438"/>
      <c r="EW113" s="439"/>
      <c r="EX113" s="440"/>
      <c r="EY113" s="441"/>
      <c r="EZ113" s="442"/>
      <c r="FA113" s="443"/>
      <c r="FB113" s="636"/>
      <c r="FC113" s="445"/>
      <c r="FD113" s="439"/>
      <c r="FE113" s="440"/>
      <c r="FF113" s="441"/>
      <c r="FG113" s="670"/>
      <c r="FH113" s="671"/>
      <c r="FI113" s="672"/>
      <c r="FJ113" s="406">
        <v>0</v>
      </c>
      <c r="FK113" s="401">
        <v>0</v>
      </c>
      <c r="FL113" s="402">
        <v>0</v>
      </c>
      <c r="FM113" s="673">
        <v>0</v>
      </c>
      <c r="FN113" s="674">
        <v>0</v>
      </c>
      <c r="FO113" s="428">
        <v>0</v>
      </c>
      <c r="FP113" s="400">
        <v>0</v>
      </c>
      <c r="FQ113" s="429">
        <v>0</v>
      </c>
      <c r="FR113" s="675">
        <v>0</v>
      </c>
      <c r="FS113" s="679">
        <v>0</v>
      </c>
      <c r="FT113" s="668">
        <v>0</v>
      </c>
      <c r="FU113" s="669">
        <v>0</v>
      </c>
      <c r="FV113" s="670">
        <v>0</v>
      </c>
      <c r="FW113" s="680">
        <v>0</v>
      </c>
      <c r="FX113" s="681">
        <v>0</v>
      </c>
      <c r="FY113" s="667">
        <v>0</v>
      </c>
      <c r="FZ113" s="658">
        <v>0</v>
      </c>
      <c r="GA113" s="659">
        <v>0</v>
      </c>
    </row>
    <row r="114" spans="1:183" ht="33" hidden="1" customHeight="1">
      <c r="A114" s="682" t="s">
        <v>910</v>
      </c>
      <c r="B114" s="597" t="s">
        <v>889</v>
      </c>
      <c r="C114" s="661"/>
      <c r="D114" s="662"/>
      <c r="E114" s="395"/>
      <c r="F114" s="395"/>
      <c r="G114" s="396">
        <v>0</v>
      </c>
      <c r="H114" s="470"/>
      <c r="I114" s="470"/>
      <c r="J114" s="436">
        <v>0</v>
      </c>
      <c r="K114" s="437" t="e">
        <v>#DIV/0!</v>
      </c>
      <c r="L114" s="666"/>
      <c r="M114" s="667"/>
      <c r="N114" s="668"/>
      <c r="O114" s="669"/>
      <c r="P114" s="670"/>
      <c r="Q114" s="671"/>
      <c r="R114" s="543"/>
      <c r="S114" s="666"/>
      <c r="T114" s="667"/>
      <c r="U114" s="668"/>
      <c r="V114" s="669"/>
      <c r="W114" s="670"/>
      <c r="X114" s="671"/>
      <c r="Y114" s="672"/>
      <c r="Z114" s="666"/>
      <c r="AA114" s="667"/>
      <c r="AB114" s="668"/>
      <c r="AC114" s="669"/>
      <c r="AD114" s="670"/>
      <c r="AE114" s="671"/>
      <c r="AF114" s="672"/>
      <c r="AG114" s="666"/>
      <c r="AH114" s="667"/>
      <c r="AI114" s="668"/>
      <c r="AJ114" s="669"/>
      <c r="AK114" s="670"/>
      <c r="AL114" s="671"/>
      <c r="AM114" s="672"/>
      <c r="AN114" s="666"/>
      <c r="AO114" s="667"/>
      <c r="AP114" s="668"/>
      <c r="AQ114" s="669"/>
      <c r="AR114" s="670"/>
      <c r="AS114" s="671"/>
      <c r="AT114" s="672"/>
      <c r="AU114" s="666"/>
      <c r="AV114" s="667"/>
      <c r="AW114" s="668"/>
      <c r="AX114" s="669"/>
      <c r="AY114" s="670"/>
      <c r="AZ114" s="671"/>
      <c r="BA114" s="543"/>
      <c r="BB114" s="666"/>
      <c r="BC114" s="667"/>
      <c r="BD114" s="668"/>
      <c r="BE114" s="669"/>
      <c r="BF114" s="670"/>
      <c r="BG114" s="671"/>
      <c r="BH114" s="672"/>
      <c r="BI114" s="666"/>
      <c r="BJ114" s="667"/>
      <c r="BK114" s="668"/>
      <c r="BL114" s="669"/>
      <c r="BM114" s="670"/>
      <c r="BN114" s="671"/>
      <c r="BO114" s="672"/>
      <c r="BP114" s="666"/>
      <c r="BQ114" s="667"/>
      <c r="BR114" s="668"/>
      <c r="BS114" s="669"/>
      <c r="BT114" s="670"/>
      <c r="BU114" s="671"/>
      <c r="BV114" s="448"/>
      <c r="BW114" s="666"/>
      <c r="BX114" s="667"/>
      <c r="BY114" s="668"/>
      <c r="BZ114" s="669"/>
      <c r="CA114" s="442"/>
      <c r="CB114" s="671"/>
      <c r="CC114" s="672"/>
      <c r="CD114" s="666"/>
      <c r="CE114" s="667"/>
      <c r="CF114" s="668"/>
      <c r="CG114" s="669"/>
      <c r="CH114" s="670"/>
      <c r="CI114" s="671"/>
      <c r="CJ114" s="672"/>
      <c r="CK114" s="666"/>
      <c r="CL114" s="667"/>
      <c r="CM114" s="668"/>
      <c r="CN114" s="669"/>
      <c r="CO114" s="670"/>
      <c r="CP114" s="671"/>
      <c r="CQ114" s="672"/>
      <c r="CR114" s="666"/>
      <c r="CS114" s="667"/>
      <c r="CT114" s="668"/>
      <c r="CU114" s="669"/>
      <c r="CV114" s="670"/>
      <c r="CW114" s="671"/>
      <c r="CX114" s="672"/>
      <c r="CY114" s="666"/>
      <c r="CZ114" s="667"/>
      <c r="DA114" s="668"/>
      <c r="DB114" s="669"/>
      <c r="DC114" s="670"/>
      <c r="DD114" s="671"/>
      <c r="DE114" s="672"/>
      <c r="DF114" s="666"/>
      <c r="DG114" s="667"/>
      <c r="DH114" s="668"/>
      <c r="DI114" s="669"/>
      <c r="DJ114" s="670"/>
      <c r="DK114" s="671"/>
      <c r="DL114" s="672"/>
      <c r="DM114" s="666"/>
      <c r="DN114" s="667"/>
      <c r="DO114" s="668"/>
      <c r="DP114" s="669"/>
      <c r="DQ114" s="670"/>
      <c r="DR114" s="671"/>
      <c r="DS114" s="672"/>
      <c r="DT114" s="666"/>
      <c r="DU114" s="667"/>
      <c r="DV114" s="668"/>
      <c r="DW114" s="669"/>
      <c r="DX114" s="670"/>
      <c r="DY114" s="671"/>
      <c r="DZ114" s="672"/>
      <c r="EA114" s="666"/>
      <c r="EB114" s="667"/>
      <c r="EC114" s="668"/>
      <c r="ED114" s="669"/>
      <c r="EE114" s="670"/>
      <c r="EF114" s="671"/>
      <c r="EG114" s="672"/>
      <c r="EH114" s="666"/>
      <c r="EI114" s="667"/>
      <c r="EJ114" s="668"/>
      <c r="EK114" s="669"/>
      <c r="EL114" s="670"/>
      <c r="EM114" s="671"/>
      <c r="EN114" s="672"/>
      <c r="EO114" s="666"/>
      <c r="EP114" s="667"/>
      <c r="EQ114" s="668"/>
      <c r="ER114" s="669"/>
      <c r="ES114" s="670"/>
      <c r="ET114" s="671"/>
      <c r="EU114" s="448"/>
      <c r="EV114" s="438"/>
      <c r="EW114" s="439"/>
      <c r="EX114" s="440"/>
      <c r="EY114" s="441"/>
      <c r="EZ114" s="442"/>
      <c r="FA114" s="443"/>
      <c r="FB114" s="636"/>
      <c r="FC114" s="445"/>
      <c r="FD114" s="439"/>
      <c r="FE114" s="440"/>
      <c r="FF114" s="441"/>
      <c r="FG114" s="670"/>
      <c r="FH114" s="671"/>
      <c r="FI114" s="672"/>
      <c r="FJ114" s="406">
        <v>0</v>
      </c>
      <c r="FK114" s="401">
        <v>0</v>
      </c>
      <c r="FL114" s="402">
        <v>0</v>
      </c>
      <c r="FM114" s="673">
        <v>0</v>
      </c>
      <c r="FN114" s="674">
        <v>0</v>
      </c>
      <c r="FO114" s="428">
        <v>0</v>
      </c>
      <c r="FP114" s="400">
        <v>0</v>
      </c>
      <c r="FQ114" s="429">
        <v>0</v>
      </c>
      <c r="FR114" s="675">
        <v>0</v>
      </c>
      <c r="FS114" s="679">
        <v>0</v>
      </c>
      <c r="FT114" s="668">
        <v>0</v>
      </c>
      <c r="FU114" s="669">
        <v>0</v>
      </c>
      <c r="FV114" s="670">
        <v>0</v>
      </c>
      <c r="FW114" s="680">
        <v>0</v>
      </c>
      <c r="FX114" s="681">
        <v>0</v>
      </c>
      <c r="FY114" s="667">
        <v>0</v>
      </c>
      <c r="FZ114" s="658">
        <v>0</v>
      </c>
      <c r="GA114" s="659">
        <v>0</v>
      </c>
    </row>
    <row r="115" spans="1:183" ht="33" hidden="1" customHeight="1">
      <c r="A115" s="682" t="s">
        <v>911</v>
      </c>
      <c r="B115" s="597" t="s">
        <v>889</v>
      </c>
      <c r="C115" s="661"/>
      <c r="D115" s="662"/>
      <c r="E115" s="395"/>
      <c r="F115" s="395"/>
      <c r="G115" s="396">
        <v>0</v>
      </c>
      <c r="H115" s="470"/>
      <c r="I115" s="470"/>
      <c r="J115" s="436">
        <v>0</v>
      </c>
      <c r="K115" s="437" t="e">
        <v>#DIV/0!</v>
      </c>
      <c r="L115" s="666"/>
      <c r="M115" s="667"/>
      <c r="N115" s="668"/>
      <c r="O115" s="669"/>
      <c r="P115" s="670"/>
      <c r="Q115" s="671"/>
      <c r="R115" s="543"/>
      <c r="S115" s="666"/>
      <c r="T115" s="667"/>
      <c r="U115" s="668"/>
      <c r="V115" s="669"/>
      <c r="W115" s="670"/>
      <c r="X115" s="671"/>
      <c r="Y115" s="672"/>
      <c r="Z115" s="666"/>
      <c r="AA115" s="667"/>
      <c r="AB115" s="668"/>
      <c r="AC115" s="669"/>
      <c r="AD115" s="670"/>
      <c r="AE115" s="671"/>
      <c r="AF115" s="672"/>
      <c r="AG115" s="666"/>
      <c r="AH115" s="667"/>
      <c r="AI115" s="668"/>
      <c r="AJ115" s="669"/>
      <c r="AK115" s="670"/>
      <c r="AL115" s="671"/>
      <c r="AM115" s="672"/>
      <c r="AN115" s="666"/>
      <c r="AO115" s="667"/>
      <c r="AP115" s="668"/>
      <c r="AQ115" s="669"/>
      <c r="AR115" s="670"/>
      <c r="AS115" s="671"/>
      <c r="AT115" s="672"/>
      <c r="AU115" s="666"/>
      <c r="AV115" s="667"/>
      <c r="AW115" s="668"/>
      <c r="AX115" s="669"/>
      <c r="AY115" s="670"/>
      <c r="AZ115" s="671"/>
      <c r="BA115" s="543"/>
      <c r="BB115" s="666"/>
      <c r="BC115" s="667"/>
      <c r="BD115" s="668"/>
      <c r="BE115" s="669"/>
      <c r="BF115" s="670"/>
      <c r="BG115" s="671"/>
      <c r="BH115" s="672"/>
      <c r="BI115" s="666"/>
      <c r="BJ115" s="667"/>
      <c r="BK115" s="668"/>
      <c r="BL115" s="669"/>
      <c r="BM115" s="670"/>
      <c r="BN115" s="671"/>
      <c r="BO115" s="672"/>
      <c r="BP115" s="666"/>
      <c r="BQ115" s="667"/>
      <c r="BR115" s="668"/>
      <c r="BS115" s="669"/>
      <c r="BT115" s="670"/>
      <c r="BU115" s="671"/>
      <c r="BV115" s="448"/>
      <c r="BW115" s="666"/>
      <c r="BX115" s="667"/>
      <c r="BY115" s="668"/>
      <c r="BZ115" s="669"/>
      <c r="CA115" s="442"/>
      <c r="CB115" s="671"/>
      <c r="CC115" s="672"/>
      <c r="CD115" s="666"/>
      <c r="CE115" s="667"/>
      <c r="CF115" s="668"/>
      <c r="CG115" s="669"/>
      <c r="CH115" s="670"/>
      <c r="CI115" s="671"/>
      <c r="CJ115" s="672"/>
      <c r="CK115" s="666"/>
      <c r="CL115" s="667"/>
      <c r="CM115" s="668"/>
      <c r="CN115" s="669"/>
      <c r="CO115" s="670"/>
      <c r="CP115" s="671"/>
      <c r="CQ115" s="672"/>
      <c r="CR115" s="666"/>
      <c r="CS115" s="667"/>
      <c r="CT115" s="668"/>
      <c r="CU115" s="669"/>
      <c r="CV115" s="670"/>
      <c r="CW115" s="671"/>
      <c r="CX115" s="672"/>
      <c r="CY115" s="666"/>
      <c r="CZ115" s="667"/>
      <c r="DA115" s="668"/>
      <c r="DB115" s="669"/>
      <c r="DC115" s="670"/>
      <c r="DD115" s="671"/>
      <c r="DE115" s="672"/>
      <c r="DF115" s="666"/>
      <c r="DG115" s="667"/>
      <c r="DH115" s="668"/>
      <c r="DI115" s="669"/>
      <c r="DJ115" s="670"/>
      <c r="DK115" s="671"/>
      <c r="DL115" s="672"/>
      <c r="DM115" s="666"/>
      <c r="DN115" s="667"/>
      <c r="DO115" s="668"/>
      <c r="DP115" s="669"/>
      <c r="DQ115" s="670"/>
      <c r="DR115" s="671"/>
      <c r="DS115" s="672"/>
      <c r="DT115" s="666"/>
      <c r="DU115" s="667"/>
      <c r="DV115" s="668"/>
      <c r="DW115" s="669"/>
      <c r="DX115" s="670"/>
      <c r="DY115" s="671"/>
      <c r="DZ115" s="672"/>
      <c r="EA115" s="666"/>
      <c r="EB115" s="667"/>
      <c r="EC115" s="668"/>
      <c r="ED115" s="669"/>
      <c r="EE115" s="670"/>
      <c r="EF115" s="671"/>
      <c r="EG115" s="672"/>
      <c r="EH115" s="666"/>
      <c r="EI115" s="667"/>
      <c r="EJ115" s="668"/>
      <c r="EK115" s="669"/>
      <c r="EL115" s="670"/>
      <c r="EM115" s="671"/>
      <c r="EN115" s="672"/>
      <c r="EO115" s="666"/>
      <c r="EP115" s="667"/>
      <c r="EQ115" s="668"/>
      <c r="ER115" s="669"/>
      <c r="ES115" s="670"/>
      <c r="ET115" s="671"/>
      <c r="EU115" s="448"/>
      <c r="EV115" s="438"/>
      <c r="EW115" s="439"/>
      <c r="EX115" s="440"/>
      <c r="EY115" s="441"/>
      <c r="EZ115" s="442"/>
      <c r="FA115" s="443"/>
      <c r="FB115" s="636"/>
      <c r="FC115" s="445"/>
      <c r="FD115" s="439"/>
      <c r="FE115" s="440"/>
      <c r="FF115" s="441"/>
      <c r="FG115" s="670"/>
      <c r="FH115" s="671"/>
      <c r="FI115" s="672"/>
      <c r="FJ115" s="406">
        <v>0</v>
      </c>
      <c r="FK115" s="401">
        <v>0</v>
      </c>
      <c r="FL115" s="402">
        <v>0</v>
      </c>
      <c r="FM115" s="673">
        <v>0</v>
      </c>
      <c r="FN115" s="674">
        <v>0</v>
      </c>
      <c r="FO115" s="428">
        <v>0</v>
      </c>
      <c r="FP115" s="400">
        <v>0</v>
      </c>
      <c r="FQ115" s="429">
        <v>0</v>
      </c>
      <c r="FR115" s="675">
        <v>0</v>
      </c>
      <c r="FS115" s="679">
        <v>0</v>
      </c>
      <c r="FT115" s="668">
        <v>0</v>
      </c>
      <c r="FU115" s="669">
        <v>0</v>
      </c>
      <c r="FV115" s="670">
        <v>0</v>
      </c>
      <c r="FW115" s="680">
        <v>0</v>
      </c>
      <c r="FX115" s="681">
        <v>0</v>
      </c>
      <c r="FY115" s="667">
        <v>0</v>
      </c>
      <c r="FZ115" s="658">
        <v>0</v>
      </c>
      <c r="GA115" s="659">
        <v>0</v>
      </c>
    </row>
    <row r="116" spans="1:183" ht="33" hidden="1" customHeight="1">
      <c r="A116" s="682" t="s">
        <v>912</v>
      </c>
      <c r="B116" s="597" t="s">
        <v>889</v>
      </c>
      <c r="C116" s="661"/>
      <c r="D116" s="662"/>
      <c r="E116" s="395"/>
      <c r="F116" s="395"/>
      <c r="G116" s="396">
        <v>0</v>
      </c>
      <c r="H116" s="470"/>
      <c r="I116" s="470"/>
      <c r="J116" s="436">
        <v>0</v>
      </c>
      <c r="K116" s="437" t="e">
        <v>#DIV/0!</v>
      </c>
      <c r="L116" s="666"/>
      <c r="M116" s="667"/>
      <c r="N116" s="668"/>
      <c r="O116" s="669"/>
      <c r="P116" s="670"/>
      <c r="Q116" s="671"/>
      <c r="R116" s="543"/>
      <c r="S116" s="666"/>
      <c r="T116" s="667"/>
      <c r="U116" s="668"/>
      <c r="V116" s="669"/>
      <c r="W116" s="670"/>
      <c r="X116" s="671"/>
      <c r="Y116" s="672"/>
      <c r="Z116" s="666"/>
      <c r="AA116" s="667"/>
      <c r="AB116" s="668"/>
      <c r="AC116" s="669"/>
      <c r="AD116" s="670"/>
      <c r="AE116" s="671"/>
      <c r="AF116" s="672"/>
      <c r="AG116" s="666"/>
      <c r="AH116" s="667"/>
      <c r="AI116" s="668"/>
      <c r="AJ116" s="669"/>
      <c r="AK116" s="670"/>
      <c r="AL116" s="671"/>
      <c r="AM116" s="672"/>
      <c r="AN116" s="666"/>
      <c r="AO116" s="667"/>
      <c r="AP116" s="668"/>
      <c r="AQ116" s="669"/>
      <c r="AR116" s="670"/>
      <c r="AS116" s="671"/>
      <c r="AT116" s="672"/>
      <c r="AU116" s="666"/>
      <c r="AV116" s="667"/>
      <c r="AW116" s="668"/>
      <c r="AX116" s="669"/>
      <c r="AY116" s="670"/>
      <c r="AZ116" s="671"/>
      <c r="BA116" s="543"/>
      <c r="BB116" s="666"/>
      <c r="BC116" s="667"/>
      <c r="BD116" s="668"/>
      <c r="BE116" s="669"/>
      <c r="BF116" s="670"/>
      <c r="BG116" s="671"/>
      <c r="BH116" s="672"/>
      <c r="BI116" s="666"/>
      <c r="BJ116" s="667"/>
      <c r="BK116" s="668"/>
      <c r="BL116" s="669"/>
      <c r="BM116" s="670"/>
      <c r="BN116" s="671"/>
      <c r="BO116" s="672"/>
      <c r="BP116" s="666"/>
      <c r="BQ116" s="667"/>
      <c r="BR116" s="668"/>
      <c r="BS116" s="669"/>
      <c r="BT116" s="670"/>
      <c r="BU116" s="671"/>
      <c r="BV116" s="448"/>
      <c r="BW116" s="666"/>
      <c r="BX116" s="667"/>
      <c r="BY116" s="668"/>
      <c r="BZ116" s="669"/>
      <c r="CA116" s="442"/>
      <c r="CB116" s="671"/>
      <c r="CC116" s="672"/>
      <c r="CD116" s="666"/>
      <c r="CE116" s="667"/>
      <c r="CF116" s="668"/>
      <c r="CG116" s="669"/>
      <c r="CH116" s="670"/>
      <c r="CI116" s="671"/>
      <c r="CJ116" s="672"/>
      <c r="CK116" s="666"/>
      <c r="CL116" s="667"/>
      <c r="CM116" s="668"/>
      <c r="CN116" s="669"/>
      <c r="CO116" s="670"/>
      <c r="CP116" s="671"/>
      <c r="CQ116" s="672"/>
      <c r="CR116" s="666"/>
      <c r="CS116" s="667"/>
      <c r="CT116" s="668"/>
      <c r="CU116" s="669"/>
      <c r="CV116" s="670"/>
      <c r="CW116" s="671"/>
      <c r="CX116" s="672"/>
      <c r="CY116" s="666"/>
      <c r="CZ116" s="667"/>
      <c r="DA116" s="668"/>
      <c r="DB116" s="669"/>
      <c r="DC116" s="670"/>
      <c r="DD116" s="671"/>
      <c r="DE116" s="672"/>
      <c r="DF116" s="666"/>
      <c r="DG116" s="667"/>
      <c r="DH116" s="668"/>
      <c r="DI116" s="669"/>
      <c r="DJ116" s="670"/>
      <c r="DK116" s="671"/>
      <c r="DL116" s="672"/>
      <c r="DM116" s="666"/>
      <c r="DN116" s="667"/>
      <c r="DO116" s="668"/>
      <c r="DP116" s="669"/>
      <c r="DQ116" s="670"/>
      <c r="DR116" s="671"/>
      <c r="DS116" s="672"/>
      <c r="DT116" s="666"/>
      <c r="DU116" s="667"/>
      <c r="DV116" s="668"/>
      <c r="DW116" s="669"/>
      <c r="DX116" s="670"/>
      <c r="DY116" s="671"/>
      <c r="DZ116" s="672"/>
      <c r="EA116" s="666"/>
      <c r="EB116" s="667"/>
      <c r="EC116" s="668"/>
      <c r="ED116" s="669"/>
      <c r="EE116" s="670"/>
      <c r="EF116" s="671"/>
      <c r="EG116" s="672"/>
      <c r="EH116" s="666"/>
      <c r="EI116" s="667"/>
      <c r="EJ116" s="668"/>
      <c r="EK116" s="669"/>
      <c r="EL116" s="670"/>
      <c r="EM116" s="671"/>
      <c r="EN116" s="672"/>
      <c r="EO116" s="666"/>
      <c r="EP116" s="667"/>
      <c r="EQ116" s="668"/>
      <c r="ER116" s="669"/>
      <c r="ES116" s="670"/>
      <c r="ET116" s="671"/>
      <c r="EU116" s="448"/>
      <c r="EV116" s="438"/>
      <c r="EW116" s="439"/>
      <c r="EX116" s="440"/>
      <c r="EY116" s="441"/>
      <c r="EZ116" s="442"/>
      <c r="FA116" s="443"/>
      <c r="FB116" s="636"/>
      <c r="FC116" s="445"/>
      <c r="FD116" s="439"/>
      <c r="FE116" s="440"/>
      <c r="FF116" s="441"/>
      <c r="FG116" s="670"/>
      <c r="FH116" s="671"/>
      <c r="FI116" s="672"/>
      <c r="FJ116" s="406">
        <v>0</v>
      </c>
      <c r="FK116" s="401">
        <v>0</v>
      </c>
      <c r="FL116" s="402">
        <v>0</v>
      </c>
      <c r="FM116" s="673">
        <v>0</v>
      </c>
      <c r="FN116" s="674">
        <v>0</v>
      </c>
      <c r="FO116" s="428">
        <v>0</v>
      </c>
      <c r="FP116" s="400">
        <v>0</v>
      </c>
      <c r="FQ116" s="429">
        <v>0</v>
      </c>
      <c r="FR116" s="675">
        <v>0</v>
      </c>
      <c r="FS116" s="679">
        <v>0</v>
      </c>
      <c r="FT116" s="668">
        <v>0</v>
      </c>
      <c r="FU116" s="669">
        <v>0</v>
      </c>
      <c r="FV116" s="670">
        <v>0</v>
      </c>
      <c r="FW116" s="680">
        <v>0</v>
      </c>
      <c r="FX116" s="681">
        <v>0</v>
      </c>
      <c r="FY116" s="667">
        <v>0</v>
      </c>
      <c r="FZ116" s="658">
        <v>0</v>
      </c>
      <c r="GA116" s="659">
        <v>0</v>
      </c>
    </row>
    <row r="117" spans="1:183" ht="33" hidden="1" customHeight="1">
      <c r="A117" s="682" t="s">
        <v>913</v>
      </c>
      <c r="B117" s="597" t="s">
        <v>889</v>
      </c>
      <c r="C117" s="661"/>
      <c r="D117" s="662"/>
      <c r="E117" s="395"/>
      <c r="F117" s="395"/>
      <c r="G117" s="396">
        <v>0</v>
      </c>
      <c r="H117" s="470"/>
      <c r="I117" s="470"/>
      <c r="J117" s="436">
        <v>0</v>
      </c>
      <c r="K117" s="437" t="e">
        <v>#DIV/0!</v>
      </c>
      <c r="L117" s="666"/>
      <c r="M117" s="667"/>
      <c r="N117" s="668"/>
      <c r="O117" s="669"/>
      <c r="P117" s="670"/>
      <c r="Q117" s="671"/>
      <c r="R117" s="543"/>
      <c r="S117" s="666"/>
      <c r="T117" s="667"/>
      <c r="U117" s="668"/>
      <c r="V117" s="669"/>
      <c r="W117" s="670"/>
      <c r="X117" s="671"/>
      <c r="Y117" s="672"/>
      <c r="Z117" s="666"/>
      <c r="AA117" s="667"/>
      <c r="AB117" s="668"/>
      <c r="AC117" s="669"/>
      <c r="AD117" s="670"/>
      <c r="AE117" s="671"/>
      <c r="AF117" s="672"/>
      <c r="AG117" s="666"/>
      <c r="AH117" s="667"/>
      <c r="AI117" s="668"/>
      <c r="AJ117" s="669"/>
      <c r="AK117" s="670"/>
      <c r="AL117" s="671"/>
      <c r="AM117" s="672"/>
      <c r="AN117" s="666"/>
      <c r="AO117" s="667"/>
      <c r="AP117" s="668"/>
      <c r="AQ117" s="669"/>
      <c r="AR117" s="670"/>
      <c r="AS117" s="671"/>
      <c r="AT117" s="672"/>
      <c r="AU117" s="666"/>
      <c r="AV117" s="667"/>
      <c r="AW117" s="668"/>
      <c r="AX117" s="669"/>
      <c r="AY117" s="670"/>
      <c r="AZ117" s="671"/>
      <c r="BA117" s="543"/>
      <c r="BB117" s="666"/>
      <c r="BC117" s="667"/>
      <c r="BD117" s="668"/>
      <c r="BE117" s="669"/>
      <c r="BF117" s="670"/>
      <c r="BG117" s="671"/>
      <c r="BH117" s="672"/>
      <c r="BI117" s="666"/>
      <c r="BJ117" s="667"/>
      <c r="BK117" s="668"/>
      <c r="BL117" s="669"/>
      <c r="BM117" s="670"/>
      <c r="BN117" s="671"/>
      <c r="BO117" s="672"/>
      <c r="BP117" s="666"/>
      <c r="BQ117" s="667"/>
      <c r="BR117" s="668"/>
      <c r="BS117" s="669"/>
      <c r="BT117" s="670"/>
      <c r="BU117" s="671"/>
      <c r="BV117" s="448"/>
      <c r="BW117" s="666"/>
      <c r="BX117" s="667"/>
      <c r="BY117" s="668"/>
      <c r="BZ117" s="669"/>
      <c r="CA117" s="442"/>
      <c r="CB117" s="671"/>
      <c r="CC117" s="672"/>
      <c r="CD117" s="666"/>
      <c r="CE117" s="667"/>
      <c r="CF117" s="668"/>
      <c r="CG117" s="669"/>
      <c r="CH117" s="670"/>
      <c r="CI117" s="671"/>
      <c r="CJ117" s="672"/>
      <c r="CK117" s="666"/>
      <c r="CL117" s="667"/>
      <c r="CM117" s="668"/>
      <c r="CN117" s="669"/>
      <c r="CO117" s="670"/>
      <c r="CP117" s="671"/>
      <c r="CQ117" s="672"/>
      <c r="CR117" s="666"/>
      <c r="CS117" s="667"/>
      <c r="CT117" s="668"/>
      <c r="CU117" s="669"/>
      <c r="CV117" s="670"/>
      <c r="CW117" s="671"/>
      <c r="CX117" s="672"/>
      <c r="CY117" s="666"/>
      <c r="CZ117" s="667"/>
      <c r="DA117" s="668"/>
      <c r="DB117" s="669"/>
      <c r="DC117" s="670"/>
      <c r="DD117" s="671"/>
      <c r="DE117" s="672"/>
      <c r="DF117" s="666"/>
      <c r="DG117" s="667"/>
      <c r="DH117" s="668"/>
      <c r="DI117" s="669"/>
      <c r="DJ117" s="670"/>
      <c r="DK117" s="671"/>
      <c r="DL117" s="672"/>
      <c r="DM117" s="666"/>
      <c r="DN117" s="667"/>
      <c r="DO117" s="668"/>
      <c r="DP117" s="669"/>
      <c r="DQ117" s="670"/>
      <c r="DR117" s="671"/>
      <c r="DS117" s="672"/>
      <c r="DT117" s="666"/>
      <c r="DU117" s="667"/>
      <c r="DV117" s="668"/>
      <c r="DW117" s="669"/>
      <c r="DX117" s="670"/>
      <c r="DY117" s="671"/>
      <c r="DZ117" s="672"/>
      <c r="EA117" s="666"/>
      <c r="EB117" s="667"/>
      <c r="EC117" s="668"/>
      <c r="ED117" s="669"/>
      <c r="EE117" s="670"/>
      <c r="EF117" s="671"/>
      <c r="EG117" s="672"/>
      <c r="EH117" s="666"/>
      <c r="EI117" s="667"/>
      <c r="EJ117" s="668"/>
      <c r="EK117" s="669"/>
      <c r="EL117" s="670"/>
      <c r="EM117" s="671"/>
      <c r="EN117" s="672"/>
      <c r="EO117" s="666"/>
      <c r="EP117" s="667"/>
      <c r="EQ117" s="668"/>
      <c r="ER117" s="669"/>
      <c r="ES117" s="670"/>
      <c r="ET117" s="671"/>
      <c r="EU117" s="448"/>
      <c r="EV117" s="438"/>
      <c r="EW117" s="439"/>
      <c r="EX117" s="440"/>
      <c r="EY117" s="441"/>
      <c r="EZ117" s="442"/>
      <c r="FA117" s="443"/>
      <c r="FB117" s="636"/>
      <c r="FC117" s="445"/>
      <c r="FD117" s="439"/>
      <c r="FE117" s="440"/>
      <c r="FF117" s="441"/>
      <c r="FG117" s="670"/>
      <c r="FH117" s="671"/>
      <c r="FI117" s="672"/>
      <c r="FJ117" s="406">
        <v>0</v>
      </c>
      <c r="FK117" s="401">
        <v>0</v>
      </c>
      <c r="FL117" s="402">
        <v>0</v>
      </c>
      <c r="FM117" s="673">
        <v>0</v>
      </c>
      <c r="FN117" s="674">
        <v>0</v>
      </c>
      <c r="FO117" s="428">
        <v>0</v>
      </c>
      <c r="FP117" s="400">
        <v>0</v>
      </c>
      <c r="FQ117" s="429">
        <v>0</v>
      </c>
      <c r="FR117" s="675">
        <v>0</v>
      </c>
      <c r="FS117" s="679">
        <v>0</v>
      </c>
      <c r="FT117" s="668">
        <v>0</v>
      </c>
      <c r="FU117" s="669">
        <v>0</v>
      </c>
      <c r="FV117" s="670">
        <v>0</v>
      </c>
      <c r="FW117" s="680">
        <v>0</v>
      </c>
      <c r="FX117" s="681">
        <v>0</v>
      </c>
      <c r="FY117" s="667">
        <v>0</v>
      </c>
      <c r="FZ117" s="658">
        <v>0</v>
      </c>
      <c r="GA117" s="659">
        <v>0</v>
      </c>
    </row>
    <row r="118" spans="1:183" ht="33" hidden="1" customHeight="1">
      <c r="A118" s="682" t="s">
        <v>914</v>
      </c>
      <c r="B118" s="597" t="s">
        <v>889</v>
      </c>
      <c r="C118" s="661"/>
      <c r="D118" s="662"/>
      <c r="E118" s="395"/>
      <c r="F118" s="395"/>
      <c r="G118" s="396">
        <v>0</v>
      </c>
      <c r="H118" s="470"/>
      <c r="I118" s="470"/>
      <c r="J118" s="436">
        <v>0</v>
      </c>
      <c r="K118" s="437" t="e">
        <v>#DIV/0!</v>
      </c>
      <c r="L118" s="666"/>
      <c r="M118" s="667"/>
      <c r="N118" s="668"/>
      <c r="O118" s="669"/>
      <c r="P118" s="670"/>
      <c r="Q118" s="671"/>
      <c r="R118" s="543"/>
      <c r="S118" s="666"/>
      <c r="T118" s="667"/>
      <c r="U118" s="668"/>
      <c r="V118" s="669"/>
      <c r="W118" s="670"/>
      <c r="X118" s="671"/>
      <c r="Y118" s="672"/>
      <c r="Z118" s="666"/>
      <c r="AA118" s="667"/>
      <c r="AB118" s="668"/>
      <c r="AC118" s="669"/>
      <c r="AD118" s="670"/>
      <c r="AE118" s="671"/>
      <c r="AF118" s="672"/>
      <c r="AG118" s="666"/>
      <c r="AH118" s="667"/>
      <c r="AI118" s="668"/>
      <c r="AJ118" s="669"/>
      <c r="AK118" s="670"/>
      <c r="AL118" s="671"/>
      <c r="AM118" s="672"/>
      <c r="AN118" s="666"/>
      <c r="AO118" s="667"/>
      <c r="AP118" s="668"/>
      <c r="AQ118" s="669"/>
      <c r="AR118" s="670"/>
      <c r="AS118" s="671"/>
      <c r="AT118" s="672"/>
      <c r="AU118" s="666"/>
      <c r="AV118" s="667"/>
      <c r="AW118" s="668"/>
      <c r="AX118" s="669"/>
      <c r="AY118" s="670"/>
      <c r="AZ118" s="671"/>
      <c r="BA118" s="543"/>
      <c r="BB118" s="666"/>
      <c r="BC118" s="667"/>
      <c r="BD118" s="668"/>
      <c r="BE118" s="669"/>
      <c r="BF118" s="670"/>
      <c r="BG118" s="671"/>
      <c r="BH118" s="672"/>
      <c r="BI118" s="666"/>
      <c r="BJ118" s="667"/>
      <c r="BK118" s="668"/>
      <c r="BL118" s="669"/>
      <c r="BM118" s="670"/>
      <c r="BN118" s="671"/>
      <c r="BO118" s="672"/>
      <c r="BP118" s="666"/>
      <c r="BQ118" s="667"/>
      <c r="BR118" s="668"/>
      <c r="BS118" s="669"/>
      <c r="BT118" s="670"/>
      <c r="BU118" s="671"/>
      <c r="BV118" s="448"/>
      <c r="BW118" s="666"/>
      <c r="BX118" s="667"/>
      <c r="BY118" s="668"/>
      <c r="BZ118" s="669"/>
      <c r="CA118" s="442"/>
      <c r="CB118" s="671"/>
      <c r="CC118" s="672"/>
      <c r="CD118" s="666"/>
      <c r="CE118" s="667"/>
      <c r="CF118" s="668"/>
      <c r="CG118" s="669"/>
      <c r="CH118" s="670"/>
      <c r="CI118" s="671"/>
      <c r="CJ118" s="672"/>
      <c r="CK118" s="666"/>
      <c r="CL118" s="667"/>
      <c r="CM118" s="668"/>
      <c r="CN118" s="669"/>
      <c r="CO118" s="670"/>
      <c r="CP118" s="671"/>
      <c r="CQ118" s="672"/>
      <c r="CR118" s="666"/>
      <c r="CS118" s="667"/>
      <c r="CT118" s="668"/>
      <c r="CU118" s="669"/>
      <c r="CV118" s="670"/>
      <c r="CW118" s="671"/>
      <c r="CX118" s="672"/>
      <c r="CY118" s="666"/>
      <c r="CZ118" s="667"/>
      <c r="DA118" s="668"/>
      <c r="DB118" s="669"/>
      <c r="DC118" s="670"/>
      <c r="DD118" s="671"/>
      <c r="DE118" s="672"/>
      <c r="DF118" s="666"/>
      <c r="DG118" s="667"/>
      <c r="DH118" s="668"/>
      <c r="DI118" s="669"/>
      <c r="DJ118" s="670"/>
      <c r="DK118" s="671"/>
      <c r="DL118" s="672"/>
      <c r="DM118" s="666"/>
      <c r="DN118" s="667"/>
      <c r="DO118" s="668"/>
      <c r="DP118" s="669"/>
      <c r="DQ118" s="670"/>
      <c r="DR118" s="671"/>
      <c r="DS118" s="672"/>
      <c r="DT118" s="666"/>
      <c r="DU118" s="667"/>
      <c r="DV118" s="668"/>
      <c r="DW118" s="669"/>
      <c r="DX118" s="670"/>
      <c r="DY118" s="671"/>
      <c r="DZ118" s="672"/>
      <c r="EA118" s="666"/>
      <c r="EB118" s="667"/>
      <c r="EC118" s="668"/>
      <c r="ED118" s="669"/>
      <c r="EE118" s="670"/>
      <c r="EF118" s="671"/>
      <c r="EG118" s="672"/>
      <c r="EH118" s="666"/>
      <c r="EI118" s="667"/>
      <c r="EJ118" s="668"/>
      <c r="EK118" s="669"/>
      <c r="EL118" s="670"/>
      <c r="EM118" s="671"/>
      <c r="EN118" s="672"/>
      <c r="EO118" s="666"/>
      <c r="EP118" s="667"/>
      <c r="EQ118" s="668"/>
      <c r="ER118" s="669"/>
      <c r="ES118" s="670"/>
      <c r="ET118" s="671"/>
      <c r="EU118" s="448"/>
      <c r="EV118" s="438"/>
      <c r="EW118" s="439"/>
      <c r="EX118" s="440"/>
      <c r="EY118" s="441"/>
      <c r="EZ118" s="442"/>
      <c r="FA118" s="443"/>
      <c r="FB118" s="636"/>
      <c r="FC118" s="445"/>
      <c r="FD118" s="439"/>
      <c r="FE118" s="440"/>
      <c r="FF118" s="441"/>
      <c r="FG118" s="670"/>
      <c r="FH118" s="671"/>
      <c r="FI118" s="672"/>
      <c r="FJ118" s="406">
        <v>0</v>
      </c>
      <c r="FK118" s="401">
        <v>0</v>
      </c>
      <c r="FL118" s="402">
        <v>0</v>
      </c>
      <c r="FM118" s="673">
        <v>0</v>
      </c>
      <c r="FN118" s="674">
        <v>0</v>
      </c>
      <c r="FO118" s="428">
        <v>0</v>
      </c>
      <c r="FP118" s="400">
        <v>0</v>
      </c>
      <c r="FQ118" s="429">
        <v>0</v>
      </c>
      <c r="FR118" s="675">
        <v>0</v>
      </c>
      <c r="FS118" s="679">
        <v>0</v>
      </c>
      <c r="FT118" s="668">
        <v>0</v>
      </c>
      <c r="FU118" s="669">
        <v>0</v>
      </c>
      <c r="FV118" s="670">
        <v>0</v>
      </c>
      <c r="FW118" s="680">
        <v>0</v>
      </c>
      <c r="FX118" s="681">
        <v>0</v>
      </c>
      <c r="FY118" s="667">
        <v>0</v>
      </c>
      <c r="FZ118" s="658">
        <v>0</v>
      </c>
      <c r="GA118" s="659">
        <v>0</v>
      </c>
    </row>
    <row r="119" spans="1:183" ht="33" hidden="1" customHeight="1">
      <c r="A119" s="682" t="s">
        <v>915</v>
      </c>
      <c r="B119" s="597" t="s">
        <v>889</v>
      </c>
      <c r="C119" s="661"/>
      <c r="D119" s="662"/>
      <c r="E119" s="395"/>
      <c r="F119" s="395"/>
      <c r="G119" s="396">
        <v>0</v>
      </c>
      <c r="H119" s="470"/>
      <c r="I119" s="470"/>
      <c r="J119" s="436">
        <v>0</v>
      </c>
      <c r="K119" s="437" t="e">
        <v>#DIV/0!</v>
      </c>
      <c r="L119" s="666"/>
      <c r="M119" s="667"/>
      <c r="N119" s="668"/>
      <c r="O119" s="669"/>
      <c r="P119" s="670"/>
      <c r="Q119" s="671"/>
      <c r="R119" s="543"/>
      <c r="S119" s="666"/>
      <c r="T119" s="667"/>
      <c r="U119" s="668"/>
      <c r="V119" s="669"/>
      <c r="W119" s="670"/>
      <c r="X119" s="671"/>
      <c r="Y119" s="672"/>
      <c r="Z119" s="666"/>
      <c r="AA119" s="667"/>
      <c r="AB119" s="668"/>
      <c r="AC119" s="669"/>
      <c r="AD119" s="670"/>
      <c r="AE119" s="671"/>
      <c r="AF119" s="672"/>
      <c r="AG119" s="666"/>
      <c r="AH119" s="667"/>
      <c r="AI119" s="668"/>
      <c r="AJ119" s="669"/>
      <c r="AK119" s="670"/>
      <c r="AL119" s="671"/>
      <c r="AM119" s="672"/>
      <c r="AN119" s="666"/>
      <c r="AO119" s="667"/>
      <c r="AP119" s="668"/>
      <c r="AQ119" s="669"/>
      <c r="AR119" s="670"/>
      <c r="AS119" s="671"/>
      <c r="AT119" s="672"/>
      <c r="AU119" s="666"/>
      <c r="AV119" s="667"/>
      <c r="AW119" s="668"/>
      <c r="AX119" s="669"/>
      <c r="AY119" s="670"/>
      <c r="AZ119" s="671"/>
      <c r="BA119" s="543"/>
      <c r="BB119" s="666"/>
      <c r="BC119" s="667"/>
      <c r="BD119" s="668"/>
      <c r="BE119" s="669"/>
      <c r="BF119" s="670"/>
      <c r="BG119" s="671"/>
      <c r="BH119" s="672"/>
      <c r="BI119" s="666"/>
      <c r="BJ119" s="667"/>
      <c r="BK119" s="668"/>
      <c r="BL119" s="669"/>
      <c r="BM119" s="670"/>
      <c r="BN119" s="671"/>
      <c r="BO119" s="672"/>
      <c r="BP119" s="666"/>
      <c r="BQ119" s="667"/>
      <c r="BR119" s="668"/>
      <c r="BS119" s="669"/>
      <c r="BT119" s="670"/>
      <c r="BU119" s="671"/>
      <c r="BV119" s="448"/>
      <c r="BW119" s="666"/>
      <c r="BX119" s="667"/>
      <c r="BY119" s="668"/>
      <c r="BZ119" s="669"/>
      <c r="CA119" s="442"/>
      <c r="CB119" s="671"/>
      <c r="CC119" s="672"/>
      <c r="CD119" s="666"/>
      <c r="CE119" s="667"/>
      <c r="CF119" s="668"/>
      <c r="CG119" s="669"/>
      <c r="CH119" s="670"/>
      <c r="CI119" s="671"/>
      <c r="CJ119" s="672"/>
      <c r="CK119" s="666"/>
      <c r="CL119" s="667"/>
      <c r="CM119" s="668"/>
      <c r="CN119" s="669"/>
      <c r="CO119" s="670"/>
      <c r="CP119" s="671"/>
      <c r="CQ119" s="672"/>
      <c r="CR119" s="666"/>
      <c r="CS119" s="667"/>
      <c r="CT119" s="668"/>
      <c r="CU119" s="669"/>
      <c r="CV119" s="670"/>
      <c r="CW119" s="671"/>
      <c r="CX119" s="672"/>
      <c r="CY119" s="666"/>
      <c r="CZ119" s="667"/>
      <c r="DA119" s="668"/>
      <c r="DB119" s="669"/>
      <c r="DC119" s="670"/>
      <c r="DD119" s="671"/>
      <c r="DE119" s="672"/>
      <c r="DF119" s="666"/>
      <c r="DG119" s="667"/>
      <c r="DH119" s="668"/>
      <c r="DI119" s="669"/>
      <c r="DJ119" s="670"/>
      <c r="DK119" s="671"/>
      <c r="DL119" s="672"/>
      <c r="DM119" s="666"/>
      <c r="DN119" s="667"/>
      <c r="DO119" s="668"/>
      <c r="DP119" s="669"/>
      <c r="DQ119" s="670"/>
      <c r="DR119" s="671"/>
      <c r="DS119" s="672"/>
      <c r="DT119" s="666"/>
      <c r="DU119" s="667"/>
      <c r="DV119" s="668"/>
      <c r="DW119" s="669"/>
      <c r="DX119" s="670"/>
      <c r="DY119" s="671"/>
      <c r="DZ119" s="672"/>
      <c r="EA119" s="666"/>
      <c r="EB119" s="667"/>
      <c r="EC119" s="668"/>
      <c r="ED119" s="669"/>
      <c r="EE119" s="670"/>
      <c r="EF119" s="671"/>
      <c r="EG119" s="672"/>
      <c r="EH119" s="666"/>
      <c r="EI119" s="667"/>
      <c r="EJ119" s="668"/>
      <c r="EK119" s="669"/>
      <c r="EL119" s="670"/>
      <c r="EM119" s="671"/>
      <c r="EN119" s="672"/>
      <c r="EO119" s="666"/>
      <c r="EP119" s="667"/>
      <c r="EQ119" s="668"/>
      <c r="ER119" s="669"/>
      <c r="ES119" s="670"/>
      <c r="ET119" s="671"/>
      <c r="EU119" s="448"/>
      <c r="EV119" s="438"/>
      <c r="EW119" s="439"/>
      <c r="EX119" s="440"/>
      <c r="EY119" s="441"/>
      <c r="EZ119" s="442"/>
      <c r="FA119" s="443"/>
      <c r="FB119" s="636"/>
      <c r="FC119" s="445"/>
      <c r="FD119" s="439"/>
      <c r="FE119" s="440"/>
      <c r="FF119" s="441"/>
      <c r="FG119" s="670"/>
      <c r="FH119" s="671"/>
      <c r="FI119" s="672"/>
      <c r="FJ119" s="406">
        <v>0</v>
      </c>
      <c r="FK119" s="401">
        <v>0</v>
      </c>
      <c r="FL119" s="402">
        <v>0</v>
      </c>
      <c r="FM119" s="673">
        <v>0</v>
      </c>
      <c r="FN119" s="674">
        <v>0</v>
      </c>
      <c r="FO119" s="428">
        <v>0</v>
      </c>
      <c r="FP119" s="400">
        <v>0</v>
      </c>
      <c r="FQ119" s="429">
        <v>0</v>
      </c>
      <c r="FR119" s="675">
        <v>0</v>
      </c>
      <c r="FS119" s="679">
        <v>0</v>
      </c>
      <c r="FT119" s="668">
        <v>0</v>
      </c>
      <c r="FU119" s="669">
        <v>0</v>
      </c>
      <c r="FV119" s="670">
        <v>0</v>
      </c>
      <c r="FW119" s="680">
        <v>0</v>
      </c>
      <c r="FX119" s="681">
        <v>0</v>
      </c>
      <c r="FY119" s="667">
        <v>0</v>
      </c>
      <c r="FZ119" s="658">
        <v>0</v>
      </c>
      <c r="GA119" s="659">
        <v>0</v>
      </c>
    </row>
    <row r="120" spans="1:183" ht="33" hidden="1" customHeight="1">
      <c r="A120" s="682" t="s">
        <v>916</v>
      </c>
      <c r="B120" s="597" t="s">
        <v>889</v>
      </c>
      <c r="C120" s="661"/>
      <c r="D120" s="662"/>
      <c r="E120" s="395"/>
      <c r="F120" s="395"/>
      <c r="G120" s="396">
        <v>0</v>
      </c>
      <c r="H120" s="470"/>
      <c r="I120" s="470"/>
      <c r="J120" s="436">
        <v>0</v>
      </c>
      <c r="K120" s="437" t="e">
        <v>#DIV/0!</v>
      </c>
      <c r="L120" s="666"/>
      <c r="M120" s="667"/>
      <c r="N120" s="668"/>
      <c r="O120" s="669"/>
      <c r="P120" s="670"/>
      <c r="Q120" s="671"/>
      <c r="R120" s="543"/>
      <c r="S120" s="666"/>
      <c r="T120" s="667"/>
      <c r="U120" s="668"/>
      <c r="V120" s="669"/>
      <c r="W120" s="670"/>
      <c r="X120" s="671"/>
      <c r="Y120" s="672"/>
      <c r="Z120" s="666"/>
      <c r="AA120" s="667"/>
      <c r="AB120" s="668"/>
      <c r="AC120" s="669"/>
      <c r="AD120" s="670"/>
      <c r="AE120" s="671"/>
      <c r="AF120" s="672"/>
      <c r="AG120" s="666"/>
      <c r="AH120" s="667"/>
      <c r="AI120" s="668"/>
      <c r="AJ120" s="669"/>
      <c r="AK120" s="670"/>
      <c r="AL120" s="671"/>
      <c r="AM120" s="672"/>
      <c r="AN120" s="666"/>
      <c r="AO120" s="667"/>
      <c r="AP120" s="668"/>
      <c r="AQ120" s="669"/>
      <c r="AR120" s="670"/>
      <c r="AS120" s="671"/>
      <c r="AT120" s="672"/>
      <c r="AU120" s="666"/>
      <c r="AV120" s="667"/>
      <c r="AW120" s="668"/>
      <c r="AX120" s="669"/>
      <c r="AY120" s="670"/>
      <c r="AZ120" s="671"/>
      <c r="BA120" s="543"/>
      <c r="BB120" s="666"/>
      <c r="BC120" s="667"/>
      <c r="BD120" s="668"/>
      <c r="BE120" s="669"/>
      <c r="BF120" s="670"/>
      <c r="BG120" s="671"/>
      <c r="BH120" s="672"/>
      <c r="BI120" s="666"/>
      <c r="BJ120" s="667"/>
      <c r="BK120" s="668"/>
      <c r="BL120" s="669"/>
      <c r="BM120" s="670"/>
      <c r="BN120" s="671"/>
      <c r="BO120" s="672"/>
      <c r="BP120" s="666"/>
      <c r="BQ120" s="667"/>
      <c r="BR120" s="668"/>
      <c r="BS120" s="669"/>
      <c r="BT120" s="670"/>
      <c r="BU120" s="671"/>
      <c r="BV120" s="448"/>
      <c r="BW120" s="666"/>
      <c r="BX120" s="667"/>
      <c r="BY120" s="668"/>
      <c r="BZ120" s="669"/>
      <c r="CA120" s="442"/>
      <c r="CB120" s="671"/>
      <c r="CC120" s="672"/>
      <c r="CD120" s="666"/>
      <c r="CE120" s="667"/>
      <c r="CF120" s="668"/>
      <c r="CG120" s="669"/>
      <c r="CH120" s="670"/>
      <c r="CI120" s="671"/>
      <c r="CJ120" s="672"/>
      <c r="CK120" s="666"/>
      <c r="CL120" s="667"/>
      <c r="CM120" s="668"/>
      <c r="CN120" s="669"/>
      <c r="CO120" s="670"/>
      <c r="CP120" s="671"/>
      <c r="CQ120" s="672"/>
      <c r="CR120" s="666"/>
      <c r="CS120" s="667"/>
      <c r="CT120" s="668"/>
      <c r="CU120" s="669"/>
      <c r="CV120" s="670"/>
      <c r="CW120" s="671"/>
      <c r="CX120" s="672"/>
      <c r="CY120" s="666"/>
      <c r="CZ120" s="667"/>
      <c r="DA120" s="668"/>
      <c r="DB120" s="669"/>
      <c r="DC120" s="670"/>
      <c r="DD120" s="671"/>
      <c r="DE120" s="672"/>
      <c r="DF120" s="666"/>
      <c r="DG120" s="667"/>
      <c r="DH120" s="668"/>
      <c r="DI120" s="669"/>
      <c r="DJ120" s="670"/>
      <c r="DK120" s="671"/>
      <c r="DL120" s="672"/>
      <c r="DM120" s="666"/>
      <c r="DN120" s="667"/>
      <c r="DO120" s="668"/>
      <c r="DP120" s="669"/>
      <c r="DQ120" s="670"/>
      <c r="DR120" s="671"/>
      <c r="DS120" s="672"/>
      <c r="DT120" s="666"/>
      <c r="DU120" s="667"/>
      <c r="DV120" s="668"/>
      <c r="DW120" s="669"/>
      <c r="DX120" s="670"/>
      <c r="DY120" s="671"/>
      <c r="DZ120" s="672"/>
      <c r="EA120" s="666"/>
      <c r="EB120" s="667"/>
      <c r="EC120" s="668"/>
      <c r="ED120" s="669"/>
      <c r="EE120" s="670"/>
      <c r="EF120" s="671"/>
      <c r="EG120" s="672"/>
      <c r="EH120" s="666"/>
      <c r="EI120" s="667"/>
      <c r="EJ120" s="668"/>
      <c r="EK120" s="669"/>
      <c r="EL120" s="670"/>
      <c r="EM120" s="671"/>
      <c r="EN120" s="672"/>
      <c r="EO120" s="666"/>
      <c r="EP120" s="667"/>
      <c r="EQ120" s="668"/>
      <c r="ER120" s="669"/>
      <c r="ES120" s="670"/>
      <c r="ET120" s="671"/>
      <c r="EU120" s="448"/>
      <c r="EV120" s="438"/>
      <c r="EW120" s="439"/>
      <c r="EX120" s="440"/>
      <c r="EY120" s="441"/>
      <c r="EZ120" s="442"/>
      <c r="FA120" s="443"/>
      <c r="FB120" s="636"/>
      <c r="FC120" s="445"/>
      <c r="FD120" s="439"/>
      <c r="FE120" s="440"/>
      <c r="FF120" s="441"/>
      <c r="FG120" s="670"/>
      <c r="FH120" s="671"/>
      <c r="FI120" s="672"/>
      <c r="FJ120" s="406">
        <v>0</v>
      </c>
      <c r="FK120" s="401">
        <v>0</v>
      </c>
      <c r="FL120" s="402">
        <v>0</v>
      </c>
      <c r="FM120" s="673">
        <v>0</v>
      </c>
      <c r="FN120" s="674">
        <v>0</v>
      </c>
      <c r="FO120" s="428">
        <v>0</v>
      </c>
      <c r="FP120" s="400">
        <v>0</v>
      </c>
      <c r="FQ120" s="429">
        <v>0</v>
      </c>
      <c r="FR120" s="675">
        <v>0</v>
      </c>
      <c r="FS120" s="679">
        <v>0</v>
      </c>
      <c r="FT120" s="668">
        <v>0</v>
      </c>
      <c r="FU120" s="669">
        <v>0</v>
      </c>
      <c r="FV120" s="670">
        <v>0</v>
      </c>
      <c r="FW120" s="680">
        <v>0</v>
      </c>
      <c r="FX120" s="681">
        <v>0</v>
      </c>
      <c r="FY120" s="667">
        <v>0</v>
      </c>
      <c r="FZ120" s="658">
        <v>0</v>
      </c>
      <c r="GA120" s="659">
        <v>0</v>
      </c>
    </row>
    <row r="121" spans="1:183" ht="33" hidden="1" customHeight="1">
      <c r="A121" s="682" t="s">
        <v>917</v>
      </c>
      <c r="B121" s="597" t="s">
        <v>889</v>
      </c>
      <c r="C121" s="661"/>
      <c r="D121" s="662"/>
      <c r="E121" s="395"/>
      <c r="F121" s="395"/>
      <c r="G121" s="396">
        <v>0</v>
      </c>
      <c r="H121" s="470"/>
      <c r="I121" s="470"/>
      <c r="J121" s="436">
        <v>0</v>
      </c>
      <c r="K121" s="437" t="e">
        <v>#DIV/0!</v>
      </c>
      <c r="L121" s="666"/>
      <c r="M121" s="667"/>
      <c r="N121" s="668"/>
      <c r="O121" s="669"/>
      <c r="P121" s="670"/>
      <c r="Q121" s="671"/>
      <c r="R121" s="543"/>
      <c r="S121" s="666"/>
      <c r="T121" s="667"/>
      <c r="U121" s="668"/>
      <c r="V121" s="669"/>
      <c r="W121" s="670"/>
      <c r="X121" s="671"/>
      <c r="Y121" s="672"/>
      <c r="Z121" s="666"/>
      <c r="AA121" s="667"/>
      <c r="AB121" s="668"/>
      <c r="AC121" s="669"/>
      <c r="AD121" s="670"/>
      <c r="AE121" s="671"/>
      <c r="AF121" s="672"/>
      <c r="AG121" s="666"/>
      <c r="AH121" s="667"/>
      <c r="AI121" s="668"/>
      <c r="AJ121" s="669"/>
      <c r="AK121" s="670"/>
      <c r="AL121" s="671"/>
      <c r="AM121" s="672"/>
      <c r="AN121" s="666"/>
      <c r="AO121" s="667"/>
      <c r="AP121" s="668"/>
      <c r="AQ121" s="669"/>
      <c r="AR121" s="670"/>
      <c r="AS121" s="671"/>
      <c r="AT121" s="672"/>
      <c r="AU121" s="666"/>
      <c r="AV121" s="667"/>
      <c r="AW121" s="668"/>
      <c r="AX121" s="669"/>
      <c r="AY121" s="670"/>
      <c r="AZ121" s="671"/>
      <c r="BA121" s="543"/>
      <c r="BB121" s="666"/>
      <c r="BC121" s="667"/>
      <c r="BD121" s="668"/>
      <c r="BE121" s="669"/>
      <c r="BF121" s="670"/>
      <c r="BG121" s="671"/>
      <c r="BH121" s="672"/>
      <c r="BI121" s="666"/>
      <c r="BJ121" s="667"/>
      <c r="BK121" s="668"/>
      <c r="BL121" s="669"/>
      <c r="BM121" s="670"/>
      <c r="BN121" s="671"/>
      <c r="BO121" s="672"/>
      <c r="BP121" s="666"/>
      <c r="BQ121" s="667"/>
      <c r="BR121" s="668"/>
      <c r="BS121" s="669"/>
      <c r="BT121" s="670"/>
      <c r="BU121" s="671"/>
      <c r="BV121" s="448"/>
      <c r="BW121" s="666"/>
      <c r="BX121" s="667"/>
      <c r="BY121" s="668"/>
      <c r="BZ121" s="669"/>
      <c r="CA121" s="442"/>
      <c r="CB121" s="671"/>
      <c r="CC121" s="672"/>
      <c r="CD121" s="666"/>
      <c r="CE121" s="667"/>
      <c r="CF121" s="668"/>
      <c r="CG121" s="669"/>
      <c r="CH121" s="670"/>
      <c r="CI121" s="671"/>
      <c r="CJ121" s="672"/>
      <c r="CK121" s="666"/>
      <c r="CL121" s="667"/>
      <c r="CM121" s="668"/>
      <c r="CN121" s="669"/>
      <c r="CO121" s="670"/>
      <c r="CP121" s="671"/>
      <c r="CQ121" s="672"/>
      <c r="CR121" s="666"/>
      <c r="CS121" s="667"/>
      <c r="CT121" s="668"/>
      <c r="CU121" s="669"/>
      <c r="CV121" s="670"/>
      <c r="CW121" s="671"/>
      <c r="CX121" s="672"/>
      <c r="CY121" s="666"/>
      <c r="CZ121" s="667"/>
      <c r="DA121" s="668"/>
      <c r="DB121" s="669"/>
      <c r="DC121" s="670"/>
      <c r="DD121" s="671"/>
      <c r="DE121" s="672"/>
      <c r="DF121" s="666"/>
      <c r="DG121" s="667"/>
      <c r="DH121" s="668"/>
      <c r="DI121" s="669"/>
      <c r="DJ121" s="670"/>
      <c r="DK121" s="671"/>
      <c r="DL121" s="672"/>
      <c r="DM121" s="666"/>
      <c r="DN121" s="667"/>
      <c r="DO121" s="668"/>
      <c r="DP121" s="669"/>
      <c r="DQ121" s="670"/>
      <c r="DR121" s="671"/>
      <c r="DS121" s="672"/>
      <c r="DT121" s="666"/>
      <c r="DU121" s="667"/>
      <c r="DV121" s="668"/>
      <c r="DW121" s="669"/>
      <c r="DX121" s="670"/>
      <c r="DY121" s="671"/>
      <c r="DZ121" s="672"/>
      <c r="EA121" s="666"/>
      <c r="EB121" s="667"/>
      <c r="EC121" s="668"/>
      <c r="ED121" s="669"/>
      <c r="EE121" s="670"/>
      <c r="EF121" s="671"/>
      <c r="EG121" s="672"/>
      <c r="EH121" s="666"/>
      <c r="EI121" s="667"/>
      <c r="EJ121" s="668"/>
      <c r="EK121" s="669"/>
      <c r="EL121" s="670"/>
      <c r="EM121" s="671"/>
      <c r="EN121" s="672"/>
      <c r="EO121" s="666"/>
      <c r="EP121" s="667"/>
      <c r="EQ121" s="668"/>
      <c r="ER121" s="669"/>
      <c r="ES121" s="670"/>
      <c r="ET121" s="671"/>
      <c r="EU121" s="448"/>
      <c r="EV121" s="438"/>
      <c r="EW121" s="439"/>
      <c r="EX121" s="440"/>
      <c r="EY121" s="441"/>
      <c r="EZ121" s="442"/>
      <c r="FA121" s="443"/>
      <c r="FB121" s="636"/>
      <c r="FC121" s="445"/>
      <c r="FD121" s="439"/>
      <c r="FE121" s="440"/>
      <c r="FF121" s="441"/>
      <c r="FG121" s="670"/>
      <c r="FH121" s="671"/>
      <c r="FI121" s="672"/>
      <c r="FJ121" s="406">
        <v>0</v>
      </c>
      <c r="FK121" s="401">
        <v>0</v>
      </c>
      <c r="FL121" s="402">
        <v>0</v>
      </c>
      <c r="FM121" s="673">
        <v>0</v>
      </c>
      <c r="FN121" s="674">
        <v>0</v>
      </c>
      <c r="FO121" s="428">
        <v>0</v>
      </c>
      <c r="FP121" s="400">
        <v>0</v>
      </c>
      <c r="FQ121" s="429">
        <v>0</v>
      </c>
      <c r="FR121" s="675">
        <v>0</v>
      </c>
      <c r="FS121" s="679">
        <v>0</v>
      </c>
      <c r="FT121" s="668">
        <v>0</v>
      </c>
      <c r="FU121" s="669">
        <v>0</v>
      </c>
      <c r="FV121" s="670">
        <v>0</v>
      </c>
      <c r="FW121" s="680">
        <v>0</v>
      </c>
      <c r="FX121" s="681">
        <v>0</v>
      </c>
      <c r="FY121" s="667">
        <v>0</v>
      </c>
      <c r="FZ121" s="658">
        <v>0</v>
      </c>
      <c r="GA121" s="659">
        <v>0</v>
      </c>
    </row>
    <row r="122" spans="1:183" ht="33" hidden="1" customHeight="1">
      <c r="A122" s="682" t="s">
        <v>918</v>
      </c>
      <c r="B122" s="597" t="s">
        <v>889</v>
      </c>
      <c r="C122" s="661"/>
      <c r="D122" s="662"/>
      <c r="E122" s="395"/>
      <c r="F122" s="395"/>
      <c r="G122" s="396">
        <v>0</v>
      </c>
      <c r="H122" s="470"/>
      <c r="I122" s="470"/>
      <c r="J122" s="436">
        <v>0</v>
      </c>
      <c r="K122" s="437" t="e">
        <v>#DIV/0!</v>
      </c>
      <c r="L122" s="666"/>
      <c r="M122" s="667"/>
      <c r="N122" s="668"/>
      <c r="O122" s="669"/>
      <c r="P122" s="670"/>
      <c r="Q122" s="671"/>
      <c r="R122" s="543"/>
      <c r="S122" s="666"/>
      <c r="T122" s="667"/>
      <c r="U122" s="668"/>
      <c r="V122" s="669"/>
      <c r="W122" s="670"/>
      <c r="X122" s="671"/>
      <c r="Y122" s="672"/>
      <c r="Z122" s="666"/>
      <c r="AA122" s="667"/>
      <c r="AB122" s="668"/>
      <c r="AC122" s="669"/>
      <c r="AD122" s="670"/>
      <c r="AE122" s="671"/>
      <c r="AF122" s="672"/>
      <c r="AG122" s="666"/>
      <c r="AH122" s="667"/>
      <c r="AI122" s="668"/>
      <c r="AJ122" s="669"/>
      <c r="AK122" s="670"/>
      <c r="AL122" s="671"/>
      <c r="AM122" s="672"/>
      <c r="AN122" s="666"/>
      <c r="AO122" s="667"/>
      <c r="AP122" s="668"/>
      <c r="AQ122" s="669"/>
      <c r="AR122" s="670"/>
      <c r="AS122" s="671"/>
      <c r="AT122" s="672"/>
      <c r="AU122" s="666"/>
      <c r="AV122" s="667"/>
      <c r="AW122" s="668"/>
      <c r="AX122" s="669"/>
      <c r="AY122" s="670"/>
      <c r="AZ122" s="671"/>
      <c r="BA122" s="543"/>
      <c r="BB122" s="666"/>
      <c r="BC122" s="667"/>
      <c r="BD122" s="668"/>
      <c r="BE122" s="669"/>
      <c r="BF122" s="670"/>
      <c r="BG122" s="671"/>
      <c r="BH122" s="672"/>
      <c r="BI122" s="666"/>
      <c r="BJ122" s="667"/>
      <c r="BK122" s="668"/>
      <c r="BL122" s="669"/>
      <c r="BM122" s="670"/>
      <c r="BN122" s="671"/>
      <c r="BO122" s="672"/>
      <c r="BP122" s="666"/>
      <c r="BQ122" s="667"/>
      <c r="BR122" s="668"/>
      <c r="BS122" s="669"/>
      <c r="BT122" s="670"/>
      <c r="BU122" s="671"/>
      <c r="BV122" s="448"/>
      <c r="BW122" s="666"/>
      <c r="BX122" s="667"/>
      <c r="BY122" s="668"/>
      <c r="BZ122" s="669"/>
      <c r="CA122" s="442"/>
      <c r="CB122" s="671"/>
      <c r="CC122" s="672"/>
      <c r="CD122" s="666"/>
      <c r="CE122" s="667"/>
      <c r="CF122" s="668"/>
      <c r="CG122" s="669"/>
      <c r="CH122" s="670"/>
      <c r="CI122" s="671"/>
      <c r="CJ122" s="672"/>
      <c r="CK122" s="666"/>
      <c r="CL122" s="667"/>
      <c r="CM122" s="668"/>
      <c r="CN122" s="669"/>
      <c r="CO122" s="670"/>
      <c r="CP122" s="671"/>
      <c r="CQ122" s="672"/>
      <c r="CR122" s="666"/>
      <c r="CS122" s="667"/>
      <c r="CT122" s="668"/>
      <c r="CU122" s="669"/>
      <c r="CV122" s="670"/>
      <c r="CW122" s="671"/>
      <c r="CX122" s="672"/>
      <c r="CY122" s="666"/>
      <c r="CZ122" s="667"/>
      <c r="DA122" s="668"/>
      <c r="DB122" s="669"/>
      <c r="DC122" s="670"/>
      <c r="DD122" s="671"/>
      <c r="DE122" s="672"/>
      <c r="DF122" s="666"/>
      <c r="DG122" s="667"/>
      <c r="DH122" s="668"/>
      <c r="DI122" s="669"/>
      <c r="DJ122" s="670"/>
      <c r="DK122" s="671"/>
      <c r="DL122" s="672"/>
      <c r="DM122" s="666"/>
      <c r="DN122" s="667"/>
      <c r="DO122" s="668"/>
      <c r="DP122" s="669"/>
      <c r="DQ122" s="670"/>
      <c r="DR122" s="671"/>
      <c r="DS122" s="672"/>
      <c r="DT122" s="666"/>
      <c r="DU122" s="667"/>
      <c r="DV122" s="668"/>
      <c r="DW122" s="669"/>
      <c r="DX122" s="670"/>
      <c r="DY122" s="671"/>
      <c r="DZ122" s="672"/>
      <c r="EA122" s="666"/>
      <c r="EB122" s="667"/>
      <c r="EC122" s="668"/>
      <c r="ED122" s="669"/>
      <c r="EE122" s="670"/>
      <c r="EF122" s="671"/>
      <c r="EG122" s="672"/>
      <c r="EH122" s="666"/>
      <c r="EI122" s="667"/>
      <c r="EJ122" s="668"/>
      <c r="EK122" s="669"/>
      <c r="EL122" s="670"/>
      <c r="EM122" s="671"/>
      <c r="EN122" s="672"/>
      <c r="EO122" s="666"/>
      <c r="EP122" s="667"/>
      <c r="EQ122" s="668"/>
      <c r="ER122" s="669"/>
      <c r="ES122" s="670"/>
      <c r="ET122" s="671"/>
      <c r="EU122" s="448"/>
      <c r="EV122" s="438"/>
      <c r="EW122" s="439"/>
      <c r="EX122" s="440"/>
      <c r="EY122" s="441"/>
      <c r="EZ122" s="442"/>
      <c r="FA122" s="443"/>
      <c r="FB122" s="636"/>
      <c r="FC122" s="445"/>
      <c r="FD122" s="439"/>
      <c r="FE122" s="440"/>
      <c r="FF122" s="441"/>
      <c r="FG122" s="670"/>
      <c r="FH122" s="671"/>
      <c r="FI122" s="672"/>
      <c r="FJ122" s="406">
        <v>0</v>
      </c>
      <c r="FK122" s="401">
        <v>0</v>
      </c>
      <c r="FL122" s="402">
        <v>0</v>
      </c>
      <c r="FM122" s="673">
        <v>0</v>
      </c>
      <c r="FN122" s="674">
        <v>0</v>
      </c>
      <c r="FO122" s="428">
        <v>0</v>
      </c>
      <c r="FP122" s="400">
        <v>0</v>
      </c>
      <c r="FQ122" s="429">
        <v>0</v>
      </c>
      <c r="FR122" s="675">
        <v>0</v>
      </c>
      <c r="FS122" s="679">
        <v>0</v>
      </c>
      <c r="FT122" s="668">
        <v>0</v>
      </c>
      <c r="FU122" s="669">
        <v>0</v>
      </c>
      <c r="FV122" s="670">
        <v>0</v>
      </c>
      <c r="FW122" s="680">
        <v>0</v>
      </c>
      <c r="FX122" s="681">
        <v>0</v>
      </c>
      <c r="FY122" s="667">
        <v>0</v>
      </c>
      <c r="FZ122" s="658">
        <v>0</v>
      </c>
      <c r="GA122" s="659">
        <v>0</v>
      </c>
    </row>
    <row r="123" spans="1:183" ht="33" hidden="1" customHeight="1">
      <c r="A123" s="682" t="s">
        <v>919</v>
      </c>
      <c r="B123" s="597" t="s">
        <v>889</v>
      </c>
      <c r="C123" s="661"/>
      <c r="D123" s="662"/>
      <c r="E123" s="395"/>
      <c r="F123" s="395"/>
      <c r="G123" s="396">
        <v>0</v>
      </c>
      <c r="H123" s="470"/>
      <c r="I123" s="470"/>
      <c r="J123" s="436">
        <v>0</v>
      </c>
      <c r="K123" s="437" t="e">
        <v>#DIV/0!</v>
      </c>
      <c r="L123" s="666"/>
      <c r="M123" s="667"/>
      <c r="N123" s="668"/>
      <c r="O123" s="669"/>
      <c r="P123" s="670"/>
      <c r="Q123" s="671"/>
      <c r="R123" s="543"/>
      <c r="S123" s="666"/>
      <c r="T123" s="667"/>
      <c r="U123" s="668"/>
      <c r="V123" s="669"/>
      <c r="W123" s="670"/>
      <c r="X123" s="671"/>
      <c r="Y123" s="672"/>
      <c r="Z123" s="666"/>
      <c r="AA123" s="667"/>
      <c r="AB123" s="668"/>
      <c r="AC123" s="669"/>
      <c r="AD123" s="670"/>
      <c r="AE123" s="671"/>
      <c r="AF123" s="672"/>
      <c r="AG123" s="666"/>
      <c r="AH123" s="667"/>
      <c r="AI123" s="668"/>
      <c r="AJ123" s="669"/>
      <c r="AK123" s="670"/>
      <c r="AL123" s="671"/>
      <c r="AM123" s="672"/>
      <c r="AN123" s="666"/>
      <c r="AO123" s="667"/>
      <c r="AP123" s="668"/>
      <c r="AQ123" s="669"/>
      <c r="AR123" s="670"/>
      <c r="AS123" s="671"/>
      <c r="AT123" s="672"/>
      <c r="AU123" s="666"/>
      <c r="AV123" s="667"/>
      <c r="AW123" s="668"/>
      <c r="AX123" s="669"/>
      <c r="AY123" s="670"/>
      <c r="AZ123" s="671"/>
      <c r="BA123" s="543"/>
      <c r="BB123" s="666"/>
      <c r="BC123" s="667"/>
      <c r="BD123" s="668"/>
      <c r="BE123" s="669"/>
      <c r="BF123" s="670"/>
      <c r="BG123" s="671"/>
      <c r="BH123" s="672"/>
      <c r="BI123" s="666"/>
      <c r="BJ123" s="667"/>
      <c r="BK123" s="668"/>
      <c r="BL123" s="669"/>
      <c r="BM123" s="670"/>
      <c r="BN123" s="671"/>
      <c r="BO123" s="672"/>
      <c r="BP123" s="666"/>
      <c r="BQ123" s="667"/>
      <c r="BR123" s="668"/>
      <c r="BS123" s="669"/>
      <c r="BT123" s="670"/>
      <c r="BU123" s="671"/>
      <c r="BV123" s="448"/>
      <c r="BW123" s="666"/>
      <c r="BX123" s="667"/>
      <c r="BY123" s="668"/>
      <c r="BZ123" s="669"/>
      <c r="CA123" s="442"/>
      <c r="CB123" s="671"/>
      <c r="CC123" s="672"/>
      <c r="CD123" s="666"/>
      <c r="CE123" s="667"/>
      <c r="CF123" s="668"/>
      <c r="CG123" s="669"/>
      <c r="CH123" s="670"/>
      <c r="CI123" s="671"/>
      <c r="CJ123" s="672"/>
      <c r="CK123" s="666"/>
      <c r="CL123" s="667"/>
      <c r="CM123" s="668"/>
      <c r="CN123" s="669"/>
      <c r="CO123" s="670"/>
      <c r="CP123" s="671"/>
      <c r="CQ123" s="672"/>
      <c r="CR123" s="666"/>
      <c r="CS123" s="667"/>
      <c r="CT123" s="668"/>
      <c r="CU123" s="669"/>
      <c r="CV123" s="670"/>
      <c r="CW123" s="671"/>
      <c r="CX123" s="672"/>
      <c r="CY123" s="666"/>
      <c r="CZ123" s="667"/>
      <c r="DA123" s="668"/>
      <c r="DB123" s="669"/>
      <c r="DC123" s="670"/>
      <c r="DD123" s="671"/>
      <c r="DE123" s="672"/>
      <c r="DF123" s="666"/>
      <c r="DG123" s="667"/>
      <c r="DH123" s="668"/>
      <c r="DI123" s="669"/>
      <c r="DJ123" s="670"/>
      <c r="DK123" s="671"/>
      <c r="DL123" s="672"/>
      <c r="DM123" s="666"/>
      <c r="DN123" s="667"/>
      <c r="DO123" s="668"/>
      <c r="DP123" s="669"/>
      <c r="DQ123" s="670"/>
      <c r="DR123" s="671"/>
      <c r="DS123" s="672"/>
      <c r="DT123" s="666"/>
      <c r="DU123" s="667"/>
      <c r="DV123" s="668"/>
      <c r="DW123" s="669"/>
      <c r="DX123" s="670"/>
      <c r="DY123" s="671"/>
      <c r="DZ123" s="672"/>
      <c r="EA123" s="666"/>
      <c r="EB123" s="667"/>
      <c r="EC123" s="668"/>
      <c r="ED123" s="669"/>
      <c r="EE123" s="670"/>
      <c r="EF123" s="671"/>
      <c r="EG123" s="672"/>
      <c r="EH123" s="666"/>
      <c r="EI123" s="667"/>
      <c r="EJ123" s="668"/>
      <c r="EK123" s="669"/>
      <c r="EL123" s="670"/>
      <c r="EM123" s="671"/>
      <c r="EN123" s="672"/>
      <c r="EO123" s="666"/>
      <c r="EP123" s="667"/>
      <c r="EQ123" s="668"/>
      <c r="ER123" s="669"/>
      <c r="ES123" s="670"/>
      <c r="ET123" s="671"/>
      <c r="EU123" s="448"/>
      <c r="EV123" s="438"/>
      <c r="EW123" s="439"/>
      <c r="EX123" s="440"/>
      <c r="EY123" s="441"/>
      <c r="EZ123" s="442"/>
      <c r="FA123" s="443"/>
      <c r="FB123" s="636"/>
      <c r="FC123" s="445"/>
      <c r="FD123" s="439"/>
      <c r="FE123" s="440"/>
      <c r="FF123" s="441"/>
      <c r="FG123" s="670"/>
      <c r="FH123" s="671"/>
      <c r="FI123" s="672"/>
      <c r="FJ123" s="406">
        <v>0</v>
      </c>
      <c r="FK123" s="401">
        <v>0</v>
      </c>
      <c r="FL123" s="402">
        <v>0</v>
      </c>
      <c r="FM123" s="673">
        <v>0</v>
      </c>
      <c r="FN123" s="674">
        <v>0</v>
      </c>
      <c r="FO123" s="428">
        <v>0</v>
      </c>
      <c r="FP123" s="400">
        <v>0</v>
      </c>
      <c r="FQ123" s="429">
        <v>0</v>
      </c>
      <c r="FR123" s="675">
        <v>0</v>
      </c>
      <c r="FS123" s="679">
        <v>0</v>
      </c>
      <c r="FT123" s="668">
        <v>0</v>
      </c>
      <c r="FU123" s="669">
        <v>0</v>
      </c>
      <c r="FV123" s="670">
        <v>0</v>
      </c>
      <c r="FW123" s="680">
        <v>0</v>
      </c>
      <c r="FX123" s="681">
        <v>0</v>
      </c>
      <c r="FY123" s="667">
        <v>0</v>
      </c>
      <c r="FZ123" s="658">
        <v>0</v>
      </c>
      <c r="GA123" s="659">
        <v>0</v>
      </c>
    </row>
    <row r="124" spans="1:183" ht="33" hidden="1" customHeight="1">
      <c r="A124" s="682" t="s">
        <v>920</v>
      </c>
      <c r="B124" s="597" t="s">
        <v>889</v>
      </c>
      <c r="C124" s="661"/>
      <c r="D124" s="662"/>
      <c r="E124" s="395"/>
      <c r="F124" s="395"/>
      <c r="G124" s="396">
        <v>0</v>
      </c>
      <c r="H124" s="470"/>
      <c r="I124" s="470"/>
      <c r="J124" s="436">
        <v>0</v>
      </c>
      <c r="K124" s="437" t="e">
        <v>#DIV/0!</v>
      </c>
      <c r="L124" s="666"/>
      <c r="M124" s="667"/>
      <c r="N124" s="668"/>
      <c r="O124" s="669"/>
      <c r="P124" s="670"/>
      <c r="Q124" s="671"/>
      <c r="R124" s="543"/>
      <c r="S124" s="666"/>
      <c r="T124" s="667"/>
      <c r="U124" s="668"/>
      <c r="V124" s="669"/>
      <c r="W124" s="670"/>
      <c r="X124" s="671"/>
      <c r="Y124" s="672"/>
      <c r="Z124" s="666"/>
      <c r="AA124" s="667"/>
      <c r="AB124" s="668"/>
      <c r="AC124" s="669"/>
      <c r="AD124" s="670"/>
      <c r="AE124" s="671"/>
      <c r="AF124" s="672"/>
      <c r="AG124" s="666"/>
      <c r="AH124" s="667"/>
      <c r="AI124" s="668"/>
      <c r="AJ124" s="669"/>
      <c r="AK124" s="670"/>
      <c r="AL124" s="671"/>
      <c r="AM124" s="672"/>
      <c r="AN124" s="666"/>
      <c r="AO124" s="667"/>
      <c r="AP124" s="668"/>
      <c r="AQ124" s="669"/>
      <c r="AR124" s="670"/>
      <c r="AS124" s="671"/>
      <c r="AT124" s="672"/>
      <c r="AU124" s="666"/>
      <c r="AV124" s="667"/>
      <c r="AW124" s="668"/>
      <c r="AX124" s="669"/>
      <c r="AY124" s="670"/>
      <c r="AZ124" s="671"/>
      <c r="BA124" s="543"/>
      <c r="BB124" s="666"/>
      <c r="BC124" s="667"/>
      <c r="BD124" s="668"/>
      <c r="BE124" s="669"/>
      <c r="BF124" s="670"/>
      <c r="BG124" s="671"/>
      <c r="BH124" s="672"/>
      <c r="BI124" s="666"/>
      <c r="BJ124" s="667"/>
      <c r="BK124" s="668"/>
      <c r="BL124" s="669"/>
      <c r="BM124" s="670"/>
      <c r="BN124" s="671"/>
      <c r="BO124" s="672"/>
      <c r="BP124" s="666"/>
      <c r="BQ124" s="667"/>
      <c r="BR124" s="668"/>
      <c r="BS124" s="669"/>
      <c r="BT124" s="670"/>
      <c r="BU124" s="671"/>
      <c r="BV124" s="448"/>
      <c r="BW124" s="666"/>
      <c r="BX124" s="667"/>
      <c r="BY124" s="668"/>
      <c r="BZ124" s="669"/>
      <c r="CA124" s="442"/>
      <c r="CB124" s="671"/>
      <c r="CC124" s="672"/>
      <c r="CD124" s="666"/>
      <c r="CE124" s="667"/>
      <c r="CF124" s="668"/>
      <c r="CG124" s="669"/>
      <c r="CH124" s="670"/>
      <c r="CI124" s="671"/>
      <c r="CJ124" s="672"/>
      <c r="CK124" s="666"/>
      <c r="CL124" s="667"/>
      <c r="CM124" s="668"/>
      <c r="CN124" s="669"/>
      <c r="CO124" s="670"/>
      <c r="CP124" s="671"/>
      <c r="CQ124" s="672"/>
      <c r="CR124" s="666"/>
      <c r="CS124" s="667"/>
      <c r="CT124" s="668"/>
      <c r="CU124" s="669"/>
      <c r="CV124" s="670"/>
      <c r="CW124" s="671"/>
      <c r="CX124" s="672"/>
      <c r="CY124" s="666"/>
      <c r="CZ124" s="667"/>
      <c r="DA124" s="668"/>
      <c r="DB124" s="669"/>
      <c r="DC124" s="670"/>
      <c r="DD124" s="671"/>
      <c r="DE124" s="672"/>
      <c r="DF124" s="666"/>
      <c r="DG124" s="667"/>
      <c r="DH124" s="668"/>
      <c r="DI124" s="669"/>
      <c r="DJ124" s="670"/>
      <c r="DK124" s="671"/>
      <c r="DL124" s="672"/>
      <c r="DM124" s="666"/>
      <c r="DN124" s="667"/>
      <c r="DO124" s="668"/>
      <c r="DP124" s="669"/>
      <c r="DQ124" s="670"/>
      <c r="DR124" s="671"/>
      <c r="DS124" s="672"/>
      <c r="DT124" s="666"/>
      <c r="DU124" s="667"/>
      <c r="DV124" s="668"/>
      <c r="DW124" s="669"/>
      <c r="DX124" s="670"/>
      <c r="DY124" s="671"/>
      <c r="DZ124" s="672"/>
      <c r="EA124" s="666"/>
      <c r="EB124" s="667"/>
      <c r="EC124" s="668"/>
      <c r="ED124" s="669"/>
      <c r="EE124" s="670"/>
      <c r="EF124" s="671"/>
      <c r="EG124" s="672"/>
      <c r="EH124" s="666"/>
      <c r="EI124" s="667"/>
      <c r="EJ124" s="668"/>
      <c r="EK124" s="669"/>
      <c r="EL124" s="670"/>
      <c r="EM124" s="671"/>
      <c r="EN124" s="672"/>
      <c r="EO124" s="666"/>
      <c r="EP124" s="667"/>
      <c r="EQ124" s="668"/>
      <c r="ER124" s="669"/>
      <c r="ES124" s="670"/>
      <c r="ET124" s="671"/>
      <c r="EU124" s="448"/>
      <c r="EV124" s="438"/>
      <c r="EW124" s="439"/>
      <c r="EX124" s="440"/>
      <c r="EY124" s="441"/>
      <c r="EZ124" s="442"/>
      <c r="FA124" s="443"/>
      <c r="FB124" s="636"/>
      <c r="FC124" s="445"/>
      <c r="FD124" s="439"/>
      <c r="FE124" s="440"/>
      <c r="FF124" s="441"/>
      <c r="FG124" s="670"/>
      <c r="FH124" s="671"/>
      <c r="FI124" s="672"/>
      <c r="FJ124" s="406">
        <v>0</v>
      </c>
      <c r="FK124" s="401">
        <v>0</v>
      </c>
      <c r="FL124" s="402">
        <v>0</v>
      </c>
      <c r="FM124" s="673">
        <v>0</v>
      </c>
      <c r="FN124" s="674">
        <v>0</v>
      </c>
      <c r="FO124" s="428">
        <v>0</v>
      </c>
      <c r="FP124" s="400">
        <v>0</v>
      </c>
      <c r="FQ124" s="429">
        <v>0</v>
      </c>
      <c r="FR124" s="675">
        <v>0</v>
      </c>
      <c r="FS124" s="679">
        <v>0</v>
      </c>
      <c r="FT124" s="668">
        <v>0</v>
      </c>
      <c r="FU124" s="669">
        <v>0</v>
      </c>
      <c r="FV124" s="670">
        <v>0</v>
      </c>
      <c r="FW124" s="680">
        <v>0</v>
      </c>
      <c r="FX124" s="681">
        <v>0</v>
      </c>
      <c r="FY124" s="667">
        <v>0</v>
      </c>
      <c r="FZ124" s="658">
        <v>0</v>
      </c>
      <c r="GA124" s="659">
        <v>0</v>
      </c>
    </row>
    <row r="125" spans="1:183" ht="33" hidden="1" customHeight="1">
      <c r="A125" s="682" t="s">
        <v>921</v>
      </c>
      <c r="B125" s="597" t="s">
        <v>889</v>
      </c>
      <c r="C125" s="661"/>
      <c r="D125" s="662"/>
      <c r="E125" s="395"/>
      <c r="F125" s="395"/>
      <c r="G125" s="396">
        <v>0</v>
      </c>
      <c r="H125" s="470"/>
      <c r="I125" s="470"/>
      <c r="J125" s="436">
        <v>0</v>
      </c>
      <c r="K125" s="437" t="e">
        <v>#DIV/0!</v>
      </c>
      <c r="L125" s="666"/>
      <c r="M125" s="667"/>
      <c r="N125" s="668"/>
      <c r="O125" s="669"/>
      <c r="P125" s="670"/>
      <c r="Q125" s="671"/>
      <c r="R125" s="543"/>
      <c r="S125" s="666"/>
      <c r="T125" s="667"/>
      <c r="U125" s="668"/>
      <c r="V125" s="669"/>
      <c r="W125" s="670"/>
      <c r="X125" s="671"/>
      <c r="Y125" s="672"/>
      <c r="Z125" s="666"/>
      <c r="AA125" s="667"/>
      <c r="AB125" s="668"/>
      <c r="AC125" s="669"/>
      <c r="AD125" s="670"/>
      <c r="AE125" s="671"/>
      <c r="AF125" s="672"/>
      <c r="AG125" s="666"/>
      <c r="AH125" s="667"/>
      <c r="AI125" s="668"/>
      <c r="AJ125" s="669"/>
      <c r="AK125" s="670"/>
      <c r="AL125" s="671"/>
      <c r="AM125" s="672"/>
      <c r="AN125" s="666"/>
      <c r="AO125" s="667"/>
      <c r="AP125" s="668"/>
      <c r="AQ125" s="669"/>
      <c r="AR125" s="670"/>
      <c r="AS125" s="671"/>
      <c r="AT125" s="672"/>
      <c r="AU125" s="666"/>
      <c r="AV125" s="667"/>
      <c r="AW125" s="668"/>
      <c r="AX125" s="669"/>
      <c r="AY125" s="670"/>
      <c r="AZ125" s="671"/>
      <c r="BA125" s="543"/>
      <c r="BB125" s="666"/>
      <c r="BC125" s="667"/>
      <c r="BD125" s="668"/>
      <c r="BE125" s="669"/>
      <c r="BF125" s="670"/>
      <c r="BG125" s="671"/>
      <c r="BH125" s="672"/>
      <c r="BI125" s="666"/>
      <c r="BJ125" s="667"/>
      <c r="BK125" s="668"/>
      <c r="BL125" s="669"/>
      <c r="BM125" s="670"/>
      <c r="BN125" s="671"/>
      <c r="BO125" s="672"/>
      <c r="BP125" s="666"/>
      <c r="BQ125" s="667"/>
      <c r="BR125" s="668"/>
      <c r="BS125" s="669"/>
      <c r="BT125" s="670"/>
      <c r="BU125" s="671"/>
      <c r="BV125" s="448"/>
      <c r="BW125" s="666"/>
      <c r="BX125" s="667"/>
      <c r="BY125" s="668"/>
      <c r="BZ125" s="669"/>
      <c r="CA125" s="442"/>
      <c r="CB125" s="671"/>
      <c r="CC125" s="672"/>
      <c r="CD125" s="666"/>
      <c r="CE125" s="667"/>
      <c r="CF125" s="668"/>
      <c r="CG125" s="669"/>
      <c r="CH125" s="670"/>
      <c r="CI125" s="671"/>
      <c r="CJ125" s="672"/>
      <c r="CK125" s="666"/>
      <c r="CL125" s="667"/>
      <c r="CM125" s="668"/>
      <c r="CN125" s="669"/>
      <c r="CO125" s="670"/>
      <c r="CP125" s="671"/>
      <c r="CQ125" s="672"/>
      <c r="CR125" s="666"/>
      <c r="CS125" s="667"/>
      <c r="CT125" s="668"/>
      <c r="CU125" s="669"/>
      <c r="CV125" s="670"/>
      <c r="CW125" s="671"/>
      <c r="CX125" s="672"/>
      <c r="CY125" s="666"/>
      <c r="CZ125" s="667"/>
      <c r="DA125" s="668"/>
      <c r="DB125" s="669"/>
      <c r="DC125" s="670"/>
      <c r="DD125" s="671"/>
      <c r="DE125" s="672"/>
      <c r="DF125" s="666"/>
      <c r="DG125" s="667"/>
      <c r="DH125" s="668"/>
      <c r="DI125" s="669"/>
      <c r="DJ125" s="670"/>
      <c r="DK125" s="671"/>
      <c r="DL125" s="672"/>
      <c r="DM125" s="666"/>
      <c r="DN125" s="667"/>
      <c r="DO125" s="668"/>
      <c r="DP125" s="669"/>
      <c r="DQ125" s="670"/>
      <c r="DR125" s="671"/>
      <c r="DS125" s="672"/>
      <c r="DT125" s="666"/>
      <c r="DU125" s="667"/>
      <c r="DV125" s="668"/>
      <c r="DW125" s="669"/>
      <c r="DX125" s="670"/>
      <c r="DY125" s="671"/>
      <c r="DZ125" s="672"/>
      <c r="EA125" s="666"/>
      <c r="EB125" s="667"/>
      <c r="EC125" s="668"/>
      <c r="ED125" s="669"/>
      <c r="EE125" s="670"/>
      <c r="EF125" s="671"/>
      <c r="EG125" s="672"/>
      <c r="EH125" s="666"/>
      <c r="EI125" s="667"/>
      <c r="EJ125" s="668"/>
      <c r="EK125" s="669"/>
      <c r="EL125" s="670"/>
      <c r="EM125" s="671"/>
      <c r="EN125" s="672"/>
      <c r="EO125" s="666"/>
      <c r="EP125" s="667"/>
      <c r="EQ125" s="668"/>
      <c r="ER125" s="669"/>
      <c r="ES125" s="670"/>
      <c r="ET125" s="671"/>
      <c r="EU125" s="448"/>
      <c r="EV125" s="438"/>
      <c r="EW125" s="439"/>
      <c r="EX125" s="440"/>
      <c r="EY125" s="441"/>
      <c r="EZ125" s="442"/>
      <c r="FA125" s="443"/>
      <c r="FB125" s="636"/>
      <c r="FC125" s="445"/>
      <c r="FD125" s="439"/>
      <c r="FE125" s="440"/>
      <c r="FF125" s="441"/>
      <c r="FG125" s="670"/>
      <c r="FH125" s="671"/>
      <c r="FI125" s="672"/>
      <c r="FJ125" s="406">
        <v>0</v>
      </c>
      <c r="FK125" s="401">
        <v>0</v>
      </c>
      <c r="FL125" s="402">
        <v>0</v>
      </c>
      <c r="FM125" s="673">
        <v>0</v>
      </c>
      <c r="FN125" s="674">
        <v>0</v>
      </c>
      <c r="FO125" s="428">
        <v>0</v>
      </c>
      <c r="FP125" s="400">
        <v>0</v>
      </c>
      <c r="FQ125" s="429">
        <v>0</v>
      </c>
      <c r="FR125" s="675">
        <v>0</v>
      </c>
      <c r="FS125" s="679">
        <v>0</v>
      </c>
      <c r="FT125" s="668">
        <v>0</v>
      </c>
      <c r="FU125" s="669">
        <v>0</v>
      </c>
      <c r="FV125" s="670">
        <v>0</v>
      </c>
      <c r="FW125" s="680">
        <v>0</v>
      </c>
      <c r="FX125" s="681">
        <v>0</v>
      </c>
      <c r="FY125" s="667">
        <v>0</v>
      </c>
      <c r="FZ125" s="658">
        <v>0</v>
      </c>
      <c r="GA125" s="659">
        <v>0</v>
      </c>
    </row>
    <row r="126" spans="1:183" ht="24.6" hidden="1">
      <c r="A126" s="682" t="s">
        <v>922</v>
      </c>
      <c r="B126" s="597" t="s">
        <v>889</v>
      </c>
      <c r="C126" s="661"/>
      <c r="D126" s="662"/>
      <c r="E126" s="395"/>
      <c r="F126" s="395"/>
      <c r="G126" s="396">
        <v>0</v>
      </c>
      <c r="H126" s="470"/>
      <c r="I126" s="470"/>
      <c r="J126" s="436">
        <v>0</v>
      </c>
      <c r="K126" s="437" t="e">
        <v>#DIV/0!</v>
      </c>
      <c r="L126" s="666"/>
      <c r="M126" s="667"/>
      <c r="N126" s="668"/>
      <c r="O126" s="669"/>
      <c r="P126" s="670"/>
      <c r="Q126" s="671"/>
      <c r="R126" s="543"/>
      <c r="S126" s="666"/>
      <c r="T126" s="667"/>
      <c r="U126" s="668"/>
      <c r="V126" s="669"/>
      <c r="W126" s="670"/>
      <c r="X126" s="671"/>
      <c r="Y126" s="672"/>
      <c r="Z126" s="666"/>
      <c r="AA126" s="667"/>
      <c r="AB126" s="668"/>
      <c r="AC126" s="669"/>
      <c r="AD126" s="670"/>
      <c r="AE126" s="671"/>
      <c r="AF126" s="672"/>
      <c r="AG126" s="666"/>
      <c r="AH126" s="667"/>
      <c r="AI126" s="668"/>
      <c r="AJ126" s="669"/>
      <c r="AK126" s="670"/>
      <c r="AL126" s="671"/>
      <c r="AM126" s="672"/>
      <c r="AN126" s="666"/>
      <c r="AO126" s="667"/>
      <c r="AP126" s="668"/>
      <c r="AQ126" s="669"/>
      <c r="AR126" s="670"/>
      <c r="AS126" s="671"/>
      <c r="AT126" s="672"/>
      <c r="AU126" s="666"/>
      <c r="AV126" s="667"/>
      <c r="AW126" s="668"/>
      <c r="AX126" s="669"/>
      <c r="AY126" s="670"/>
      <c r="AZ126" s="671"/>
      <c r="BA126" s="543"/>
      <c r="BB126" s="666"/>
      <c r="BC126" s="667"/>
      <c r="BD126" s="668"/>
      <c r="BE126" s="669"/>
      <c r="BF126" s="670"/>
      <c r="BG126" s="671"/>
      <c r="BH126" s="672"/>
      <c r="BI126" s="666"/>
      <c r="BJ126" s="667"/>
      <c r="BK126" s="668"/>
      <c r="BL126" s="669"/>
      <c r="BM126" s="670"/>
      <c r="BN126" s="671"/>
      <c r="BO126" s="672"/>
      <c r="BP126" s="666"/>
      <c r="BQ126" s="667"/>
      <c r="BR126" s="668"/>
      <c r="BS126" s="669"/>
      <c r="BT126" s="670"/>
      <c r="BU126" s="671"/>
      <c r="BV126" s="448"/>
      <c r="BW126" s="666"/>
      <c r="BX126" s="667"/>
      <c r="BY126" s="668"/>
      <c r="BZ126" s="669"/>
      <c r="CA126" s="442"/>
      <c r="CB126" s="671"/>
      <c r="CC126" s="672"/>
      <c r="CD126" s="666"/>
      <c r="CE126" s="667"/>
      <c r="CF126" s="668"/>
      <c r="CG126" s="669"/>
      <c r="CH126" s="670"/>
      <c r="CI126" s="671"/>
      <c r="CJ126" s="672"/>
      <c r="CK126" s="666"/>
      <c r="CL126" s="667"/>
      <c r="CM126" s="668"/>
      <c r="CN126" s="669"/>
      <c r="CO126" s="670"/>
      <c r="CP126" s="671"/>
      <c r="CQ126" s="672"/>
      <c r="CR126" s="666"/>
      <c r="CS126" s="667"/>
      <c r="CT126" s="668"/>
      <c r="CU126" s="669"/>
      <c r="CV126" s="670"/>
      <c r="CW126" s="671"/>
      <c r="CX126" s="672"/>
      <c r="CY126" s="666"/>
      <c r="CZ126" s="667"/>
      <c r="DA126" s="668"/>
      <c r="DB126" s="669"/>
      <c r="DC126" s="670"/>
      <c r="DD126" s="671"/>
      <c r="DE126" s="672"/>
      <c r="DF126" s="666"/>
      <c r="DG126" s="667"/>
      <c r="DH126" s="668"/>
      <c r="DI126" s="669"/>
      <c r="DJ126" s="670"/>
      <c r="DK126" s="671"/>
      <c r="DL126" s="672"/>
      <c r="DM126" s="666"/>
      <c r="DN126" s="667"/>
      <c r="DO126" s="668"/>
      <c r="DP126" s="669"/>
      <c r="DQ126" s="670"/>
      <c r="DR126" s="671"/>
      <c r="DS126" s="672"/>
      <c r="DT126" s="666"/>
      <c r="DU126" s="667"/>
      <c r="DV126" s="668"/>
      <c r="DW126" s="669"/>
      <c r="DX126" s="670"/>
      <c r="DY126" s="671"/>
      <c r="DZ126" s="672"/>
      <c r="EA126" s="666"/>
      <c r="EB126" s="667"/>
      <c r="EC126" s="668"/>
      <c r="ED126" s="669"/>
      <c r="EE126" s="670"/>
      <c r="EF126" s="671"/>
      <c r="EG126" s="672"/>
      <c r="EH126" s="666"/>
      <c r="EI126" s="667"/>
      <c r="EJ126" s="668"/>
      <c r="EK126" s="669"/>
      <c r="EL126" s="670"/>
      <c r="EM126" s="671"/>
      <c r="EN126" s="672"/>
      <c r="EO126" s="666"/>
      <c r="EP126" s="667"/>
      <c r="EQ126" s="668"/>
      <c r="ER126" s="669"/>
      <c r="ES126" s="670"/>
      <c r="ET126" s="671"/>
      <c r="EU126" s="448"/>
      <c r="EV126" s="438"/>
      <c r="EW126" s="439"/>
      <c r="EX126" s="440"/>
      <c r="EY126" s="441"/>
      <c r="EZ126" s="442"/>
      <c r="FA126" s="443"/>
      <c r="FB126" s="636"/>
      <c r="FC126" s="445"/>
      <c r="FD126" s="439"/>
      <c r="FE126" s="440"/>
      <c r="FF126" s="441"/>
      <c r="FG126" s="670"/>
      <c r="FH126" s="671"/>
      <c r="FI126" s="672"/>
      <c r="FJ126" s="406">
        <v>0</v>
      </c>
      <c r="FK126" s="401">
        <v>0</v>
      </c>
      <c r="FL126" s="402">
        <v>0</v>
      </c>
      <c r="FM126" s="673">
        <v>0</v>
      </c>
      <c r="FN126" s="674">
        <v>0</v>
      </c>
      <c r="FO126" s="428">
        <v>0</v>
      </c>
      <c r="FP126" s="400">
        <v>0</v>
      </c>
      <c r="FQ126" s="429">
        <v>0</v>
      </c>
      <c r="FR126" s="675">
        <v>0</v>
      </c>
      <c r="FS126" s="679">
        <v>0</v>
      </c>
      <c r="FT126" s="668">
        <v>0</v>
      </c>
      <c r="FU126" s="669">
        <v>0</v>
      </c>
      <c r="FV126" s="670">
        <v>0</v>
      </c>
      <c r="FW126" s="680">
        <v>0</v>
      </c>
      <c r="FX126" s="681">
        <v>0</v>
      </c>
      <c r="FY126" s="667">
        <v>0</v>
      </c>
      <c r="FZ126" s="658">
        <v>0</v>
      </c>
      <c r="GA126" s="659">
        <v>0</v>
      </c>
    </row>
    <row r="127" spans="1:183" ht="24.6" hidden="1">
      <c r="A127" s="682" t="s">
        <v>923</v>
      </c>
      <c r="B127" s="597" t="s">
        <v>889</v>
      </c>
      <c r="C127" s="661"/>
      <c r="D127" s="662"/>
      <c r="E127" s="395"/>
      <c r="F127" s="395"/>
      <c r="G127" s="396">
        <v>0</v>
      </c>
      <c r="H127" s="470"/>
      <c r="I127" s="470"/>
      <c r="J127" s="436">
        <v>0</v>
      </c>
      <c r="K127" s="437" t="e">
        <v>#DIV/0!</v>
      </c>
      <c r="L127" s="666"/>
      <c r="M127" s="667"/>
      <c r="N127" s="668"/>
      <c r="O127" s="669"/>
      <c r="P127" s="670"/>
      <c r="Q127" s="671"/>
      <c r="R127" s="543"/>
      <c r="S127" s="666"/>
      <c r="T127" s="667"/>
      <c r="U127" s="668"/>
      <c r="V127" s="669"/>
      <c r="W127" s="670"/>
      <c r="X127" s="671"/>
      <c r="Y127" s="672"/>
      <c r="Z127" s="666"/>
      <c r="AA127" s="667"/>
      <c r="AB127" s="668"/>
      <c r="AC127" s="669"/>
      <c r="AD127" s="670"/>
      <c r="AE127" s="671"/>
      <c r="AF127" s="672"/>
      <c r="AG127" s="666"/>
      <c r="AH127" s="667"/>
      <c r="AI127" s="668"/>
      <c r="AJ127" s="669"/>
      <c r="AK127" s="670"/>
      <c r="AL127" s="671"/>
      <c r="AM127" s="672"/>
      <c r="AN127" s="666"/>
      <c r="AO127" s="667"/>
      <c r="AP127" s="668"/>
      <c r="AQ127" s="669"/>
      <c r="AR127" s="670"/>
      <c r="AS127" s="671"/>
      <c r="AT127" s="672"/>
      <c r="AU127" s="666"/>
      <c r="AV127" s="667"/>
      <c r="AW127" s="668"/>
      <c r="AX127" s="669"/>
      <c r="AY127" s="670"/>
      <c r="AZ127" s="671"/>
      <c r="BA127" s="543"/>
      <c r="BB127" s="666"/>
      <c r="BC127" s="667"/>
      <c r="BD127" s="668"/>
      <c r="BE127" s="669"/>
      <c r="BF127" s="670"/>
      <c r="BG127" s="671"/>
      <c r="BH127" s="672"/>
      <c r="BI127" s="666"/>
      <c r="BJ127" s="667"/>
      <c r="BK127" s="668"/>
      <c r="BL127" s="669"/>
      <c r="BM127" s="670"/>
      <c r="BN127" s="671"/>
      <c r="BO127" s="672"/>
      <c r="BP127" s="666"/>
      <c r="BQ127" s="667"/>
      <c r="BR127" s="668"/>
      <c r="BS127" s="669"/>
      <c r="BT127" s="670"/>
      <c r="BU127" s="671"/>
      <c r="BV127" s="448"/>
      <c r="BW127" s="666"/>
      <c r="BX127" s="667"/>
      <c r="BY127" s="668"/>
      <c r="BZ127" s="669"/>
      <c r="CA127" s="442"/>
      <c r="CB127" s="671"/>
      <c r="CC127" s="672"/>
      <c r="CD127" s="666"/>
      <c r="CE127" s="667"/>
      <c r="CF127" s="668"/>
      <c r="CG127" s="669"/>
      <c r="CH127" s="670"/>
      <c r="CI127" s="671"/>
      <c r="CJ127" s="672"/>
      <c r="CK127" s="666"/>
      <c r="CL127" s="667"/>
      <c r="CM127" s="668"/>
      <c r="CN127" s="669"/>
      <c r="CO127" s="670"/>
      <c r="CP127" s="671"/>
      <c r="CQ127" s="672"/>
      <c r="CR127" s="666"/>
      <c r="CS127" s="667"/>
      <c r="CT127" s="668"/>
      <c r="CU127" s="669"/>
      <c r="CV127" s="670"/>
      <c r="CW127" s="671"/>
      <c r="CX127" s="672"/>
      <c r="CY127" s="666"/>
      <c r="CZ127" s="667"/>
      <c r="DA127" s="668"/>
      <c r="DB127" s="669"/>
      <c r="DC127" s="670"/>
      <c r="DD127" s="671"/>
      <c r="DE127" s="672"/>
      <c r="DF127" s="666"/>
      <c r="DG127" s="667"/>
      <c r="DH127" s="668"/>
      <c r="DI127" s="669"/>
      <c r="DJ127" s="670"/>
      <c r="DK127" s="671"/>
      <c r="DL127" s="672"/>
      <c r="DM127" s="666"/>
      <c r="DN127" s="667"/>
      <c r="DO127" s="668"/>
      <c r="DP127" s="669"/>
      <c r="DQ127" s="670"/>
      <c r="DR127" s="671"/>
      <c r="DS127" s="672"/>
      <c r="DT127" s="666"/>
      <c r="DU127" s="667"/>
      <c r="DV127" s="668"/>
      <c r="DW127" s="669"/>
      <c r="DX127" s="670"/>
      <c r="DY127" s="671"/>
      <c r="DZ127" s="672"/>
      <c r="EA127" s="666"/>
      <c r="EB127" s="667"/>
      <c r="EC127" s="668"/>
      <c r="ED127" s="669"/>
      <c r="EE127" s="670"/>
      <c r="EF127" s="671"/>
      <c r="EG127" s="672"/>
      <c r="EH127" s="666"/>
      <c r="EI127" s="667"/>
      <c r="EJ127" s="668"/>
      <c r="EK127" s="669"/>
      <c r="EL127" s="670"/>
      <c r="EM127" s="671"/>
      <c r="EN127" s="672"/>
      <c r="EO127" s="666"/>
      <c r="EP127" s="667"/>
      <c r="EQ127" s="668"/>
      <c r="ER127" s="669"/>
      <c r="ES127" s="670"/>
      <c r="ET127" s="671"/>
      <c r="EU127" s="448"/>
      <c r="EV127" s="438"/>
      <c r="EW127" s="439"/>
      <c r="EX127" s="440"/>
      <c r="EY127" s="441"/>
      <c r="EZ127" s="442"/>
      <c r="FA127" s="443"/>
      <c r="FB127" s="636"/>
      <c r="FC127" s="445"/>
      <c r="FD127" s="439"/>
      <c r="FE127" s="440"/>
      <c r="FF127" s="441"/>
      <c r="FG127" s="670"/>
      <c r="FH127" s="671"/>
      <c r="FI127" s="672"/>
      <c r="FJ127" s="406">
        <v>0</v>
      </c>
      <c r="FK127" s="401">
        <v>0</v>
      </c>
      <c r="FL127" s="402">
        <v>0</v>
      </c>
      <c r="FM127" s="673">
        <v>0</v>
      </c>
      <c r="FN127" s="674">
        <v>0</v>
      </c>
      <c r="FO127" s="428">
        <v>0</v>
      </c>
      <c r="FP127" s="400">
        <v>0</v>
      </c>
      <c r="FQ127" s="429">
        <v>0</v>
      </c>
      <c r="FR127" s="675">
        <v>0</v>
      </c>
      <c r="FS127" s="679">
        <v>0</v>
      </c>
      <c r="FT127" s="668">
        <v>0</v>
      </c>
      <c r="FU127" s="669">
        <v>0</v>
      </c>
      <c r="FV127" s="670">
        <v>0</v>
      </c>
      <c r="FW127" s="680">
        <v>0</v>
      </c>
      <c r="FX127" s="681">
        <v>0</v>
      </c>
      <c r="FY127" s="667">
        <v>0</v>
      </c>
      <c r="FZ127" s="658">
        <v>0</v>
      </c>
      <c r="GA127" s="659">
        <v>0</v>
      </c>
    </row>
    <row r="128" spans="1:183" ht="24.6" hidden="1">
      <c r="A128" s="682" t="s">
        <v>924</v>
      </c>
      <c r="B128" s="597" t="s">
        <v>889</v>
      </c>
      <c r="C128" s="661"/>
      <c r="D128" s="662"/>
      <c r="E128" s="395"/>
      <c r="F128" s="395"/>
      <c r="G128" s="396">
        <v>0</v>
      </c>
      <c r="H128" s="470"/>
      <c r="I128" s="470"/>
      <c r="J128" s="436">
        <v>0</v>
      </c>
      <c r="K128" s="437" t="e">
        <v>#DIV/0!</v>
      </c>
      <c r="L128" s="666"/>
      <c r="M128" s="667"/>
      <c r="N128" s="668"/>
      <c r="O128" s="669"/>
      <c r="P128" s="670"/>
      <c r="Q128" s="671"/>
      <c r="R128" s="543"/>
      <c r="S128" s="666"/>
      <c r="T128" s="667"/>
      <c r="U128" s="668"/>
      <c r="V128" s="669"/>
      <c r="W128" s="670"/>
      <c r="X128" s="671"/>
      <c r="Y128" s="672"/>
      <c r="Z128" s="666"/>
      <c r="AA128" s="667"/>
      <c r="AB128" s="668"/>
      <c r="AC128" s="669"/>
      <c r="AD128" s="670"/>
      <c r="AE128" s="671"/>
      <c r="AF128" s="672"/>
      <c r="AG128" s="666"/>
      <c r="AH128" s="667"/>
      <c r="AI128" s="668"/>
      <c r="AJ128" s="669"/>
      <c r="AK128" s="670"/>
      <c r="AL128" s="671"/>
      <c r="AM128" s="672"/>
      <c r="AN128" s="666"/>
      <c r="AO128" s="667"/>
      <c r="AP128" s="668"/>
      <c r="AQ128" s="669"/>
      <c r="AR128" s="670"/>
      <c r="AS128" s="671"/>
      <c r="AT128" s="672"/>
      <c r="AU128" s="666"/>
      <c r="AV128" s="667"/>
      <c r="AW128" s="668"/>
      <c r="AX128" s="669"/>
      <c r="AY128" s="670"/>
      <c r="AZ128" s="671"/>
      <c r="BA128" s="543"/>
      <c r="BB128" s="666"/>
      <c r="BC128" s="667"/>
      <c r="BD128" s="668"/>
      <c r="BE128" s="669"/>
      <c r="BF128" s="670"/>
      <c r="BG128" s="671"/>
      <c r="BH128" s="672"/>
      <c r="BI128" s="666"/>
      <c r="BJ128" s="667"/>
      <c r="BK128" s="668"/>
      <c r="BL128" s="669"/>
      <c r="BM128" s="670"/>
      <c r="BN128" s="671"/>
      <c r="BO128" s="672"/>
      <c r="BP128" s="666"/>
      <c r="BQ128" s="667"/>
      <c r="BR128" s="668"/>
      <c r="BS128" s="669"/>
      <c r="BT128" s="670"/>
      <c r="BU128" s="671"/>
      <c r="BV128" s="448"/>
      <c r="BW128" s="666"/>
      <c r="BX128" s="667"/>
      <c r="BY128" s="668"/>
      <c r="BZ128" s="669"/>
      <c r="CA128" s="442"/>
      <c r="CB128" s="671"/>
      <c r="CC128" s="672"/>
      <c r="CD128" s="666"/>
      <c r="CE128" s="667"/>
      <c r="CF128" s="668"/>
      <c r="CG128" s="669"/>
      <c r="CH128" s="670"/>
      <c r="CI128" s="671"/>
      <c r="CJ128" s="672"/>
      <c r="CK128" s="666"/>
      <c r="CL128" s="667"/>
      <c r="CM128" s="668"/>
      <c r="CN128" s="669"/>
      <c r="CO128" s="670"/>
      <c r="CP128" s="671"/>
      <c r="CQ128" s="672"/>
      <c r="CR128" s="666"/>
      <c r="CS128" s="667"/>
      <c r="CT128" s="668"/>
      <c r="CU128" s="669"/>
      <c r="CV128" s="670"/>
      <c r="CW128" s="671"/>
      <c r="CX128" s="672"/>
      <c r="CY128" s="666"/>
      <c r="CZ128" s="667"/>
      <c r="DA128" s="668"/>
      <c r="DB128" s="669"/>
      <c r="DC128" s="670"/>
      <c r="DD128" s="671"/>
      <c r="DE128" s="672"/>
      <c r="DF128" s="666"/>
      <c r="DG128" s="667"/>
      <c r="DH128" s="668"/>
      <c r="DI128" s="669"/>
      <c r="DJ128" s="670"/>
      <c r="DK128" s="671"/>
      <c r="DL128" s="672"/>
      <c r="DM128" s="666"/>
      <c r="DN128" s="667"/>
      <c r="DO128" s="668"/>
      <c r="DP128" s="669"/>
      <c r="DQ128" s="670"/>
      <c r="DR128" s="671"/>
      <c r="DS128" s="672"/>
      <c r="DT128" s="666"/>
      <c r="DU128" s="667"/>
      <c r="DV128" s="668"/>
      <c r="DW128" s="669"/>
      <c r="DX128" s="670"/>
      <c r="DY128" s="671"/>
      <c r="DZ128" s="672"/>
      <c r="EA128" s="666"/>
      <c r="EB128" s="667"/>
      <c r="EC128" s="668"/>
      <c r="ED128" s="669"/>
      <c r="EE128" s="670"/>
      <c r="EF128" s="671"/>
      <c r="EG128" s="672"/>
      <c r="EH128" s="666"/>
      <c r="EI128" s="667"/>
      <c r="EJ128" s="668"/>
      <c r="EK128" s="669"/>
      <c r="EL128" s="670"/>
      <c r="EM128" s="671"/>
      <c r="EN128" s="672"/>
      <c r="EO128" s="666"/>
      <c r="EP128" s="667"/>
      <c r="EQ128" s="668"/>
      <c r="ER128" s="669"/>
      <c r="ES128" s="670"/>
      <c r="ET128" s="671"/>
      <c r="EU128" s="448"/>
      <c r="EV128" s="438"/>
      <c r="EW128" s="439"/>
      <c r="EX128" s="440"/>
      <c r="EY128" s="441"/>
      <c r="EZ128" s="442"/>
      <c r="FA128" s="443"/>
      <c r="FB128" s="636"/>
      <c r="FC128" s="445"/>
      <c r="FD128" s="439"/>
      <c r="FE128" s="440"/>
      <c r="FF128" s="441"/>
      <c r="FG128" s="670"/>
      <c r="FH128" s="671"/>
      <c r="FI128" s="672"/>
      <c r="FJ128" s="406">
        <v>0</v>
      </c>
      <c r="FK128" s="401">
        <v>0</v>
      </c>
      <c r="FL128" s="402">
        <v>0</v>
      </c>
      <c r="FM128" s="673">
        <v>0</v>
      </c>
      <c r="FN128" s="674">
        <v>0</v>
      </c>
      <c r="FO128" s="428">
        <v>0</v>
      </c>
      <c r="FP128" s="400">
        <v>0</v>
      </c>
      <c r="FQ128" s="429">
        <v>0</v>
      </c>
      <c r="FR128" s="675">
        <v>0</v>
      </c>
      <c r="FS128" s="679">
        <v>0</v>
      </c>
      <c r="FT128" s="668">
        <v>0</v>
      </c>
      <c r="FU128" s="669">
        <v>0</v>
      </c>
      <c r="FV128" s="670">
        <v>0</v>
      </c>
      <c r="FW128" s="680">
        <v>0</v>
      </c>
      <c r="FX128" s="681">
        <v>0</v>
      </c>
      <c r="FY128" s="667">
        <v>0</v>
      </c>
      <c r="FZ128" s="658">
        <v>0</v>
      </c>
      <c r="GA128" s="659">
        <v>0</v>
      </c>
    </row>
    <row r="129" spans="1:183" ht="24.6" hidden="1">
      <c r="A129" s="682" t="s">
        <v>925</v>
      </c>
      <c r="B129" s="597" t="s">
        <v>889</v>
      </c>
      <c r="C129" s="661"/>
      <c r="D129" s="662"/>
      <c r="E129" s="395"/>
      <c r="F129" s="395"/>
      <c r="G129" s="396">
        <v>0</v>
      </c>
      <c r="H129" s="470"/>
      <c r="I129" s="470"/>
      <c r="J129" s="436">
        <v>0</v>
      </c>
      <c r="K129" s="437" t="e">
        <v>#DIV/0!</v>
      </c>
      <c r="L129" s="666"/>
      <c r="M129" s="667"/>
      <c r="N129" s="668"/>
      <c r="O129" s="669"/>
      <c r="P129" s="670"/>
      <c r="Q129" s="671"/>
      <c r="R129" s="543"/>
      <c r="S129" s="666"/>
      <c r="T129" s="667"/>
      <c r="U129" s="668"/>
      <c r="V129" s="669"/>
      <c r="W129" s="670"/>
      <c r="X129" s="671"/>
      <c r="Y129" s="672"/>
      <c r="Z129" s="666"/>
      <c r="AA129" s="667"/>
      <c r="AB129" s="668"/>
      <c r="AC129" s="669"/>
      <c r="AD129" s="670"/>
      <c r="AE129" s="671"/>
      <c r="AF129" s="672"/>
      <c r="AG129" s="666"/>
      <c r="AH129" s="667"/>
      <c r="AI129" s="668"/>
      <c r="AJ129" s="669"/>
      <c r="AK129" s="670"/>
      <c r="AL129" s="671"/>
      <c r="AM129" s="672"/>
      <c r="AN129" s="666"/>
      <c r="AO129" s="667"/>
      <c r="AP129" s="668"/>
      <c r="AQ129" s="669"/>
      <c r="AR129" s="670"/>
      <c r="AS129" s="671"/>
      <c r="AT129" s="672"/>
      <c r="AU129" s="666"/>
      <c r="AV129" s="667"/>
      <c r="AW129" s="668"/>
      <c r="AX129" s="669"/>
      <c r="AY129" s="670"/>
      <c r="AZ129" s="671"/>
      <c r="BA129" s="543"/>
      <c r="BB129" s="666"/>
      <c r="BC129" s="667"/>
      <c r="BD129" s="668"/>
      <c r="BE129" s="669"/>
      <c r="BF129" s="670"/>
      <c r="BG129" s="671"/>
      <c r="BH129" s="672"/>
      <c r="BI129" s="666"/>
      <c r="BJ129" s="667"/>
      <c r="BK129" s="668"/>
      <c r="BL129" s="669"/>
      <c r="BM129" s="670"/>
      <c r="BN129" s="671"/>
      <c r="BO129" s="672"/>
      <c r="BP129" s="666"/>
      <c r="BQ129" s="667"/>
      <c r="BR129" s="668"/>
      <c r="BS129" s="669"/>
      <c r="BT129" s="670"/>
      <c r="BU129" s="671"/>
      <c r="BV129" s="448"/>
      <c r="BW129" s="666"/>
      <c r="BX129" s="667"/>
      <c r="BY129" s="668"/>
      <c r="BZ129" s="669"/>
      <c r="CA129" s="442"/>
      <c r="CB129" s="671"/>
      <c r="CC129" s="672"/>
      <c r="CD129" s="666"/>
      <c r="CE129" s="667"/>
      <c r="CF129" s="668"/>
      <c r="CG129" s="669"/>
      <c r="CH129" s="670"/>
      <c r="CI129" s="671"/>
      <c r="CJ129" s="672"/>
      <c r="CK129" s="666"/>
      <c r="CL129" s="667"/>
      <c r="CM129" s="668"/>
      <c r="CN129" s="669"/>
      <c r="CO129" s="670"/>
      <c r="CP129" s="671"/>
      <c r="CQ129" s="672"/>
      <c r="CR129" s="666"/>
      <c r="CS129" s="667"/>
      <c r="CT129" s="668"/>
      <c r="CU129" s="669"/>
      <c r="CV129" s="670"/>
      <c r="CW129" s="671"/>
      <c r="CX129" s="672"/>
      <c r="CY129" s="666"/>
      <c r="CZ129" s="667"/>
      <c r="DA129" s="668"/>
      <c r="DB129" s="669"/>
      <c r="DC129" s="670"/>
      <c r="DD129" s="671"/>
      <c r="DE129" s="672"/>
      <c r="DF129" s="666"/>
      <c r="DG129" s="667"/>
      <c r="DH129" s="668"/>
      <c r="DI129" s="669"/>
      <c r="DJ129" s="670"/>
      <c r="DK129" s="671"/>
      <c r="DL129" s="672"/>
      <c r="DM129" s="666"/>
      <c r="DN129" s="667"/>
      <c r="DO129" s="668"/>
      <c r="DP129" s="669"/>
      <c r="DQ129" s="670"/>
      <c r="DR129" s="671"/>
      <c r="DS129" s="672"/>
      <c r="DT129" s="666"/>
      <c r="DU129" s="667"/>
      <c r="DV129" s="668"/>
      <c r="DW129" s="669"/>
      <c r="DX129" s="670"/>
      <c r="DY129" s="671"/>
      <c r="DZ129" s="672"/>
      <c r="EA129" s="666"/>
      <c r="EB129" s="667"/>
      <c r="EC129" s="668"/>
      <c r="ED129" s="669"/>
      <c r="EE129" s="670"/>
      <c r="EF129" s="671"/>
      <c r="EG129" s="672"/>
      <c r="EH129" s="666"/>
      <c r="EI129" s="667"/>
      <c r="EJ129" s="668"/>
      <c r="EK129" s="669"/>
      <c r="EL129" s="670"/>
      <c r="EM129" s="671"/>
      <c r="EN129" s="672"/>
      <c r="EO129" s="666"/>
      <c r="EP129" s="667"/>
      <c r="EQ129" s="668"/>
      <c r="ER129" s="669"/>
      <c r="ES129" s="670"/>
      <c r="ET129" s="671"/>
      <c r="EU129" s="448"/>
      <c r="EV129" s="438"/>
      <c r="EW129" s="439"/>
      <c r="EX129" s="440"/>
      <c r="EY129" s="441"/>
      <c r="EZ129" s="442"/>
      <c r="FA129" s="443"/>
      <c r="FB129" s="636"/>
      <c r="FC129" s="445"/>
      <c r="FD129" s="439"/>
      <c r="FE129" s="440"/>
      <c r="FF129" s="441"/>
      <c r="FG129" s="670"/>
      <c r="FH129" s="671"/>
      <c r="FI129" s="672"/>
      <c r="FJ129" s="406">
        <v>0</v>
      </c>
      <c r="FK129" s="401">
        <v>0</v>
      </c>
      <c r="FL129" s="402">
        <v>0</v>
      </c>
      <c r="FM129" s="673">
        <v>0</v>
      </c>
      <c r="FN129" s="674">
        <v>0</v>
      </c>
      <c r="FO129" s="428">
        <v>0</v>
      </c>
      <c r="FP129" s="400">
        <v>0</v>
      </c>
      <c r="FQ129" s="429">
        <v>0</v>
      </c>
      <c r="FR129" s="675">
        <v>0</v>
      </c>
      <c r="FS129" s="679">
        <v>0</v>
      </c>
      <c r="FT129" s="668">
        <v>0</v>
      </c>
      <c r="FU129" s="669">
        <v>0</v>
      </c>
      <c r="FV129" s="670">
        <v>0</v>
      </c>
      <c r="FW129" s="680">
        <v>0</v>
      </c>
      <c r="FX129" s="681">
        <v>0</v>
      </c>
      <c r="FY129" s="667">
        <v>0</v>
      </c>
      <c r="FZ129" s="658">
        <v>0</v>
      </c>
      <c r="GA129" s="659">
        <v>0</v>
      </c>
    </row>
    <row r="130" spans="1:183" ht="24.6" hidden="1">
      <c r="A130" s="682" t="s">
        <v>926</v>
      </c>
      <c r="B130" s="597" t="s">
        <v>889</v>
      </c>
      <c r="C130" s="661"/>
      <c r="D130" s="662"/>
      <c r="E130" s="395"/>
      <c r="F130" s="395"/>
      <c r="G130" s="396">
        <v>0</v>
      </c>
      <c r="H130" s="470"/>
      <c r="I130" s="470"/>
      <c r="J130" s="436">
        <v>0</v>
      </c>
      <c r="K130" s="437" t="e">
        <v>#DIV/0!</v>
      </c>
      <c r="L130" s="666"/>
      <c r="M130" s="667"/>
      <c r="N130" s="668"/>
      <c r="O130" s="669"/>
      <c r="P130" s="670"/>
      <c r="Q130" s="671"/>
      <c r="R130" s="543"/>
      <c r="S130" s="666"/>
      <c r="T130" s="667"/>
      <c r="U130" s="668"/>
      <c r="V130" s="669"/>
      <c r="W130" s="670"/>
      <c r="X130" s="671"/>
      <c r="Y130" s="672"/>
      <c r="Z130" s="666"/>
      <c r="AA130" s="667"/>
      <c r="AB130" s="668"/>
      <c r="AC130" s="669"/>
      <c r="AD130" s="670"/>
      <c r="AE130" s="671"/>
      <c r="AF130" s="672"/>
      <c r="AG130" s="666"/>
      <c r="AH130" s="667"/>
      <c r="AI130" s="668"/>
      <c r="AJ130" s="669"/>
      <c r="AK130" s="670"/>
      <c r="AL130" s="671"/>
      <c r="AM130" s="672"/>
      <c r="AN130" s="666"/>
      <c r="AO130" s="667"/>
      <c r="AP130" s="668"/>
      <c r="AQ130" s="669"/>
      <c r="AR130" s="670"/>
      <c r="AS130" s="671"/>
      <c r="AT130" s="672"/>
      <c r="AU130" s="666"/>
      <c r="AV130" s="667"/>
      <c r="AW130" s="668"/>
      <c r="AX130" s="669"/>
      <c r="AY130" s="670"/>
      <c r="AZ130" s="671"/>
      <c r="BA130" s="543"/>
      <c r="BB130" s="666"/>
      <c r="BC130" s="667"/>
      <c r="BD130" s="668"/>
      <c r="BE130" s="669"/>
      <c r="BF130" s="670"/>
      <c r="BG130" s="671"/>
      <c r="BH130" s="672"/>
      <c r="BI130" s="666"/>
      <c r="BJ130" s="667"/>
      <c r="BK130" s="668"/>
      <c r="BL130" s="669"/>
      <c r="BM130" s="670"/>
      <c r="BN130" s="671"/>
      <c r="BO130" s="672"/>
      <c r="BP130" s="666"/>
      <c r="BQ130" s="667"/>
      <c r="BR130" s="668"/>
      <c r="BS130" s="669"/>
      <c r="BT130" s="670"/>
      <c r="BU130" s="671"/>
      <c r="BV130" s="448"/>
      <c r="BW130" s="666"/>
      <c r="BX130" s="667"/>
      <c r="BY130" s="668"/>
      <c r="BZ130" s="669"/>
      <c r="CA130" s="442"/>
      <c r="CB130" s="671"/>
      <c r="CC130" s="672"/>
      <c r="CD130" s="666"/>
      <c r="CE130" s="667"/>
      <c r="CF130" s="668"/>
      <c r="CG130" s="669"/>
      <c r="CH130" s="670"/>
      <c r="CI130" s="671"/>
      <c r="CJ130" s="672"/>
      <c r="CK130" s="666"/>
      <c r="CL130" s="667"/>
      <c r="CM130" s="668"/>
      <c r="CN130" s="669"/>
      <c r="CO130" s="670"/>
      <c r="CP130" s="671"/>
      <c r="CQ130" s="672"/>
      <c r="CR130" s="666"/>
      <c r="CS130" s="667"/>
      <c r="CT130" s="668"/>
      <c r="CU130" s="669"/>
      <c r="CV130" s="670"/>
      <c r="CW130" s="671"/>
      <c r="CX130" s="672"/>
      <c r="CY130" s="666"/>
      <c r="CZ130" s="667"/>
      <c r="DA130" s="668"/>
      <c r="DB130" s="669"/>
      <c r="DC130" s="670"/>
      <c r="DD130" s="671"/>
      <c r="DE130" s="672"/>
      <c r="DF130" s="666"/>
      <c r="DG130" s="667"/>
      <c r="DH130" s="668"/>
      <c r="DI130" s="669"/>
      <c r="DJ130" s="670"/>
      <c r="DK130" s="671"/>
      <c r="DL130" s="672"/>
      <c r="DM130" s="666"/>
      <c r="DN130" s="667"/>
      <c r="DO130" s="668"/>
      <c r="DP130" s="669"/>
      <c r="DQ130" s="670"/>
      <c r="DR130" s="671"/>
      <c r="DS130" s="672"/>
      <c r="DT130" s="666"/>
      <c r="DU130" s="667"/>
      <c r="DV130" s="668"/>
      <c r="DW130" s="669"/>
      <c r="DX130" s="670"/>
      <c r="DY130" s="671"/>
      <c r="DZ130" s="672"/>
      <c r="EA130" s="666"/>
      <c r="EB130" s="667"/>
      <c r="EC130" s="668"/>
      <c r="ED130" s="669"/>
      <c r="EE130" s="670"/>
      <c r="EF130" s="671"/>
      <c r="EG130" s="672"/>
      <c r="EH130" s="666"/>
      <c r="EI130" s="667"/>
      <c r="EJ130" s="668"/>
      <c r="EK130" s="669"/>
      <c r="EL130" s="670"/>
      <c r="EM130" s="671"/>
      <c r="EN130" s="672"/>
      <c r="EO130" s="666"/>
      <c r="EP130" s="667"/>
      <c r="EQ130" s="668"/>
      <c r="ER130" s="669"/>
      <c r="ES130" s="670"/>
      <c r="ET130" s="671"/>
      <c r="EU130" s="448"/>
      <c r="EV130" s="438"/>
      <c r="EW130" s="439"/>
      <c r="EX130" s="440"/>
      <c r="EY130" s="441"/>
      <c r="EZ130" s="442"/>
      <c r="FA130" s="443"/>
      <c r="FB130" s="636"/>
      <c r="FC130" s="445"/>
      <c r="FD130" s="439"/>
      <c r="FE130" s="440"/>
      <c r="FF130" s="441"/>
      <c r="FG130" s="670"/>
      <c r="FH130" s="671"/>
      <c r="FI130" s="672"/>
      <c r="FJ130" s="406">
        <v>0</v>
      </c>
      <c r="FK130" s="401">
        <v>0</v>
      </c>
      <c r="FL130" s="402">
        <v>0</v>
      </c>
      <c r="FM130" s="673">
        <v>0</v>
      </c>
      <c r="FN130" s="674">
        <v>0</v>
      </c>
      <c r="FO130" s="428">
        <v>0</v>
      </c>
      <c r="FP130" s="400">
        <v>0</v>
      </c>
      <c r="FQ130" s="429">
        <v>0</v>
      </c>
      <c r="FR130" s="675">
        <v>0</v>
      </c>
      <c r="FS130" s="679">
        <v>0</v>
      </c>
      <c r="FT130" s="668">
        <v>0</v>
      </c>
      <c r="FU130" s="669">
        <v>0</v>
      </c>
      <c r="FV130" s="670">
        <v>0</v>
      </c>
      <c r="FW130" s="680">
        <v>0</v>
      </c>
      <c r="FX130" s="681">
        <v>0</v>
      </c>
      <c r="FY130" s="667">
        <v>0</v>
      </c>
      <c r="FZ130" s="658">
        <v>0</v>
      </c>
      <c r="GA130" s="659">
        <v>0</v>
      </c>
    </row>
    <row r="131" spans="1:183" ht="24.6" hidden="1">
      <c r="A131" s="682" t="s">
        <v>927</v>
      </c>
      <c r="B131" s="597" t="s">
        <v>889</v>
      </c>
      <c r="C131" s="661"/>
      <c r="D131" s="662"/>
      <c r="E131" s="395"/>
      <c r="F131" s="395"/>
      <c r="G131" s="396">
        <v>0</v>
      </c>
      <c r="H131" s="470"/>
      <c r="I131" s="470"/>
      <c r="J131" s="436">
        <v>0</v>
      </c>
      <c r="K131" s="437" t="e">
        <v>#DIV/0!</v>
      </c>
      <c r="L131" s="666"/>
      <c r="M131" s="667"/>
      <c r="N131" s="668"/>
      <c r="O131" s="669"/>
      <c r="P131" s="670"/>
      <c r="Q131" s="671"/>
      <c r="R131" s="543"/>
      <c r="S131" s="666"/>
      <c r="T131" s="667"/>
      <c r="U131" s="668"/>
      <c r="V131" s="669"/>
      <c r="W131" s="670"/>
      <c r="X131" s="671"/>
      <c r="Y131" s="672"/>
      <c r="Z131" s="666"/>
      <c r="AA131" s="667"/>
      <c r="AB131" s="668"/>
      <c r="AC131" s="669"/>
      <c r="AD131" s="670"/>
      <c r="AE131" s="671"/>
      <c r="AF131" s="672"/>
      <c r="AG131" s="666"/>
      <c r="AH131" s="667"/>
      <c r="AI131" s="668"/>
      <c r="AJ131" s="669"/>
      <c r="AK131" s="670"/>
      <c r="AL131" s="671"/>
      <c r="AM131" s="672"/>
      <c r="AN131" s="666"/>
      <c r="AO131" s="667"/>
      <c r="AP131" s="668"/>
      <c r="AQ131" s="669"/>
      <c r="AR131" s="670"/>
      <c r="AS131" s="671"/>
      <c r="AT131" s="672"/>
      <c r="AU131" s="666"/>
      <c r="AV131" s="667"/>
      <c r="AW131" s="668"/>
      <c r="AX131" s="669"/>
      <c r="AY131" s="670"/>
      <c r="AZ131" s="671"/>
      <c r="BA131" s="543"/>
      <c r="BB131" s="666"/>
      <c r="BC131" s="667"/>
      <c r="BD131" s="668"/>
      <c r="BE131" s="669"/>
      <c r="BF131" s="670"/>
      <c r="BG131" s="671"/>
      <c r="BH131" s="672"/>
      <c r="BI131" s="666"/>
      <c r="BJ131" s="667"/>
      <c r="BK131" s="668"/>
      <c r="BL131" s="669"/>
      <c r="BM131" s="670"/>
      <c r="BN131" s="671"/>
      <c r="BO131" s="672"/>
      <c r="BP131" s="666"/>
      <c r="BQ131" s="667"/>
      <c r="BR131" s="668"/>
      <c r="BS131" s="669"/>
      <c r="BT131" s="670"/>
      <c r="BU131" s="671"/>
      <c r="BV131" s="448"/>
      <c r="BW131" s="666"/>
      <c r="BX131" s="667"/>
      <c r="BY131" s="668"/>
      <c r="BZ131" s="669"/>
      <c r="CA131" s="442"/>
      <c r="CB131" s="671"/>
      <c r="CC131" s="672"/>
      <c r="CD131" s="666"/>
      <c r="CE131" s="667"/>
      <c r="CF131" s="668"/>
      <c r="CG131" s="669"/>
      <c r="CH131" s="670"/>
      <c r="CI131" s="671"/>
      <c r="CJ131" s="672"/>
      <c r="CK131" s="666"/>
      <c r="CL131" s="667"/>
      <c r="CM131" s="668"/>
      <c r="CN131" s="669"/>
      <c r="CO131" s="670"/>
      <c r="CP131" s="671"/>
      <c r="CQ131" s="672"/>
      <c r="CR131" s="666"/>
      <c r="CS131" s="667"/>
      <c r="CT131" s="668"/>
      <c r="CU131" s="669"/>
      <c r="CV131" s="670"/>
      <c r="CW131" s="671"/>
      <c r="CX131" s="672"/>
      <c r="CY131" s="666"/>
      <c r="CZ131" s="667"/>
      <c r="DA131" s="668"/>
      <c r="DB131" s="669"/>
      <c r="DC131" s="670"/>
      <c r="DD131" s="671"/>
      <c r="DE131" s="672"/>
      <c r="DF131" s="666"/>
      <c r="DG131" s="667"/>
      <c r="DH131" s="668"/>
      <c r="DI131" s="669"/>
      <c r="DJ131" s="670"/>
      <c r="DK131" s="671"/>
      <c r="DL131" s="672"/>
      <c r="DM131" s="666"/>
      <c r="DN131" s="667"/>
      <c r="DO131" s="668"/>
      <c r="DP131" s="669"/>
      <c r="DQ131" s="670"/>
      <c r="DR131" s="671"/>
      <c r="DS131" s="672"/>
      <c r="DT131" s="666"/>
      <c r="DU131" s="667"/>
      <c r="DV131" s="668"/>
      <c r="DW131" s="669"/>
      <c r="DX131" s="670"/>
      <c r="DY131" s="671"/>
      <c r="DZ131" s="672"/>
      <c r="EA131" s="666"/>
      <c r="EB131" s="667"/>
      <c r="EC131" s="668"/>
      <c r="ED131" s="669"/>
      <c r="EE131" s="670"/>
      <c r="EF131" s="671"/>
      <c r="EG131" s="672"/>
      <c r="EH131" s="666"/>
      <c r="EI131" s="667"/>
      <c r="EJ131" s="668"/>
      <c r="EK131" s="669"/>
      <c r="EL131" s="670"/>
      <c r="EM131" s="671"/>
      <c r="EN131" s="672"/>
      <c r="EO131" s="666"/>
      <c r="EP131" s="667"/>
      <c r="EQ131" s="668"/>
      <c r="ER131" s="669"/>
      <c r="ES131" s="670"/>
      <c r="ET131" s="671"/>
      <c r="EU131" s="448"/>
      <c r="EV131" s="438"/>
      <c r="EW131" s="439"/>
      <c r="EX131" s="440"/>
      <c r="EY131" s="441"/>
      <c r="EZ131" s="442"/>
      <c r="FA131" s="443"/>
      <c r="FB131" s="636"/>
      <c r="FC131" s="445"/>
      <c r="FD131" s="439"/>
      <c r="FE131" s="440"/>
      <c r="FF131" s="441"/>
      <c r="FG131" s="670"/>
      <c r="FH131" s="671"/>
      <c r="FI131" s="672"/>
      <c r="FJ131" s="406">
        <v>0</v>
      </c>
      <c r="FK131" s="401">
        <v>0</v>
      </c>
      <c r="FL131" s="402">
        <v>0</v>
      </c>
      <c r="FM131" s="673">
        <v>0</v>
      </c>
      <c r="FN131" s="674">
        <v>0</v>
      </c>
      <c r="FO131" s="428">
        <v>0</v>
      </c>
      <c r="FP131" s="400">
        <v>0</v>
      </c>
      <c r="FQ131" s="429">
        <v>0</v>
      </c>
      <c r="FR131" s="675">
        <v>0</v>
      </c>
      <c r="FS131" s="679">
        <v>0</v>
      </c>
      <c r="FT131" s="668">
        <v>0</v>
      </c>
      <c r="FU131" s="669">
        <v>0</v>
      </c>
      <c r="FV131" s="670">
        <v>0</v>
      </c>
      <c r="FW131" s="680">
        <v>0</v>
      </c>
      <c r="FX131" s="681">
        <v>0</v>
      </c>
      <c r="FY131" s="667">
        <v>0</v>
      </c>
      <c r="FZ131" s="658">
        <v>0</v>
      </c>
      <c r="GA131" s="659">
        <v>0</v>
      </c>
    </row>
    <row r="132" spans="1:183" ht="24.6" hidden="1">
      <c r="A132" s="682" t="s">
        <v>928</v>
      </c>
      <c r="B132" s="597" t="s">
        <v>889</v>
      </c>
      <c r="C132" s="661"/>
      <c r="D132" s="662"/>
      <c r="E132" s="395"/>
      <c r="F132" s="395"/>
      <c r="G132" s="396">
        <v>0</v>
      </c>
      <c r="H132" s="470"/>
      <c r="I132" s="470"/>
      <c r="J132" s="436">
        <v>0</v>
      </c>
      <c r="K132" s="437" t="e">
        <v>#DIV/0!</v>
      </c>
      <c r="L132" s="666"/>
      <c r="M132" s="667"/>
      <c r="N132" s="668"/>
      <c r="O132" s="669"/>
      <c r="P132" s="670"/>
      <c r="Q132" s="671"/>
      <c r="R132" s="543"/>
      <c r="S132" s="666"/>
      <c r="T132" s="667"/>
      <c r="U132" s="668"/>
      <c r="V132" s="669"/>
      <c r="W132" s="670"/>
      <c r="X132" s="671"/>
      <c r="Y132" s="672"/>
      <c r="Z132" s="666"/>
      <c r="AA132" s="667"/>
      <c r="AB132" s="668"/>
      <c r="AC132" s="669"/>
      <c r="AD132" s="670"/>
      <c r="AE132" s="671"/>
      <c r="AF132" s="672"/>
      <c r="AG132" s="666"/>
      <c r="AH132" s="667"/>
      <c r="AI132" s="668"/>
      <c r="AJ132" s="669"/>
      <c r="AK132" s="670"/>
      <c r="AL132" s="671"/>
      <c r="AM132" s="672"/>
      <c r="AN132" s="666"/>
      <c r="AO132" s="667"/>
      <c r="AP132" s="668"/>
      <c r="AQ132" s="669"/>
      <c r="AR132" s="670"/>
      <c r="AS132" s="671"/>
      <c r="AT132" s="672"/>
      <c r="AU132" s="666"/>
      <c r="AV132" s="667"/>
      <c r="AW132" s="668"/>
      <c r="AX132" s="669"/>
      <c r="AY132" s="670"/>
      <c r="AZ132" s="671"/>
      <c r="BA132" s="543"/>
      <c r="BB132" s="666"/>
      <c r="BC132" s="667"/>
      <c r="BD132" s="668"/>
      <c r="BE132" s="669"/>
      <c r="BF132" s="670"/>
      <c r="BG132" s="671"/>
      <c r="BH132" s="672"/>
      <c r="BI132" s="666"/>
      <c r="BJ132" s="667"/>
      <c r="BK132" s="668"/>
      <c r="BL132" s="669"/>
      <c r="BM132" s="670"/>
      <c r="BN132" s="671"/>
      <c r="BO132" s="672"/>
      <c r="BP132" s="666"/>
      <c r="BQ132" s="667"/>
      <c r="BR132" s="668"/>
      <c r="BS132" s="669"/>
      <c r="BT132" s="670"/>
      <c r="BU132" s="671"/>
      <c r="BV132" s="448"/>
      <c r="BW132" s="666"/>
      <c r="BX132" s="667"/>
      <c r="BY132" s="668"/>
      <c r="BZ132" s="669"/>
      <c r="CA132" s="442"/>
      <c r="CB132" s="671"/>
      <c r="CC132" s="672"/>
      <c r="CD132" s="666"/>
      <c r="CE132" s="667"/>
      <c r="CF132" s="668"/>
      <c r="CG132" s="669"/>
      <c r="CH132" s="670"/>
      <c r="CI132" s="671"/>
      <c r="CJ132" s="672"/>
      <c r="CK132" s="666"/>
      <c r="CL132" s="667"/>
      <c r="CM132" s="668"/>
      <c r="CN132" s="669"/>
      <c r="CO132" s="670"/>
      <c r="CP132" s="671"/>
      <c r="CQ132" s="672"/>
      <c r="CR132" s="666"/>
      <c r="CS132" s="667"/>
      <c r="CT132" s="668"/>
      <c r="CU132" s="669"/>
      <c r="CV132" s="670"/>
      <c r="CW132" s="671"/>
      <c r="CX132" s="672"/>
      <c r="CY132" s="666"/>
      <c r="CZ132" s="667"/>
      <c r="DA132" s="668"/>
      <c r="DB132" s="669"/>
      <c r="DC132" s="670"/>
      <c r="DD132" s="671"/>
      <c r="DE132" s="672"/>
      <c r="DF132" s="666"/>
      <c r="DG132" s="667"/>
      <c r="DH132" s="668"/>
      <c r="DI132" s="669"/>
      <c r="DJ132" s="670"/>
      <c r="DK132" s="671"/>
      <c r="DL132" s="672"/>
      <c r="DM132" s="666"/>
      <c r="DN132" s="667"/>
      <c r="DO132" s="668"/>
      <c r="DP132" s="669"/>
      <c r="DQ132" s="670"/>
      <c r="DR132" s="671"/>
      <c r="DS132" s="672"/>
      <c r="DT132" s="666"/>
      <c r="DU132" s="667"/>
      <c r="DV132" s="668"/>
      <c r="DW132" s="669"/>
      <c r="DX132" s="670"/>
      <c r="DY132" s="671"/>
      <c r="DZ132" s="672"/>
      <c r="EA132" s="666"/>
      <c r="EB132" s="667"/>
      <c r="EC132" s="668"/>
      <c r="ED132" s="669"/>
      <c r="EE132" s="670"/>
      <c r="EF132" s="671"/>
      <c r="EG132" s="672"/>
      <c r="EH132" s="666"/>
      <c r="EI132" s="667"/>
      <c r="EJ132" s="668"/>
      <c r="EK132" s="669"/>
      <c r="EL132" s="670"/>
      <c r="EM132" s="671"/>
      <c r="EN132" s="672"/>
      <c r="EO132" s="666"/>
      <c r="EP132" s="667"/>
      <c r="EQ132" s="668"/>
      <c r="ER132" s="669"/>
      <c r="ES132" s="670"/>
      <c r="ET132" s="671"/>
      <c r="EU132" s="448"/>
      <c r="EV132" s="438"/>
      <c r="EW132" s="439"/>
      <c r="EX132" s="440"/>
      <c r="EY132" s="441"/>
      <c r="EZ132" s="442"/>
      <c r="FA132" s="443"/>
      <c r="FB132" s="636"/>
      <c r="FC132" s="445"/>
      <c r="FD132" s="439"/>
      <c r="FE132" s="440"/>
      <c r="FF132" s="441"/>
      <c r="FG132" s="670"/>
      <c r="FH132" s="671"/>
      <c r="FI132" s="672"/>
      <c r="FJ132" s="406">
        <v>0</v>
      </c>
      <c r="FK132" s="401">
        <v>0</v>
      </c>
      <c r="FL132" s="402">
        <v>0</v>
      </c>
      <c r="FM132" s="673">
        <v>0</v>
      </c>
      <c r="FN132" s="674">
        <v>0</v>
      </c>
      <c r="FO132" s="428">
        <v>0</v>
      </c>
      <c r="FP132" s="400">
        <v>0</v>
      </c>
      <c r="FQ132" s="429">
        <v>0</v>
      </c>
      <c r="FR132" s="675">
        <v>0</v>
      </c>
      <c r="FS132" s="679">
        <v>0</v>
      </c>
      <c r="FT132" s="668">
        <v>0</v>
      </c>
      <c r="FU132" s="669">
        <v>0</v>
      </c>
      <c r="FV132" s="670">
        <v>0</v>
      </c>
      <c r="FW132" s="680">
        <v>0</v>
      </c>
      <c r="FX132" s="681">
        <v>0</v>
      </c>
      <c r="FY132" s="667">
        <v>0</v>
      </c>
      <c r="FZ132" s="658">
        <v>0</v>
      </c>
      <c r="GA132" s="659">
        <v>0</v>
      </c>
    </row>
    <row r="133" spans="1:183" ht="24.6" hidden="1">
      <c r="A133" s="682" t="s">
        <v>929</v>
      </c>
      <c r="B133" s="597" t="s">
        <v>889</v>
      </c>
      <c r="C133" s="661"/>
      <c r="D133" s="662"/>
      <c r="E133" s="395"/>
      <c r="F133" s="395"/>
      <c r="G133" s="396">
        <v>0</v>
      </c>
      <c r="H133" s="470"/>
      <c r="I133" s="470"/>
      <c r="J133" s="436">
        <v>0</v>
      </c>
      <c r="K133" s="437" t="e">
        <v>#DIV/0!</v>
      </c>
      <c r="L133" s="666"/>
      <c r="M133" s="667"/>
      <c r="N133" s="668"/>
      <c r="O133" s="669"/>
      <c r="P133" s="670"/>
      <c r="Q133" s="671"/>
      <c r="R133" s="543"/>
      <c r="S133" s="666"/>
      <c r="T133" s="667"/>
      <c r="U133" s="668"/>
      <c r="V133" s="669"/>
      <c r="W133" s="670"/>
      <c r="X133" s="671"/>
      <c r="Y133" s="672"/>
      <c r="Z133" s="666"/>
      <c r="AA133" s="667"/>
      <c r="AB133" s="668"/>
      <c r="AC133" s="669"/>
      <c r="AD133" s="670"/>
      <c r="AE133" s="671"/>
      <c r="AF133" s="672"/>
      <c r="AG133" s="666"/>
      <c r="AH133" s="667"/>
      <c r="AI133" s="668"/>
      <c r="AJ133" s="669"/>
      <c r="AK133" s="670"/>
      <c r="AL133" s="671"/>
      <c r="AM133" s="672"/>
      <c r="AN133" s="666"/>
      <c r="AO133" s="667"/>
      <c r="AP133" s="668"/>
      <c r="AQ133" s="669"/>
      <c r="AR133" s="670"/>
      <c r="AS133" s="671"/>
      <c r="AT133" s="672"/>
      <c r="AU133" s="666"/>
      <c r="AV133" s="667"/>
      <c r="AW133" s="668"/>
      <c r="AX133" s="669"/>
      <c r="AY133" s="670"/>
      <c r="AZ133" s="671"/>
      <c r="BA133" s="543"/>
      <c r="BB133" s="666"/>
      <c r="BC133" s="667"/>
      <c r="BD133" s="668"/>
      <c r="BE133" s="669"/>
      <c r="BF133" s="670"/>
      <c r="BG133" s="671"/>
      <c r="BH133" s="672"/>
      <c r="BI133" s="666"/>
      <c r="BJ133" s="667"/>
      <c r="BK133" s="668"/>
      <c r="BL133" s="669"/>
      <c r="BM133" s="670"/>
      <c r="BN133" s="671"/>
      <c r="BO133" s="672"/>
      <c r="BP133" s="666"/>
      <c r="BQ133" s="667"/>
      <c r="BR133" s="668"/>
      <c r="BS133" s="669"/>
      <c r="BT133" s="670"/>
      <c r="BU133" s="671"/>
      <c r="BV133" s="448"/>
      <c r="BW133" s="666"/>
      <c r="BX133" s="667"/>
      <c r="BY133" s="668"/>
      <c r="BZ133" s="669"/>
      <c r="CA133" s="442"/>
      <c r="CB133" s="671"/>
      <c r="CC133" s="672"/>
      <c r="CD133" s="666"/>
      <c r="CE133" s="667"/>
      <c r="CF133" s="668"/>
      <c r="CG133" s="669"/>
      <c r="CH133" s="670"/>
      <c r="CI133" s="671"/>
      <c r="CJ133" s="672"/>
      <c r="CK133" s="666"/>
      <c r="CL133" s="667"/>
      <c r="CM133" s="668"/>
      <c r="CN133" s="669"/>
      <c r="CO133" s="670"/>
      <c r="CP133" s="671"/>
      <c r="CQ133" s="672"/>
      <c r="CR133" s="666"/>
      <c r="CS133" s="667"/>
      <c r="CT133" s="668"/>
      <c r="CU133" s="669"/>
      <c r="CV133" s="670"/>
      <c r="CW133" s="671"/>
      <c r="CX133" s="672"/>
      <c r="CY133" s="666"/>
      <c r="CZ133" s="667"/>
      <c r="DA133" s="668"/>
      <c r="DB133" s="669"/>
      <c r="DC133" s="670"/>
      <c r="DD133" s="671"/>
      <c r="DE133" s="672"/>
      <c r="DF133" s="666"/>
      <c r="DG133" s="667"/>
      <c r="DH133" s="668"/>
      <c r="DI133" s="669"/>
      <c r="DJ133" s="670"/>
      <c r="DK133" s="671"/>
      <c r="DL133" s="672"/>
      <c r="DM133" s="666"/>
      <c r="DN133" s="667"/>
      <c r="DO133" s="668"/>
      <c r="DP133" s="669"/>
      <c r="DQ133" s="670"/>
      <c r="DR133" s="671"/>
      <c r="DS133" s="672"/>
      <c r="DT133" s="666"/>
      <c r="DU133" s="667"/>
      <c r="DV133" s="668"/>
      <c r="DW133" s="669"/>
      <c r="DX133" s="670"/>
      <c r="DY133" s="671"/>
      <c r="DZ133" s="672"/>
      <c r="EA133" s="666"/>
      <c r="EB133" s="667"/>
      <c r="EC133" s="668"/>
      <c r="ED133" s="669"/>
      <c r="EE133" s="670"/>
      <c r="EF133" s="671"/>
      <c r="EG133" s="672"/>
      <c r="EH133" s="666"/>
      <c r="EI133" s="667"/>
      <c r="EJ133" s="668"/>
      <c r="EK133" s="669"/>
      <c r="EL133" s="670"/>
      <c r="EM133" s="671"/>
      <c r="EN133" s="672"/>
      <c r="EO133" s="666"/>
      <c r="EP133" s="667"/>
      <c r="EQ133" s="668"/>
      <c r="ER133" s="669"/>
      <c r="ES133" s="670"/>
      <c r="ET133" s="671"/>
      <c r="EU133" s="448"/>
      <c r="EV133" s="438"/>
      <c r="EW133" s="439"/>
      <c r="EX133" s="440"/>
      <c r="EY133" s="441"/>
      <c r="EZ133" s="442"/>
      <c r="FA133" s="443"/>
      <c r="FB133" s="636"/>
      <c r="FC133" s="445"/>
      <c r="FD133" s="439"/>
      <c r="FE133" s="440"/>
      <c r="FF133" s="441"/>
      <c r="FG133" s="670"/>
      <c r="FH133" s="671"/>
      <c r="FI133" s="672"/>
      <c r="FJ133" s="406">
        <v>0</v>
      </c>
      <c r="FK133" s="401">
        <v>0</v>
      </c>
      <c r="FL133" s="402">
        <v>0</v>
      </c>
      <c r="FM133" s="673">
        <v>0</v>
      </c>
      <c r="FN133" s="674">
        <v>0</v>
      </c>
      <c r="FO133" s="428">
        <v>0</v>
      </c>
      <c r="FP133" s="400">
        <v>0</v>
      </c>
      <c r="FQ133" s="429">
        <v>0</v>
      </c>
      <c r="FR133" s="675">
        <v>0</v>
      </c>
      <c r="FS133" s="679">
        <v>0</v>
      </c>
      <c r="FT133" s="668">
        <v>0</v>
      </c>
      <c r="FU133" s="669">
        <v>0</v>
      </c>
      <c r="FV133" s="670">
        <v>0</v>
      </c>
      <c r="FW133" s="680">
        <v>0</v>
      </c>
      <c r="FX133" s="681">
        <v>0</v>
      </c>
      <c r="FY133" s="667">
        <v>0</v>
      </c>
      <c r="FZ133" s="658">
        <v>0</v>
      </c>
      <c r="GA133" s="659">
        <v>0</v>
      </c>
    </row>
    <row r="134" spans="1:183" ht="24.6" hidden="1">
      <c r="A134" s="682" t="s">
        <v>930</v>
      </c>
      <c r="B134" s="597" t="s">
        <v>889</v>
      </c>
      <c r="C134" s="661"/>
      <c r="D134" s="662"/>
      <c r="E134" s="395"/>
      <c r="F134" s="395"/>
      <c r="G134" s="396">
        <v>0</v>
      </c>
      <c r="H134" s="470"/>
      <c r="I134" s="470"/>
      <c r="J134" s="436">
        <v>0</v>
      </c>
      <c r="K134" s="437" t="e">
        <v>#DIV/0!</v>
      </c>
      <c r="L134" s="666"/>
      <c r="M134" s="667"/>
      <c r="N134" s="668"/>
      <c r="O134" s="669"/>
      <c r="P134" s="670"/>
      <c r="Q134" s="671"/>
      <c r="R134" s="543"/>
      <c r="S134" s="666"/>
      <c r="T134" s="667"/>
      <c r="U134" s="668"/>
      <c r="V134" s="669"/>
      <c r="W134" s="670"/>
      <c r="X134" s="671"/>
      <c r="Y134" s="672"/>
      <c r="Z134" s="666"/>
      <c r="AA134" s="667"/>
      <c r="AB134" s="668"/>
      <c r="AC134" s="669"/>
      <c r="AD134" s="670"/>
      <c r="AE134" s="671"/>
      <c r="AF134" s="672"/>
      <c r="AG134" s="666"/>
      <c r="AH134" s="667"/>
      <c r="AI134" s="668"/>
      <c r="AJ134" s="669"/>
      <c r="AK134" s="670"/>
      <c r="AL134" s="671"/>
      <c r="AM134" s="672"/>
      <c r="AN134" s="666"/>
      <c r="AO134" s="667"/>
      <c r="AP134" s="668"/>
      <c r="AQ134" s="669"/>
      <c r="AR134" s="670"/>
      <c r="AS134" s="671"/>
      <c r="AT134" s="672"/>
      <c r="AU134" s="666"/>
      <c r="AV134" s="667"/>
      <c r="AW134" s="668"/>
      <c r="AX134" s="669"/>
      <c r="AY134" s="670"/>
      <c r="AZ134" s="671"/>
      <c r="BA134" s="543"/>
      <c r="BB134" s="666"/>
      <c r="BC134" s="667"/>
      <c r="BD134" s="668"/>
      <c r="BE134" s="669"/>
      <c r="BF134" s="670"/>
      <c r="BG134" s="671"/>
      <c r="BH134" s="672"/>
      <c r="BI134" s="666"/>
      <c r="BJ134" s="667"/>
      <c r="BK134" s="668"/>
      <c r="BL134" s="669"/>
      <c r="BM134" s="670"/>
      <c r="BN134" s="671"/>
      <c r="BO134" s="672"/>
      <c r="BP134" s="666"/>
      <c r="BQ134" s="667"/>
      <c r="BR134" s="668"/>
      <c r="BS134" s="669"/>
      <c r="BT134" s="670"/>
      <c r="BU134" s="671"/>
      <c r="BV134" s="448"/>
      <c r="BW134" s="666"/>
      <c r="BX134" s="667"/>
      <c r="BY134" s="668"/>
      <c r="BZ134" s="669"/>
      <c r="CA134" s="442"/>
      <c r="CB134" s="671"/>
      <c r="CC134" s="672"/>
      <c r="CD134" s="666"/>
      <c r="CE134" s="667"/>
      <c r="CF134" s="668"/>
      <c r="CG134" s="669"/>
      <c r="CH134" s="670"/>
      <c r="CI134" s="671"/>
      <c r="CJ134" s="672"/>
      <c r="CK134" s="666"/>
      <c r="CL134" s="667"/>
      <c r="CM134" s="668"/>
      <c r="CN134" s="669"/>
      <c r="CO134" s="670"/>
      <c r="CP134" s="671"/>
      <c r="CQ134" s="672"/>
      <c r="CR134" s="666"/>
      <c r="CS134" s="667"/>
      <c r="CT134" s="668"/>
      <c r="CU134" s="669"/>
      <c r="CV134" s="670"/>
      <c r="CW134" s="671"/>
      <c r="CX134" s="672"/>
      <c r="CY134" s="666"/>
      <c r="CZ134" s="667"/>
      <c r="DA134" s="668"/>
      <c r="DB134" s="669"/>
      <c r="DC134" s="670"/>
      <c r="DD134" s="671"/>
      <c r="DE134" s="672"/>
      <c r="DF134" s="666"/>
      <c r="DG134" s="667"/>
      <c r="DH134" s="668"/>
      <c r="DI134" s="669"/>
      <c r="DJ134" s="670"/>
      <c r="DK134" s="671"/>
      <c r="DL134" s="672"/>
      <c r="DM134" s="666"/>
      <c r="DN134" s="667"/>
      <c r="DO134" s="668"/>
      <c r="DP134" s="669"/>
      <c r="DQ134" s="670"/>
      <c r="DR134" s="671"/>
      <c r="DS134" s="672"/>
      <c r="DT134" s="666"/>
      <c r="DU134" s="667"/>
      <c r="DV134" s="668"/>
      <c r="DW134" s="669"/>
      <c r="DX134" s="670"/>
      <c r="DY134" s="671"/>
      <c r="DZ134" s="672"/>
      <c r="EA134" s="666"/>
      <c r="EB134" s="667"/>
      <c r="EC134" s="668"/>
      <c r="ED134" s="669"/>
      <c r="EE134" s="670"/>
      <c r="EF134" s="671"/>
      <c r="EG134" s="672"/>
      <c r="EH134" s="666"/>
      <c r="EI134" s="667"/>
      <c r="EJ134" s="668"/>
      <c r="EK134" s="669"/>
      <c r="EL134" s="670"/>
      <c r="EM134" s="671"/>
      <c r="EN134" s="672"/>
      <c r="EO134" s="666"/>
      <c r="EP134" s="667"/>
      <c r="EQ134" s="668"/>
      <c r="ER134" s="669"/>
      <c r="ES134" s="670"/>
      <c r="ET134" s="671"/>
      <c r="EU134" s="448"/>
      <c r="EV134" s="438"/>
      <c r="EW134" s="439"/>
      <c r="EX134" s="440"/>
      <c r="EY134" s="441"/>
      <c r="EZ134" s="442"/>
      <c r="FA134" s="443"/>
      <c r="FB134" s="636"/>
      <c r="FC134" s="445"/>
      <c r="FD134" s="439"/>
      <c r="FE134" s="440"/>
      <c r="FF134" s="441"/>
      <c r="FG134" s="670"/>
      <c r="FH134" s="671"/>
      <c r="FI134" s="672"/>
      <c r="FJ134" s="406">
        <v>0</v>
      </c>
      <c r="FK134" s="401">
        <v>0</v>
      </c>
      <c r="FL134" s="402">
        <v>0</v>
      </c>
      <c r="FM134" s="673">
        <v>0</v>
      </c>
      <c r="FN134" s="674">
        <v>0</v>
      </c>
      <c r="FO134" s="428">
        <v>0</v>
      </c>
      <c r="FP134" s="400">
        <v>0</v>
      </c>
      <c r="FQ134" s="429">
        <v>0</v>
      </c>
      <c r="FR134" s="675">
        <v>0</v>
      </c>
      <c r="FS134" s="679">
        <v>0</v>
      </c>
      <c r="FT134" s="668">
        <v>0</v>
      </c>
      <c r="FU134" s="669">
        <v>0</v>
      </c>
      <c r="FV134" s="670">
        <v>0</v>
      </c>
      <c r="FW134" s="680">
        <v>0</v>
      </c>
      <c r="FX134" s="681">
        <v>0</v>
      </c>
      <c r="FY134" s="667">
        <v>0</v>
      </c>
      <c r="FZ134" s="658">
        <v>0</v>
      </c>
      <c r="GA134" s="659">
        <v>0</v>
      </c>
    </row>
    <row r="135" spans="1:183" ht="24.6" hidden="1">
      <c r="A135" s="682" t="s">
        <v>931</v>
      </c>
      <c r="B135" s="597" t="s">
        <v>889</v>
      </c>
      <c r="C135" s="661"/>
      <c r="D135" s="662"/>
      <c r="E135" s="395"/>
      <c r="F135" s="395"/>
      <c r="G135" s="396">
        <v>0</v>
      </c>
      <c r="H135" s="470"/>
      <c r="I135" s="470"/>
      <c r="J135" s="436">
        <v>0</v>
      </c>
      <c r="K135" s="437" t="e">
        <v>#DIV/0!</v>
      </c>
      <c r="L135" s="666"/>
      <c r="M135" s="667"/>
      <c r="N135" s="668"/>
      <c r="O135" s="669"/>
      <c r="P135" s="670"/>
      <c r="Q135" s="671"/>
      <c r="R135" s="543"/>
      <c r="S135" s="666"/>
      <c r="T135" s="667"/>
      <c r="U135" s="668"/>
      <c r="V135" s="669"/>
      <c r="W135" s="670"/>
      <c r="X135" s="671"/>
      <c r="Y135" s="672"/>
      <c r="Z135" s="666"/>
      <c r="AA135" s="667"/>
      <c r="AB135" s="668"/>
      <c r="AC135" s="669"/>
      <c r="AD135" s="670"/>
      <c r="AE135" s="671"/>
      <c r="AF135" s="672"/>
      <c r="AG135" s="666"/>
      <c r="AH135" s="667"/>
      <c r="AI135" s="668"/>
      <c r="AJ135" s="669"/>
      <c r="AK135" s="670"/>
      <c r="AL135" s="671"/>
      <c r="AM135" s="672"/>
      <c r="AN135" s="666"/>
      <c r="AO135" s="667"/>
      <c r="AP135" s="668"/>
      <c r="AQ135" s="669"/>
      <c r="AR135" s="670"/>
      <c r="AS135" s="671"/>
      <c r="AT135" s="672"/>
      <c r="AU135" s="666"/>
      <c r="AV135" s="667"/>
      <c r="AW135" s="668"/>
      <c r="AX135" s="669"/>
      <c r="AY135" s="670"/>
      <c r="AZ135" s="671"/>
      <c r="BA135" s="543"/>
      <c r="BB135" s="666"/>
      <c r="BC135" s="667"/>
      <c r="BD135" s="668"/>
      <c r="BE135" s="669"/>
      <c r="BF135" s="670"/>
      <c r="BG135" s="671"/>
      <c r="BH135" s="672"/>
      <c r="BI135" s="666"/>
      <c r="BJ135" s="667"/>
      <c r="BK135" s="668"/>
      <c r="BL135" s="669"/>
      <c r="BM135" s="670"/>
      <c r="BN135" s="671"/>
      <c r="BO135" s="672"/>
      <c r="BP135" s="666"/>
      <c r="BQ135" s="667"/>
      <c r="BR135" s="668"/>
      <c r="BS135" s="669"/>
      <c r="BT135" s="670"/>
      <c r="BU135" s="671"/>
      <c r="BV135" s="448"/>
      <c r="BW135" s="666"/>
      <c r="BX135" s="667"/>
      <c r="BY135" s="668"/>
      <c r="BZ135" s="669"/>
      <c r="CA135" s="442"/>
      <c r="CB135" s="671"/>
      <c r="CC135" s="672"/>
      <c r="CD135" s="666"/>
      <c r="CE135" s="667"/>
      <c r="CF135" s="668"/>
      <c r="CG135" s="669"/>
      <c r="CH135" s="670"/>
      <c r="CI135" s="671"/>
      <c r="CJ135" s="672"/>
      <c r="CK135" s="666"/>
      <c r="CL135" s="667"/>
      <c r="CM135" s="668"/>
      <c r="CN135" s="669"/>
      <c r="CO135" s="670"/>
      <c r="CP135" s="671"/>
      <c r="CQ135" s="672"/>
      <c r="CR135" s="666"/>
      <c r="CS135" s="667"/>
      <c r="CT135" s="668"/>
      <c r="CU135" s="669"/>
      <c r="CV135" s="670"/>
      <c r="CW135" s="671"/>
      <c r="CX135" s="672"/>
      <c r="CY135" s="666"/>
      <c r="CZ135" s="667"/>
      <c r="DA135" s="668"/>
      <c r="DB135" s="669"/>
      <c r="DC135" s="670"/>
      <c r="DD135" s="671"/>
      <c r="DE135" s="672"/>
      <c r="DF135" s="666"/>
      <c r="DG135" s="667"/>
      <c r="DH135" s="668"/>
      <c r="DI135" s="669"/>
      <c r="DJ135" s="670"/>
      <c r="DK135" s="671"/>
      <c r="DL135" s="672"/>
      <c r="DM135" s="666"/>
      <c r="DN135" s="667"/>
      <c r="DO135" s="668"/>
      <c r="DP135" s="669"/>
      <c r="DQ135" s="670"/>
      <c r="DR135" s="671"/>
      <c r="DS135" s="672"/>
      <c r="DT135" s="666"/>
      <c r="DU135" s="667"/>
      <c r="DV135" s="668"/>
      <c r="DW135" s="669"/>
      <c r="DX135" s="670"/>
      <c r="DY135" s="671"/>
      <c r="DZ135" s="672"/>
      <c r="EA135" s="666"/>
      <c r="EB135" s="667"/>
      <c r="EC135" s="668"/>
      <c r="ED135" s="669"/>
      <c r="EE135" s="670"/>
      <c r="EF135" s="671"/>
      <c r="EG135" s="672"/>
      <c r="EH135" s="666"/>
      <c r="EI135" s="667"/>
      <c r="EJ135" s="668"/>
      <c r="EK135" s="669"/>
      <c r="EL135" s="670"/>
      <c r="EM135" s="671"/>
      <c r="EN135" s="672"/>
      <c r="EO135" s="666"/>
      <c r="EP135" s="667"/>
      <c r="EQ135" s="668"/>
      <c r="ER135" s="669"/>
      <c r="ES135" s="670"/>
      <c r="ET135" s="671"/>
      <c r="EU135" s="448"/>
      <c r="EV135" s="438"/>
      <c r="EW135" s="439"/>
      <c r="EX135" s="440"/>
      <c r="EY135" s="441"/>
      <c r="EZ135" s="442"/>
      <c r="FA135" s="443"/>
      <c r="FB135" s="636"/>
      <c r="FC135" s="445"/>
      <c r="FD135" s="439"/>
      <c r="FE135" s="440"/>
      <c r="FF135" s="441"/>
      <c r="FG135" s="670"/>
      <c r="FH135" s="671"/>
      <c r="FI135" s="672"/>
      <c r="FJ135" s="406">
        <v>0</v>
      </c>
      <c r="FK135" s="401">
        <v>0</v>
      </c>
      <c r="FL135" s="402">
        <v>0</v>
      </c>
      <c r="FM135" s="673">
        <v>0</v>
      </c>
      <c r="FN135" s="674">
        <v>0</v>
      </c>
      <c r="FO135" s="428">
        <v>0</v>
      </c>
      <c r="FP135" s="400">
        <v>0</v>
      </c>
      <c r="FQ135" s="429">
        <v>0</v>
      </c>
      <c r="FR135" s="675">
        <v>0</v>
      </c>
      <c r="FS135" s="679">
        <v>0</v>
      </c>
      <c r="FT135" s="668">
        <v>0</v>
      </c>
      <c r="FU135" s="669">
        <v>0</v>
      </c>
      <c r="FV135" s="670">
        <v>0</v>
      </c>
      <c r="FW135" s="680">
        <v>0</v>
      </c>
      <c r="FX135" s="681">
        <v>0</v>
      </c>
      <c r="FY135" s="667">
        <v>0</v>
      </c>
      <c r="FZ135" s="658">
        <v>0</v>
      </c>
      <c r="GA135" s="659">
        <v>0</v>
      </c>
    </row>
    <row r="136" spans="1:183" ht="24.6" hidden="1">
      <c r="A136" s="682" t="s">
        <v>932</v>
      </c>
      <c r="B136" s="597" t="s">
        <v>889</v>
      </c>
      <c r="C136" s="661"/>
      <c r="D136" s="662"/>
      <c r="E136" s="395"/>
      <c r="F136" s="395"/>
      <c r="G136" s="396">
        <v>0</v>
      </c>
      <c r="H136" s="470"/>
      <c r="I136" s="470"/>
      <c r="J136" s="436">
        <v>0</v>
      </c>
      <c r="K136" s="437" t="e">
        <v>#DIV/0!</v>
      </c>
      <c r="L136" s="666"/>
      <c r="M136" s="667"/>
      <c r="N136" s="668"/>
      <c r="O136" s="669"/>
      <c r="P136" s="670"/>
      <c r="Q136" s="671"/>
      <c r="R136" s="543"/>
      <c r="S136" s="666"/>
      <c r="T136" s="667"/>
      <c r="U136" s="668"/>
      <c r="V136" s="669"/>
      <c r="W136" s="670"/>
      <c r="X136" s="671"/>
      <c r="Y136" s="672"/>
      <c r="Z136" s="666"/>
      <c r="AA136" s="667"/>
      <c r="AB136" s="668"/>
      <c r="AC136" s="669"/>
      <c r="AD136" s="670"/>
      <c r="AE136" s="671"/>
      <c r="AF136" s="672"/>
      <c r="AG136" s="666"/>
      <c r="AH136" s="667"/>
      <c r="AI136" s="668"/>
      <c r="AJ136" s="669"/>
      <c r="AK136" s="670"/>
      <c r="AL136" s="671"/>
      <c r="AM136" s="672"/>
      <c r="AN136" s="666"/>
      <c r="AO136" s="667"/>
      <c r="AP136" s="668"/>
      <c r="AQ136" s="669"/>
      <c r="AR136" s="670"/>
      <c r="AS136" s="671"/>
      <c r="AT136" s="672"/>
      <c r="AU136" s="666"/>
      <c r="AV136" s="667"/>
      <c r="AW136" s="668"/>
      <c r="AX136" s="669"/>
      <c r="AY136" s="670"/>
      <c r="AZ136" s="671"/>
      <c r="BA136" s="543"/>
      <c r="BB136" s="666"/>
      <c r="BC136" s="667"/>
      <c r="BD136" s="668"/>
      <c r="BE136" s="669"/>
      <c r="BF136" s="670"/>
      <c r="BG136" s="671"/>
      <c r="BH136" s="672"/>
      <c r="BI136" s="666"/>
      <c r="BJ136" s="667"/>
      <c r="BK136" s="668"/>
      <c r="BL136" s="669"/>
      <c r="BM136" s="670"/>
      <c r="BN136" s="671"/>
      <c r="BO136" s="672"/>
      <c r="BP136" s="666"/>
      <c r="BQ136" s="667"/>
      <c r="BR136" s="668"/>
      <c r="BS136" s="669"/>
      <c r="BT136" s="670"/>
      <c r="BU136" s="671"/>
      <c r="BV136" s="448"/>
      <c r="BW136" s="666"/>
      <c r="BX136" s="667"/>
      <c r="BY136" s="668"/>
      <c r="BZ136" s="669"/>
      <c r="CA136" s="442"/>
      <c r="CB136" s="671"/>
      <c r="CC136" s="672"/>
      <c r="CD136" s="666"/>
      <c r="CE136" s="667"/>
      <c r="CF136" s="668"/>
      <c r="CG136" s="669"/>
      <c r="CH136" s="670"/>
      <c r="CI136" s="671"/>
      <c r="CJ136" s="672"/>
      <c r="CK136" s="666"/>
      <c r="CL136" s="667"/>
      <c r="CM136" s="668"/>
      <c r="CN136" s="669"/>
      <c r="CO136" s="670"/>
      <c r="CP136" s="671"/>
      <c r="CQ136" s="672"/>
      <c r="CR136" s="666"/>
      <c r="CS136" s="667"/>
      <c r="CT136" s="668"/>
      <c r="CU136" s="669"/>
      <c r="CV136" s="670"/>
      <c r="CW136" s="671"/>
      <c r="CX136" s="672"/>
      <c r="CY136" s="666"/>
      <c r="CZ136" s="667"/>
      <c r="DA136" s="668"/>
      <c r="DB136" s="669"/>
      <c r="DC136" s="670"/>
      <c r="DD136" s="671"/>
      <c r="DE136" s="672"/>
      <c r="DF136" s="666"/>
      <c r="DG136" s="667"/>
      <c r="DH136" s="668"/>
      <c r="DI136" s="669"/>
      <c r="DJ136" s="670"/>
      <c r="DK136" s="671"/>
      <c r="DL136" s="672"/>
      <c r="DM136" s="666"/>
      <c r="DN136" s="667"/>
      <c r="DO136" s="668"/>
      <c r="DP136" s="669"/>
      <c r="DQ136" s="670"/>
      <c r="DR136" s="671"/>
      <c r="DS136" s="672"/>
      <c r="DT136" s="666"/>
      <c r="DU136" s="667"/>
      <c r="DV136" s="668"/>
      <c r="DW136" s="669"/>
      <c r="DX136" s="670"/>
      <c r="DY136" s="671"/>
      <c r="DZ136" s="672"/>
      <c r="EA136" s="666"/>
      <c r="EB136" s="667"/>
      <c r="EC136" s="668"/>
      <c r="ED136" s="669"/>
      <c r="EE136" s="670"/>
      <c r="EF136" s="671"/>
      <c r="EG136" s="672"/>
      <c r="EH136" s="666"/>
      <c r="EI136" s="667"/>
      <c r="EJ136" s="668"/>
      <c r="EK136" s="669"/>
      <c r="EL136" s="670"/>
      <c r="EM136" s="671"/>
      <c r="EN136" s="672"/>
      <c r="EO136" s="666"/>
      <c r="EP136" s="667"/>
      <c r="EQ136" s="668"/>
      <c r="ER136" s="669"/>
      <c r="ES136" s="670"/>
      <c r="ET136" s="671"/>
      <c r="EU136" s="448"/>
      <c r="EV136" s="438"/>
      <c r="EW136" s="439"/>
      <c r="EX136" s="440"/>
      <c r="EY136" s="441"/>
      <c r="EZ136" s="442"/>
      <c r="FA136" s="443"/>
      <c r="FB136" s="636"/>
      <c r="FC136" s="445"/>
      <c r="FD136" s="439"/>
      <c r="FE136" s="440"/>
      <c r="FF136" s="441"/>
      <c r="FG136" s="670"/>
      <c r="FH136" s="671"/>
      <c r="FI136" s="672"/>
      <c r="FJ136" s="406">
        <v>0</v>
      </c>
      <c r="FK136" s="401">
        <v>0</v>
      </c>
      <c r="FL136" s="402">
        <v>0</v>
      </c>
      <c r="FM136" s="673">
        <v>0</v>
      </c>
      <c r="FN136" s="674">
        <v>0</v>
      </c>
      <c r="FO136" s="428">
        <v>0</v>
      </c>
      <c r="FP136" s="400">
        <v>0</v>
      </c>
      <c r="FQ136" s="429">
        <v>0</v>
      </c>
      <c r="FR136" s="675">
        <v>0</v>
      </c>
      <c r="FS136" s="679">
        <v>0</v>
      </c>
      <c r="FT136" s="668">
        <v>0</v>
      </c>
      <c r="FU136" s="669">
        <v>0</v>
      </c>
      <c r="FV136" s="670">
        <v>0</v>
      </c>
      <c r="FW136" s="680">
        <v>0</v>
      </c>
      <c r="FX136" s="681">
        <v>0</v>
      </c>
      <c r="FY136" s="667">
        <v>0</v>
      </c>
      <c r="FZ136" s="658">
        <v>0</v>
      </c>
      <c r="GA136" s="659">
        <v>0</v>
      </c>
    </row>
    <row r="137" spans="1:183" ht="24.6" hidden="1">
      <c r="A137" s="682" t="s">
        <v>933</v>
      </c>
      <c r="B137" s="597" t="s">
        <v>889</v>
      </c>
      <c r="C137" s="661"/>
      <c r="D137" s="662"/>
      <c r="E137" s="395"/>
      <c r="F137" s="395"/>
      <c r="G137" s="396">
        <v>0</v>
      </c>
      <c r="H137" s="470"/>
      <c r="I137" s="470"/>
      <c r="J137" s="436">
        <v>0</v>
      </c>
      <c r="K137" s="437" t="e">
        <v>#DIV/0!</v>
      </c>
      <c r="L137" s="666"/>
      <c r="M137" s="667"/>
      <c r="N137" s="668"/>
      <c r="O137" s="669"/>
      <c r="P137" s="670"/>
      <c r="Q137" s="671"/>
      <c r="R137" s="543"/>
      <c r="S137" s="666"/>
      <c r="T137" s="667"/>
      <c r="U137" s="668"/>
      <c r="V137" s="669"/>
      <c r="W137" s="670"/>
      <c r="X137" s="671"/>
      <c r="Y137" s="672"/>
      <c r="Z137" s="666"/>
      <c r="AA137" s="667"/>
      <c r="AB137" s="668"/>
      <c r="AC137" s="669"/>
      <c r="AD137" s="670"/>
      <c r="AE137" s="671"/>
      <c r="AF137" s="672"/>
      <c r="AG137" s="666"/>
      <c r="AH137" s="667"/>
      <c r="AI137" s="668"/>
      <c r="AJ137" s="669"/>
      <c r="AK137" s="670"/>
      <c r="AL137" s="671"/>
      <c r="AM137" s="672"/>
      <c r="AN137" s="666"/>
      <c r="AO137" s="667"/>
      <c r="AP137" s="668"/>
      <c r="AQ137" s="669"/>
      <c r="AR137" s="670"/>
      <c r="AS137" s="671"/>
      <c r="AT137" s="672"/>
      <c r="AU137" s="666"/>
      <c r="AV137" s="667"/>
      <c r="AW137" s="668"/>
      <c r="AX137" s="669"/>
      <c r="AY137" s="670"/>
      <c r="AZ137" s="671"/>
      <c r="BA137" s="543"/>
      <c r="BB137" s="666"/>
      <c r="BC137" s="667"/>
      <c r="BD137" s="668"/>
      <c r="BE137" s="669"/>
      <c r="BF137" s="670"/>
      <c r="BG137" s="671"/>
      <c r="BH137" s="672"/>
      <c r="BI137" s="666"/>
      <c r="BJ137" s="667"/>
      <c r="BK137" s="668"/>
      <c r="BL137" s="669"/>
      <c r="BM137" s="670"/>
      <c r="BN137" s="671"/>
      <c r="BO137" s="672"/>
      <c r="BP137" s="666"/>
      <c r="BQ137" s="667"/>
      <c r="BR137" s="668"/>
      <c r="BS137" s="669"/>
      <c r="BT137" s="670"/>
      <c r="BU137" s="671"/>
      <c r="BV137" s="448"/>
      <c r="BW137" s="666"/>
      <c r="BX137" s="667"/>
      <c r="BY137" s="668"/>
      <c r="BZ137" s="669"/>
      <c r="CA137" s="442"/>
      <c r="CB137" s="671"/>
      <c r="CC137" s="672"/>
      <c r="CD137" s="666"/>
      <c r="CE137" s="667"/>
      <c r="CF137" s="668"/>
      <c r="CG137" s="669"/>
      <c r="CH137" s="670"/>
      <c r="CI137" s="671"/>
      <c r="CJ137" s="672"/>
      <c r="CK137" s="666"/>
      <c r="CL137" s="667"/>
      <c r="CM137" s="668"/>
      <c r="CN137" s="669"/>
      <c r="CO137" s="670"/>
      <c r="CP137" s="671"/>
      <c r="CQ137" s="672"/>
      <c r="CR137" s="666"/>
      <c r="CS137" s="667"/>
      <c r="CT137" s="668"/>
      <c r="CU137" s="669"/>
      <c r="CV137" s="670"/>
      <c r="CW137" s="671"/>
      <c r="CX137" s="672"/>
      <c r="CY137" s="666"/>
      <c r="CZ137" s="667"/>
      <c r="DA137" s="668"/>
      <c r="DB137" s="669"/>
      <c r="DC137" s="670"/>
      <c r="DD137" s="671"/>
      <c r="DE137" s="672"/>
      <c r="DF137" s="666"/>
      <c r="DG137" s="667"/>
      <c r="DH137" s="668"/>
      <c r="DI137" s="669"/>
      <c r="DJ137" s="670"/>
      <c r="DK137" s="671"/>
      <c r="DL137" s="672"/>
      <c r="DM137" s="666"/>
      <c r="DN137" s="667"/>
      <c r="DO137" s="668"/>
      <c r="DP137" s="669"/>
      <c r="DQ137" s="670"/>
      <c r="DR137" s="671"/>
      <c r="DS137" s="672"/>
      <c r="DT137" s="666"/>
      <c r="DU137" s="667"/>
      <c r="DV137" s="668"/>
      <c r="DW137" s="669"/>
      <c r="DX137" s="670"/>
      <c r="DY137" s="671"/>
      <c r="DZ137" s="672"/>
      <c r="EA137" s="666"/>
      <c r="EB137" s="667"/>
      <c r="EC137" s="668"/>
      <c r="ED137" s="669"/>
      <c r="EE137" s="670"/>
      <c r="EF137" s="671"/>
      <c r="EG137" s="672"/>
      <c r="EH137" s="666"/>
      <c r="EI137" s="667"/>
      <c r="EJ137" s="668"/>
      <c r="EK137" s="669"/>
      <c r="EL137" s="670"/>
      <c r="EM137" s="671"/>
      <c r="EN137" s="672"/>
      <c r="EO137" s="666"/>
      <c r="EP137" s="667"/>
      <c r="EQ137" s="668"/>
      <c r="ER137" s="669"/>
      <c r="ES137" s="670"/>
      <c r="ET137" s="671"/>
      <c r="EU137" s="448"/>
      <c r="EV137" s="438"/>
      <c r="EW137" s="439"/>
      <c r="EX137" s="440"/>
      <c r="EY137" s="441"/>
      <c r="EZ137" s="442"/>
      <c r="FA137" s="443"/>
      <c r="FB137" s="636"/>
      <c r="FC137" s="445"/>
      <c r="FD137" s="439"/>
      <c r="FE137" s="440"/>
      <c r="FF137" s="441"/>
      <c r="FG137" s="670"/>
      <c r="FH137" s="671"/>
      <c r="FI137" s="672"/>
      <c r="FJ137" s="406">
        <v>0</v>
      </c>
      <c r="FK137" s="401">
        <v>0</v>
      </c>
      <c r="FL137" s="402">
        <v>0</v>
      </c>
      <c r="FM137" s="673">
        <v>0</v>
      </c>
      <c r="FN137" s="674">
        <v>0</v>
      </c>
      <c r="FO137" s="428">
        <v>0</v>
      </c>
      <c r="FP137" s="400">
        <v>0</v>
      </c>
      <c r="FQ137" s="429">
        <v>0</v>
      </c>
      <c r="FR137" s="675">
        <v>0</v>
      </c>
      <c r="FS137" s="679">
        <v>0</v>
      </c>
      <c r="FT137" s="668">
        <v>0</v>
      </c>
      <c r="FU137" s="669">
        <v>0</v>
      </c>
      <c r="FV137" s="670">
        <v>0</v>
      </c>
      <c r="FW137" s="680">
        <v>0</v>
      </c>
      <c r="FX137" s="681">
        <v>0</v>
      </c>
      <c r="FY137" s="667">
        <v>0</v>
      </c>
      <c r="FZ137" s="658">
        <v>0</v>
      </c>
      <c r="GA137" s="659">
        <v>0</v>
      </c>
    </row>
    <row r="138" spans="1:183" ht="24.6" hidden="1">
      <c r="A138" s="682" t="s">
        <v>934</v>
      </c>
      <c r="B138" s="597" t="s">
        <v>889</v>
      </c>
      <c r="C138" s="661"/>
      <c r="D138" s="662"/>
      <c r="E138" s="395"/>
      <c r="F138" s="395"/>
      <c r="G138" s="396">
        <v>0</v>
      </c>
      <c r="H138" s="470"/>
      <c r="I138" s="470"/>
      <c r="J138" s="436">
        <v>0</v>
      </c>
      <c r="K138" s="437" t="e">
        <v>#DIV/0!</v>
      </c>
      <c r="L138" s="666"/>
      <c r="M138" s="667"/>
      <c r="N138" s="668"/>
      <c r="O138" s="669"/>
      <c r="P138" s="670"/>
      <c r="Q138" s="671"/>
      <c r="R138" s="543"/>
      <c r="S138" s="666"/>
      <c r="T138" s="667"/>
      <c r="U138" s="668"/>
      <c r="V138" s="669"/>
      <c r="W138" s="670"/>
      <c r="X138" s="671"/>
      <c r="Y138" s="672"/>
      <c r="Z138" s="666"/>
      <c r="AA138" s="667"/>
      <c r="AB138" s="668"/>
      <c r="AC138" s="669"/>
      <c r="AD138" s="670"/>
      <c r="AE138" s="671"/>
      <c r="AF138" s="672"/>
      <c r="AG138" s="666"/>
      <c r="AH138" s="667"/>
      <c r="AI138" s="668"/>
      <c r="AJ138" s="669"/>
      <c r="AK138" s="670"/>
      <c r="AL138" s="671"/>
      <c r="AM138" s="672"/>
      <c r="AN138" s="666"/>
      <c r="AO138" s="667"/>
      <c r="AP138" s="668"/>
      <c r="AQ138" s="669"/>
      <c r="AR138" s="670"/>
      <c r="AS138" s="671"/>
      <c r="AT138" s="672"/>
      <c r="AU138" s="666"/>
      <c r="AV138" s="667"/>
      <c r="AW138" s="668"/>
      <c r="AX138" s="669"/>
      <c r="AY138" s="670"/>
      <c r="AZ138" s="671"/>
      <c r="BA138" s="543"/>
      <c r="BB138" s="666"/>
      <c r="BC138" s="667"/>
      <c r="BD138" s="668"/>
      <c r="BE138" s="669"/>
      <c r="BF138" s="670"/>
      <c r="BG138" s="671"/>
      <c r="BH138" s="672"/>
      <c r="BI138" s="666"/>
      <c r="BJ138" s="667"/>
      <c r="BK138" s="668"/>
      <c r="BL138" s="669"/>
      <c r="BM138" s="670"/>
      <c r="BN138" s="671"/>
      <c r="BO138" s="672"/>
      <c r="BP138" s="666"/>
      <c r="BQ138" s="667"/>
      <c r="BR138" s="668"/>
      <c r="BS138" s="669"/>
      <c r="BT138" s="670"/>
      <c r="BU138" s="671"/>
      <c r="BV138" s="448"/>
      <c r="BW138" s="666"/>
      <c r="BX138" s="667"/>
      <c r="BY138" s="668"/>
      <c r="BZ138" s="669"/>
      <c r="CA138" s="442"/>
      <c r="CB138" s="671"/>
      <c r="CC138" s="672"/>
      <c r="CD138" s="666"/>
      <c r="CE138" s="667"/>
      <c r="CF138" s="668"/>
      <c r="CG138" s="669"/>
      <c r="CH138" s="670"/>
      <c r="CI138" s="671"/>
      <c r="CJ138" s="672"/>
      <c r="CK138" s="666"/>
      <c r="CL138" s="667"/>
      <c r="CM138" s="668"/>
      <c r="CN138" s="669"/>
      <c r="CO138" s="670"/>
      <c r="CP138" s="671"/>
      <c r="CQ138" s="672"/>
      <c r="CR138" s="666"/>
      <c r="CS138" s="667"/>
      <c r="CT138" s="668"/>
      <c r="CU138" s="669"/>
      <c r="CV138" s="670"/>
      <c r="CW138" s="671"/>
      <c r="CX138" s="672"/>
      <c r="CY138" s="666"/>
      <c r="CZ138" s="667"/>
      <c r="DA138" s="668"/>
      <c r="DB138" s="669"/>
      <c r="DC138" s="670"/>
      <c r="DD138" s="671"/>
      <c r="DE138" s="672"/>
      <c r="DF138" s="666"/>
      <c r="DG138" s="667"/>
      <c r="DH138" s="668"/>
      <c r="DI138" s="669"/>
      <c r="DJ138" s="670"/>
      <c r="DK138" s="671"/>
      <c r="DL138" s="672"/>
      <c r="DM138" s="666"/>
      <c r="DN138" s="667"/>
      <c r="DO138" s="668"/>
      <c r="DP138" s="669"/>
      <c r="DQ138" s="670"/>
      <c r="DR138" s="671"/>
      <c r="DS138" s="672"/>
      <c r="DT138" s="666"/>
      <c r="DU138" s="667"/>
      <c r="DV138" s="668"/>
      <c r="DW138" s="669"/>
      <c r="DX138" s="670"/>
      <c r="DY138" s="671"/>
      <c r="DZ138" s="672"/>
      <c r="EA138" s="666"/>
      <c r="EB138" s="667"/>
      <c r="EC138" s="668"/>
      <c r="ED138" s="669"/>
      <c r="EE138" s="670"/>
      <c r="EF138" s="671"/>
      <c r="EG138" s="672"/>
      <c r="EH138" s="666"/>
      <c r="EI138" s="667"/>
      <c r="EJ138" s="668"/>
      <c r="EK138" s="669"/>
      <c r="EL138" s="670"/>
      <c r="EM138" s="671"/>
      <c r="EN138" s="672"/>
      <c r="EO138" s="666"/>
      <c r="EP138" s="667"/>
      <c r="EQ138" s="668"/>
      <c r="ER138" s="669"/>
      <c r="ES138" s="670"/>
      <c r="ET138" s="671"/>
      <c r="EU138" s="448"/>
      <c r="EV138" s="438"/>
      <c r="EW138" s="439"/>
      <c r="EX138" s="440"/>
      <c r="EY138" s="441"/>
      <c r="EZ138" s="442"/>
      <c r="FA138" s="443"/>
      <c r="FB138" s="636"/>
      <c r="FC138" s="445"/>
      <c r="FD138" s="439"/>
      <c r="FE138" s="440"/>
      <c r="FF138" s="441"/>
      <c r="FG138" s="670"/>
      <c r="FH138" s="671"/>
      <c r="FI138" s="672"/>
      <c r="FJ138" s="406">
        <v>0</v>
      </c>
      <c r="FK138" s="401">
        <v>0</v>
      </c>
      <c r="FL138" s="402">
        <v>0</v>
      </c>
      <c r="FM138" s="673">
        <v>0</v>
      </c>
      <c r="FN138" s="674">
        <v>0</v>
      </c>
      <c r="FO138" s="428">
        <v>0</v>
      </c>
      <c r="FP138" s="400">
        <v>0</v>
      </c>
      <c r="FQ138" s="429">
        <v>0</v>
      </c>
      <c r="FR138" s="675">
        <v>0</v>
      </c>
      <c r="FS138" s="679">
        <v>0</v>
      </c>
      <c r="FT138" s="668">
        <v>0</v>
      </c>
      <c r="FU138" s="669">
        <v>0</v>
      </c>
      <c r="FV138" s="670">
        <v>0</v>
      </c>
      <c r="FW138" s="680">
        <v>0</v>
      </c>
      <c r="FX138" s="681">
        <v>0</v>
      </c>
      <c r="FY138" s="667">
        <v>0</v>
      </c>
      <c r="FZ138" s="658">
        <v>0</v>
      </c>
      <c r="GA138" s="659">
        <v>0</v>
      </c>
    </row>
    <row r="139" spans="1:183" ht="24.6" hidden="1">
      <c r="A139" s="682" t="s">
        <v>935</v>
      </c>
      <c r="B139" s="597" t="s">
        <v>889</v>
      </c>
      <c r="C139" s="661"/>
      <c r="D139" s="662"/>
      <c r="E139" s="395"/>
      <c r="F139" s="395"/>
      <c r="G139" s="396">
        <v>0</v>
      </c>
      <c r="H139" s="470"/>
      <c r="I139" s="470"/>
      <c r="J139" s="436">
        <v>0</v>
      </c>
      <c r="K139" s="437" t="e">
        <v>#DIV/0!</v>
      </c>
      <c r="L139" s="666"/>
      <c r="M139" s="667"/>
      <c r="N139" s="668"/>
      <c r="O139" s="669"/>
      <c r="P139" s="670"/>
      <c r="Q139" s="671"/>
      <c r="R139" s="543"/>
      <c r="S139" s="666"/>
      <c r="T139" s="667"/>
      <c r="U139" s="668"/>
      <c r="V139" s="669"/>
      <c r="W139" s="670"/>
      <c r="X139" s="671"/>
      <c r="Y139" s="672"/>
      <c r="Z139" s="666"/>
      <c r="AA139" s="667"/>
      <c r="AB139" s="668"/>
      <c r="AC139" s="669"/>
      <c r="AD139" s="670"/>
      <c r="AE139" s="671"/>
      <c r="AF139" s="672"/>
      <c r="AG139" s="666"/>
      <c r="AH139" s="667"/>
      <c r="AI139" s="668"/>
      <c r="AJ139" s="669"/>
      <c r="AK139" s="670"/>
      <c r="AL139" s="671"/>
      <c r="AM139" s="672"/>
      <c r="AN139" s="666"/>
      <c r="AO139" s="667"/>
      <c r="AP139" s="668"/>
      <c r="AQ139" s="669"/>
      <c r="AR139" s="670"/>
      <c r="AS139" s="671"/>
      <c r="AT139" s="672"/>
      <c r="AU139" s="666"/>
      <c r="AV139" s="667"/>
      <c r="AW139" s="668"/>
      <c r="AX139" s="669"/>
      <c r="AY139" s="670"/>
      <c r="AZ139" s="671"/>
      <c r="BA139" s="543"/>
      <c r="BB139" s="666"/>
      <c r="BC139" s="667"/>
      <c r="BD139" s="668"/>
      <c r="BE139" s="669"/>
      <c r="BF139" s="670"/>
      <c r="BG139" s="671"/>
      <c r="BH139" s="672"/>
      <c r="BI139" s="666"/>
      <c r="BJ139" s="667"/>
      <c r="BK139" s="668"/>
      <c r="BL139" s="669"/>
      <c r="BM139" s="670"/>
      <c r="BN139" s="671"/>
      <c r="BO139" s="672"/>
      <c r="BP139" s="666"/>
      <c r="BQ139" s="667"/>
      <c r="BR139" s="668"/>
      <c r="BS139" s="669"/>
      <c r="BT139" s="670"/>
      <c r="BU139" s="671"/>
      <c r="BV139" s="448"/>
      <c r="BW139" s="666"/>
      <c r="BX139" s="667"/>
      <c r="BY139" s="668"/>
      <c r="BZ139" s="669"/>
      <c r="CA139" s="442"/>
      <c r="CB139" s="671"/>
      <c r="CC139" s="672"/>
      <c r="CD139" s="666"/>
      <c r="CE139" s="667"/>
      <c r="CF139" s="668"/>
      <c r="CG139" s="669"/>
      <c r="CH139" s="670"/>
      <c r="CI139" s="671"/>
      <c r="CJ139" s="672"/>
      <c r="CK139" s="666"/>
      <c r="CL139" s="667"/>
      <c r="CM139" s="668"/>
      <c r="CN139" s="669"/>
      <c r="CO139" s="670"/>
      <c r="CP139" s="671"/>
      <c r="CQ139" s="672"/>
      <c r="CR139" s="666"/>
      <c r="CS139" s="667"/>
      <c r="CT139" s="668"/>
      <c r="CU139" s="669"/>
      <c r="CV139" s="670"/>
      <c r="CW139" s="671"/>
      <c r="CX139" s="672"/>
      <c r="CY139" s="666"/>
      <c r="CZ139" s="667"/>
      <c r="DA139" s="668"/>
      <c r="DB139" s="669"/>
      <c r="DC139" s="670"/>
      <c r="DD139" s="671"/>
      <c r="DE139" s="672"/>
      <c r="DF139" s="666"/>
      <c r="DG139" s="667"/>
      <c r="DH139" s="668"/>
      <c r="DI139" s="669"/>
      <c r="DJ139" s="670"/>
      <c r="DK139" s="671"/>
      <c r="DL139" s="672"/>
      <c r="DM139" s="666"/>
      <c r="DN139" s="667"/>
      <c r="DO139" s="668"/>
      <c r="DP139" s="669"/>
      <c r="DQ139" s="670"/>
      <c r="DR139" s="671"/>
      <c r="DS139" s="672"/>
      <c r="DT139" s="666"/>
      <c r="DU139" s="667"/>
      <c r="DV139" s="668"/>
      <c r="DW139" s="669"/>
      <c r="DX139" s="670"/>
      <c r="DY139" s="671"/>
      <c r="DZ139" s="672"/>
      <c r="EA139" s="666"/>
      <c r="EB139" s="667"/>
      <c r="EC139" s="668"/>
      <c r="ED139" s="669"/>
      <c r="EE139" s="670"/>
      <c r="EF139" s="671"/>
      <c r="EG139" s="672"/>
      <c r="EH139" s="666"/>
      <c r="EI139" s="667"/>
      <c r="EJ139" s="668"/>
      <c r="EK139" s="669"/>
      <c r="EL139" s="670"/>
      <c r="EM139" s="671"/>
      <c r="EN139" s="672"/>
      <c r="EO139" s="666"/>
      <c r="EP139" s="667"/>
      <c r="EQ139" s="668"/>
      <c r="ER139" s="669"/>
      <c r="ES139" s="670"/>
      <c r="ET139" s="671"/>
      <c r="EU139" s="448"/>
      <c r="EV139" s="438"/>
      <c r="EW139" s="439"/>
      <c r="EX139" s="440"/>
      <c r="EY139" s="441"/>
      <c r="EZ139" s="442"/>
      <c r="FA139" s="443"/>
      <c r="FB139" s="636"/>
      <c r="FC139" s="445"/>
      <c r="FD139" s="439"/>
      <c r="FE139" s="440"/>
      <c r="FF139" s="441"/>
      <c r="FG139" s="670"/>
      <c r="FH139" s="671"/>
      <c r="FI139" s="672"/>
      <c r="FJ139" s="406">
        <v>0</v>
      </c>
      <c r="FK139" s="401">
        <v>0</v>
      </c>
      <c r="FL139" s="402">
        <v>0</v>
      </c>
      <c r="FM139" s="673">
        <v>0</v>
      </c>
      <c r="FN139" s="674">
        <v>0</v>
      </c>
      <c r="FO139" s="428">
        <v>0</v>
      </c>
      <c r="FP139" s="400">
        <v>0</v>
      </c>
      <c r="FQ139" s="429">
        <v>0</v>
      </c>
      <c r="FR139" s="675">
        <v>0</v>
      </c>
      <c r="FS139" s="679">
        <v>0</v>
      </c>
      <c r="FT139" s="668">
        <v>0</v>
      </c>
      <c r="FU139" s="669">
        <v>0</v>
      </c>
      <c r="FV139" s="670">
        <v>0</v>
      </c>
      <c r="FW139" s="680">
        <v>0</v>
      </c>
      <c r="FX139" s="681">
        <v>0</v>
      </c>
      <c r="FY139" s="667">
        <v>0</v>
      </c>
      <c r="FZ139" s="658">
        <v>0</v>
      </c>
      <c r="GA139" s="659">
        <v>0</v>
      </c>
    </row>
    <row r="140" spans="1:183" ht="24.6" hidden="1">
      <c r="A140" s="682" t="s">
        <v>936</v>
      </c>
      <c r="B140" s="597" t="s">
        <v>889</v>
      </c>
      <c r="C140" s="661"/>
      <c r="D140" s="662"/>
      <c r="E140" s="395"/>
      <c r="F140" s="395"/>
      <c r="G140" s="396">
        <v>0</v>
      </c>
      <c r="H140" s="470"/>
      <c r="I140" s="470"/>
      <c r="J140" s="436">
        <v>0</v>
      </c>
      <c r="K140" s="437" t="e">
        <v>#DIV/0!</v>
      </c>
      <c r="L140" s="666"/>
      <c r="M140" s="667"/>
      <c r="N140" s="668"/>
      <c r="O140" s="669"/>
      <c r="P140" s="670"/>
      <c r="Q140" s="671"/>
      <c r="R140" s="543"/>
      <c r="S140" s="666"/>
      <c r="T140" s="667"/>
      <c r="U140" s="668"/>
      <c r="V140" s="669"/>
      <c r="W140" s="670"/>
      <c r="X140" s="671"/>
      <c r="Y140" s="672"/>
      <c r="Z140" s="666"/>
      <c r="AA140" s="667"/>
      <c r="AB140" s="668"/>
      <c r="AC140" s="669"/>
      <c r="AD140" s="670"/>
      <c r="AE140" s="671"/>
      <c r="AF140" s="672"/>
      <c r="AG140" s="666"/>
      <c r="AH140" s="667"/>
      <c r="AI140" s="668"/>
      <c r="AJ140" s="669"/>
      <c r="AK140" s="670"/>
      <c r="AL140" s="671"/>
      <c r="AM140" s="672"/>
      <c r="AN140" s="666"/>
      <c r="AO140" s="667"/>
      <c r="AP140" s="668"/>
      <c r="AQ140" s="669"/>
      <c r="AR140" s="670"/>
      <c r="AS140" s="671"/>
      <c r="AT140" s="672"/>
      <c r="AU140" s="666"/>
      <c r="AV140" s="667"/>
      <c r="AW140" s="668"/>
      <c r="AX140" s="669"/>
      <c r="AY140" s="670"/>
      <c r="AZ140" s="671"/>
      <c r="BA140" s="543"/>
      <c r="BB140" s="666"/>
      <c r="BC140" s="667"/>
      <c r="BD140" s="668"/>
      <c r="BE140" s="669"/>
      <c r="BF140" s="670"/>
      <c r="BG140" s="671"/>
      <c r="BH140" s="672"/>
      <c r="BI140" s="666"/>
      <c r="BJ140" s="667"/>
      <c r="BK140" s="668"/>
      <c r="BL140" s="669"/>
      <c r="BM140" s="670"/>
      <c r="BN140" s="671"/>
      <c r="BO140" s="672"/>
      <c r="BP140" s="666"/>
      <c r="BQ140" s="667"/>
      <c r="BR140" s="668"/>
      <c r="BS140" s="669"/>
      <c r="BT140" s="670"/>
      <c r="BU140" s="671"/>
      <c r="BV140" s="448"/>
      <c r="BW140" s="666"/>
      <c r="BX140" s="667"/>
      <c r="BY140" s="668"/>
      <c r="BZ140" s="669"/>
      <c r="CA140" s="442"/>
      <c r="CB140" s="671"/>
      <c r="CC140" s="672"/>
      <c r="CD140" s="666"/>
      <c r="CE140" s="667"/>
      <c r="CF140" s="668"/>
      <c r="CG140" s="669"/>
      <c r="CH140" s="670"/>
      <c r="CI140" s="671"/>
      <c r="CJ140" s="672"/>
      <c r="CK140" s="666"/>
      <c r="CL140" s="667"/>
      <c r="CM140" s="668"/>
      <c r="CN140" s="669"/>
      <c r="CO140" s="670"/>
      <c r="CP140" s="671"/>
      <c r="CQ140" s="672"/>
      <c r="CR140" s="666"/>
      <c r="CS140" s="667"/>
      <c r="CT140" s="668"/>
      <c r="CU140" s="669"/>
      <c r="CV140" s="670"/>
      <c r="CW140" s="671"/>
      <c r="CX140" s="672"/>
      <c r="CY140" s="666"/>
      <c r="CZ140" s="667"/>
      <c r="DA140" s="668"/>
      <c r="DB140" s="669"/>
      <c r="DC140" s="670"/>
      <c r="DD140" s="671"/>
      <c r="DE140" s="672"/>
      <c r="DF140" s="666"/>
      <c r="DG140" s="667"/>
      <c r="DH140" s="668"/>
      <c r="DI140" s="669"/>
      <c r="DJ140" s="670"/>
      <c r="DK140" s="671"/>
      <c r="DL140" s="672"/>
      <c r="DM140" s="666"/>
      <c r="DN140" s="667"/>
      <c r="DO140" s="668"/>
      <c r="DP140" s="669"/>
      <c r="DQ140" s="670"/>
      <c r="DR140" s="671"/>
      <c r="DS140" s="672"/>
      <c r="DT140" s="666"/>
      <c r="DU140" s="667"/>
      <c r="DV140" s="668"/>
      <c r="DW140" s="669"/>
      <c r="DX140" s="670"/>
      <c r="DY140" s="671"/>
      <c r="DZ140" s="672"/>
      <c r="EA140" s="666"/>
      <c r="EB140" s="667"/>
      <c r="EC140" s="668"/>
      <c r="ED140" s="669"/>
      <c r="EE140" s="670"/>
      <c r="EF140" s="671"/>
      <c r="EG140" s="672"/>
      <c r="EH140" s="666"/>
      <c r="EI140" s="667"/>
      <c r="EJ140" s="668"/>
      <c r="EK140" s="669"/>
      <c r="EL140" s="670"/>
      <c r="EM140" s="671"/>
      <c r="EN140" s="672"/>
      <c r="EO140" s="666"/>
      <c r="EP140" s="667"/>
      <c r="EQ140" s="668"/>
      <c r="ER140" s="669"/>
      <c r="ES140" s="670"/>
      <c r="ET140" s="671"/>
      <c r="EU140" s="448"/>
      <c r="EV140" s="438"/>
      <c r="EW140" s="439"/>
      <c r="EX140" s="440"/>
      <c r="EY140" s="441"/>
      <c r="EZ140" s="442"/>
      <c r="FA140" s="443"/>
      <c r="FB140" s="636"/>
      <c r="FC140" s="445"/>
      <c r="FD140" s="439"/>
      <c r="FE140" s="440"/>
      <c r="FF140" s="441"/>
      <c r="FG140" s="670"/>
      <c r="FH140" s="671"/>
      <c r="FI140" s="672"/>
      <c r="FJ140" s="406">
        <v>0</v>
      </c>
      <c r="FK140" s="401">
        <v>0</v>
      </c>
      <c r="FL140" s="402">
        <v>0</v>
      </c>
      <c r="FM140" s="673">
        <v>0</v>
      </c>
      <c r="FN140" s="674">
        <v>0</v>
      </c>
      <c r="FO140" s="428">
        <v>0</v>
      </c>
      <c r="FP140" s="400">
        <v>0</v>
      </c>
      <c r="FQ140" s="429">
        <v>0</v>
      </c>
      <c r="FR140" s="675">
        <v>0</v>
      </c>
      <c r="FS140" s="679">
        <v>0</v>
      </c>
      <c r="FT140" s="668">
        <v>0</v>
      </c>
      <c r="FU140" s="669">
        <v>0</v>
      </c>
      <c r="FV140" s="670">
        <v>0</v>
      </c>
      <c r="FW140" s="680">
        <v>0</v>
      </c>
      <c r="FX140" s="681">
        <v>0</v>
      </c>
      <c r="FY140" s="667">
        <v>0</v>
      </c>
      <c r="FZ140" s="658">
        <v>0</v>
      </c>
      <c r="GA140" s="659">
        <v>0</v>
      </c>
    </row>
    <row r="141" spans="1:183" ht="24.6" hidden="1">
      <c r="A141" s="682" t="s">
        <v>937</v>
      </c>
      <c r="B141" s="597" t="s">
        <v>889</v>
      </c>
      <c r="C141" s="661"/>
      <c r="D141" s="662"/>
      <c r="E141" s="395"/>
      <c r="F141" s="395"/>
      <c r="G141" s="396">
        <v>0</v>
      </c>
      <c r="H141" s="470"/>
      <c r="I141" s="470"/>
      <c r="J141" s="436">
        <v>0</v>
      </c>
      <c r="K141" s="437" t="e">
        <v>#DIV/0!</v>
      </c>
      <c r="L141" s="666"/>
      <c r="M141" s="667"/>
      <c r="N141" s="668"/>
      <c r="O141" s="669"/>
      <c r="P141" s="670"/>
      <c r="Q141" s="671"/>
      <c r="R141" s="543"/>
      <c r="S141" s="666"/>
      <c r="T141" s="667"/>
      <c r="U141" s="668"/>
      <c r="V141" s="669"/>
      <c r="W141" s="670"/>
      <c r="X141" s="671"/>
      <c r="Y141" s="672"/>
      <c r="Z141" s="666"/>
      <c r="AA141" s="667"/>
      <c r="AB141" s="668"/>
      <c r="AC141" s="669"/>
      <c r="AD141" s="670"/>
      <c r="AE141" s="671"/>
      <c r="AF141" s="672"/>
      <c r="AG141" s="666"/>
      <c r="AH141" s="667"/>
      <c r="AI141" s="668"/>
      <c r="AJ141" s="669"/>
      <c r="AK141" s="670"/>
      <c r="AL141" s="671"/>
      <c r="AM141" s="672"/>
      <c r="AN141" s="666"/>
      <c r="AO141" s="667"/>
      <c r="AP141" s="668"/>
      <c r="AQ141" s="669"/>
      <c r="AR141" s="670"/>
      <c r="AS141" s="671"/>
      <c r="AT141" s="672"/>
      <c r="AU141" s="666"/>
      <c r="AV141" s="667"/>
      <c r="AW141" s="668"/>
      <c r="AX141" s="669"/>
      <c r="AY141" s="670"/>
      <c r="AZ141" s="671"/>
      <c r="BA141" s="543"/>
      <c r="BB141" s="666"/>
      <c r="BC141" s="667"/>
      <c r="BD141" s="668"/>
      <c r="BE141" s="669"/>
      <c r="BF141" s="670"/>
      <c r="BG141" s="671"/>
      <c r="BH141" s="672"/>
      <c r="BI141" s="666"/>
      <c r="BJ141" s="667"/>
      <c r="BK141" s="668"/>
      <c r="BL141" s="669"/>
      <c r="BM141" s="670"/>
      <c r="BN141" s="671"/>
      <c r="BO141" s="672"/>
      <c r="BP141" s="666"/>
      <c r="BQ141" s="667"/>
      <c r="BR141" s="668"/>
      <c r="BS141" s="669"/>
      <c r="BT141" s="670"/>
      <c r="BU141" s="671"/>
      <c r="BV141" s="448"/>
      <c r="BW141" s="666"/>
      <c r="BX141" s="667"/>
      <c r="BY141" s="668"/>
      <c r="BZ141" s="669"/>
      <c r="CA141" s="442"/>
      <c r="CB141" s="671"/>
      <c r="CC141" s="672"/>
      <c r="CD141" s="666"/>
      <c r="CE141" s="667"/>
      <c r="CF141" s="668"/>
      <c r="CG141" s="669"/>
      <c r="CH141" s="670"/>
      <c r="CI141" s="671"/>
      <c r="CJ141" s="672"/>
      <c r="CK141" s="666"/>
      <c r="CL141" s="667"/>
      <c r="CM141" s="668"/>
      <c r="CN141" s="669"/>
      <c r="CO141" s="670"/>
      <c r="CP141" s="671"/>
      <c r="CQ141" s="672"/>
      <c r="CR141" s="666"/>
      <c r="CS141" s="667"/>
      <c r="CT141" s="668"/>
      <c r="CU141" s="669"/>
      <c r="CV141" s="670"/>
      <c r="CW141" s="671"/>
      <c r="CX141" s="672"/>
      <c r="CY141" s="666"/>
      <c r="CZ141" s="667"/>
      <c r="DA141" s="668"/>
      <c r="DB141" s="669"/>
      <c r="DC141" s="670"/>
      <c r="DD141" s="671"/>
      <c r="DE141" s="672"/>
      <c r="DF141" s="666"/>
      <c r="DG141" s="667"/>
      <c r="DH141" s="668"/>
      <c r="DI141" s="669"/>
      <c r="DJ141" s="670"/>
      <c r="DK141" s="671"/>
      <c r="DL141" s="672"/>
      <c r="DM141" s="666"/>
      <c r="DN141" s="667"/>
      <c r="DO141" s="668"/>
      <c r="DP141" s="669"/>
      <c r="DQ141" s="670"/>
      <c r="DR141" s="671"/>
      <c r="DS141" s="672"/>
      <c r="DT141" s="666"/>
      <c r="DU141" s="667"/>
      <c r="DV141" s="668"/>
      <c r="DW141" s="669"/>
      <c r="DX141" s="670"/>
      <c r="DY141" s="671"/>
      <c r="DZ141" s="672"/>
      <c r="EA141" s="666"/>
      <c r="EB141" s="667"/>
      <c r="EC141" s="668"/>
      <c r="ED141" s="669"/>
      <c r="EE141" s="670"/>
      <c r="EF141" s="671"/>
      <c r="EG141" s="672"/>
      <c r="EH141" s="666"/>
      <c r="EI141" s="667"/>
      <c r="EJ141" s="668"/>
      <c r="EK141" s="669"/>
      <c r="EL141" s="670"/>
      <c r="EM141" s="671"/>
      <c r="EN141" s="672"/>
      <c r="EO141" s="666"/>
      <c r="EP141" s="667"/>
      <c r="EQ141" s="668"/>
      <c r="ER141" s="669"/>
      <c r="ES141" s="670"/>
      <c r="ET141" s="671"/>
      <c r="EU141" s="448"/>
      <c r="EV141" s="438"/>
      <c r="EW141" s="439"/>
      <c r="EX141" s="440"/>
      <c r="EY141" s="441"/>
      <c r="EZ141" s="442"/>
      <c r="FA141" s="443"/>
      <c r="FB141" s="636"/>
      <c r="FC141" s="445"/>
      <c r="FD141" s="439"/>
      <c r="FE141" s="440"/>
      <c r="FF141" s="441"/>
      <c r="FG141" s="670"/>
      <c r="FH141" s="671"/>
      <c r="FI141" s="672"/>
      <c r="FJ141" s="406">
        <v>0</v>
      </c>
      <c r="FK141" s="401">
        <v>0</v>
      </c>
      <c r="FL141" s="402">
        <v>0</v>
      </c>
      <c r="FM141" s="673">
        <v>0</v>
      </c>
      <c r="FN141" s="674">
        <v>0</v>
      </c>
      <c r="FO141" s="428">
        <v>0</v>
      </c>
      <c r="FP141" s="400">
        <v>0</v>
      </c>
      <c r="FQ141" s="429">
        <v>0</v>
      </c>
      <c r="FR141" s="675">
        <v>0</v>
      </c>
      <c r="FS141" s="679">
        <v>0</v>
      </c>
      <c r="FT141" s="668">
        <v>0</v>
      </c>
      <c r="FU141" s="669">
        <v>0</v>
      </c>
      <c r="FV141" s="670">
        <v>0</v>
      </c>
      <c r="FW141" s="680">
        <v>0</v>
      </c>
      <c r="FX141" s="681">
        <v>0</v>
      </c>
      <c r="FY141" s="667">
        <v>0</v>
      </c>
      <c r="FZ141" s="658">
        <v>0</v>
      </c>
      <c r="GA141" s="659">
        <v>0</v>
      </c>
    </row>
    <row r="142" spans="1:183" ht="24.6" hidden="1">
      <c r="A142" s="682" t="s">
        <v>938</v>
      </c>
      <c r="B142" s="597" t="s">
        <v>889</v>
      </c>
      <c r="C142" s="661"/>
      <c r="D142" s="662"/>
      <c r="E142" s="395"/>
      <c r="F142" s="395"/>
      <c r="G142" s="396">
        <v>0</v>
      </c>
      <c r="H142" s="470"/>
      <c r="I142" s="470"/>
      <c r="J142" s="436">
        <v>0</v>
      </c>
      <c r="K142" s="437" t="e">
        <v>#DIV/0!</v>
      </c>
      <c r="L142" s="666"/>
      <c r="M142" s="667"/>
      <c r="N142" s="668"/>
      <c r="O142" s="669"/>
      <c r="P142" s="670"/>
      <c r="Q142" s="671"/>
      <c r="R142" s="543"/>
      <c r="S142" s="666"/>
      <c r="T142" s="667"/>
      <c r="U142" s="668"/>
      <c r="V142" s="669"/>
      <c r="W142" s="670"/>
      <c r="X142" s="671"/>
      <c r="Y142" s="672"/>
      <c r="Z142" s="666"/>
      <c r="AA142" s="667"/>
      <c r="AB142" s="668"/>
      <c r="AC142" s="669"/>
      <c r="AD142" s="670"/>
      <c r="AE142" s="671"/>
      <c r="AF142" s="672"/>
      <c r="AG142" s="666"/>
      <c r="AH142" s="667"/>
      <c r="AI142" s="668"/>
      <c r="AJ142" s="669"/>
      <c r="AK142" s="670"/>
      <c r="AL142" s="671"/>
      <c r="AM142" s="672"/>
      <c r="AN142" s="666"/>
      <c r="AO142" s="667"/>
      <c r="AP142" s="668"/>
      <c r="AQ142" s="669"/>
      <c r="AR142" s="670"/>
      <c r="AS142" s="671"/>
      <c r="AT142" s="672"/>
      <c r="AU142" s="666"/>
      <c r="AV142" s="667"/>
      <c r="AW142" s="668"/>
      <c r="AX142" s="669"/>
      <c r="AY142" s="670"/>
      <c r="AZ142" s="671"/>
      <c r="BA142" s="543"/>
      <c r="BB142" s="666"/>
      <c r="BC142" s="667"/>
      <c r="BD142" s="668"/>
      <c r="BE142" s="669"/>
      <c r="BF142" s="670"/>
      <c r="BG142" s="671"/>
      <c r="BH142" s="672"/>
      <c r="BI142" s="666"/>
      <c r="BJ142" s="667"/>
      <c r="BK142" s="668"/>
      <c r="BL142" s="669"/>
      <c r="BM142" s="670"/>
      <c r="BN142" s="671"/>
      <c r="BO142" s="672"/>
      <c r="BP142" s="666"/>
      <c r="BQ142" s="667"/>
      <c r="BR142" s="668"/>
      <c r="BS142" s="669"/>
      <c r="BT142" s="670"/>
      <c r="BU142" s="671"/>
      <c r="BV142" s="448"/>
      <c r="BW142" s="666"/>
      <c r="BX142" s="667"/>
      <c r="BY142" s="668"/>
      <c r="BZ142" s="669"/>
      <c r="CA142" s="442"/>
      <c r="CB142" s="671"/>
      <c r="CC142" s="672"/>
      <c r="CD142" s="666"/>
      <c r="CE142" s="667"/>
      <c r="CF142" s="668"/>
      <c r="CG142" s="669"/>
      <c r="CH142" s="670"/>
      <c r="CI142" s="671"/>
      <c r="CJ142" s="672"/>
      <c r="CK142" s="666"/>
      <c r="CL142" s="667"/>
      <c r="CM142" s="668"/>
      <c r="CN142" s="669"/>
      <c r="CO142" s="670"/>
      <c r="CP142" s="671"/>
      <c r="CQ142" s="672"/>
      <c r="CR142" s="666"/>
      <c r="CS142" s="667"/>
      <c r="CT142" s="668"/>
      <c r="CU142" s="669"/>
      <c r="CV142" s="670"/>
      <c r="CW142" s="671"/>
      <c r="CX142" s="672"/>
      <c r="CY142" s="666"/>
      <c r="CZ142" s="667"/>
      <c r="DA142" s="668"/>
      <c r="DB142" s="669"/>
      <c r="DC142" s="670"/>
      <c r="DD142" s="671"/>
      <c r="DE142" s="672"/>
      <c r="DF142" s="666"/>
      <c r="DG142" s="667"/>
      <c r="DH142" s="668"/>
      <c r="DI142" s="669"/>
      <c r="DJ142" s="670"/>
      <c r="DK142" s="671"/>
      <c r="DL142" s="672"/>
      <c r="DM142" s="666"/>
      <c r="DN142" s="667"/>
      <c r="DO142" s="668"/>
      <c r="DP142" s="669"/>
      <c r="DQ142" s="670"/>
      <c r="DR142" s="671"/>
      <c r="DS142" s="672"/>
      <c r="DT142" s="666"/>
      <c r="DU142" s="667"/>
      <c r="DV142" s="668"/>
      <c r="DW142" s="669"/>
      <c r="DX142" s="670"/>
      <c r="DY142" s="671"/>
      <c r="DZ142" s="672"/>
      <c r="EA142" s="666"/>
      <c r="EB142" s="667"/>
      <c r="EC142" s="668"/>
      <c r="ED142" s="669"/>
      <c r="EE142" s="670"/>
      <c r="EF142" s="671"/>
      <c r="EG142" s="672"/>
      <c r="EH142" s="666"/>
      <c r="EI142" s="667"/>
      <c r="EJ142" s="668"/>
      <c r="EK142" s="669"/>
      <c r="EL142" s="670"/>
      <c r="EM142" s="671"/>
      <c r="EN142" s="672"/>
      <c r="EO142" s="666"/>
      <c r="EP142" s="667"/>
      <c r="EQ142" s="668"/>
      <c r="ER142" s="669"/>
      <c r="ES142" s="670"/>
      <c r="ET142" s="671"/>
      <c r="EU142" s="448"/>
      <c r="EV142" s="438"/>
      <c r="EW142" s="439"/>
      <c r="EX142" s="440"/>
      <c r="EY142" s="441"/>
      <c r="EZ142" s="442"/>
      <c r="FA142" s="443"/>
      <c r="FB142" s="636"/>
      <c r="FC142" s="445"/>
      <c r="FD142" s="439"/>
      <c r="FE142" s="440"/>
      <c r="FF142" s="441"/>
      <c r="FG142" s="670"/>
      <c r="FH142" s="671"/>
      <c r="FI142" s="672"/>
      <c r="FJ142" s="406">
        <v>0</v>
      </c>
      <c r="FK142" s="401">
        <v>0</v>
      </c>
      <c r="FL142" s="402">
        <v>0</v>
      </c>
      <c r="FM142" s="673">
        <v>0</v>
      </c>
      <c r="FN142" s="674">
        <v>0</v>
      </c>
      <c r="FO142" s="428">
        <v>0</v>
      </c>
      <c r="FP142" s="400">
        <v>0</v>
      </c>
      <c r="FQ142" s="429">
        <v>0</v>
      </c>
      <c r="FR142" s="675">
        <v>0</v>
      </c>
      <c r="FS142" s="679">
        <v>0</v>
      </c>
      <c r="FT142" s="668">
        <v>0</v>
      </c>
      <c r="FU142" s="669">
        <v>0</v>
      </c>
      <c r="FV142" s="670">
        <v>0</v>
      </c>
      <c r="FW142" s="680">
        <v>0</v>
      </c>
      <c r="FX142" s="681">
        <v>0</v>
      </c>
      <c r="FY142" s="667">
        <v>0</v>
      </c>
      <c r="FZ142" s="658">
        <v>0</v>
      </c>
      <c r="GA142" s="659">
        <v>0</v>
      </c>
    </row>
    <row r="143" spans="1:183" ht="24.6" hidden="1">
      <c r="A143" s="682" t="s">
        <v>939</v>
      </c>
      <c r="B143" s="597" t="s">
        <v>889</v>
      </c>
      <c r="C143" s="661"/>
      <c r="D143" s="662"/>
      <c r="E143" s="395"/>
      <c r="F143" s="395"/>
      <c r="G143" s="396">
        <v>0</v>
      </c>
      <c r="H143" s="470"/>
      <c r="I143" s="470"/>
      <c r="J143" s="436">
        <v>0</v>
      </c>
      <c r="K143" s="437" t="e">
        <v>#DIV/0!</v>
      </c>
      <c r="L143" s="666"/>
      <c r="M143" s="667"/>
      <c r="N143" s="668"/>
      <c r="O143" s="669"/>
      <c r="P143" s="670"/>
      <c r="Q143" s="671"/>
      <c r="R143" s="543"/>
      <c r="S143" s="666"/>
      <c r="T143" s="667"/>
      <c r="U143" s="668"/>
      <c r="V143" s="669"/>
      <c r="W143" s="670"/>
      <c r="X143" s="671"/>
      <c r="Y143" s="672"/>
      <c r="Z143" s="666"/>
      <c r="AA143" s="667"/>
      <c r="AB143" s="668"/>
      <c r="AC143" s="669"/>
      <c r="AD143" s="670"/>
      <c r="AE143" s="671"/>
      <c r="AF143" s="672"/>
      <c r="AG143" s="666"/>
      <c r="AH143" s="667"/>
      <c r="AI143" s="668"/>
      <c r="AJ143" s="669"/>
      <c r="AK143" s="670"/>
      <c r="AL143" s="671"/>
      <c r="AM143" s="672"/>
      <c r="AN143" s="666"/>
      <c r="AO143" s="667"/>
      <c r="AP143" s="668"/>
      <c r="AQ143" s="669"/>
      <c r="AR143" s="670"/>
      <c r="AS143" s="671"/>
      <c r="AT143" s="672"/>
      <c r="AU143" s="666"/>
      <c r="AV143" s="667"/>
      <c r="AW143" s="668"/>
      <c r="AX143" s="669"/>
      <c r="AY143" s="670"/>
      <c r="AZ143" s="671"/>
      <c r="BA143" s="543"/>
      <c r="BB143" s="666"/>
      <c r="BC143" s="667"/>
      <c r="BD143" s="668"/>
      <c r="BE143" s="669"/>
      <c r="BF143" s="670"/>
      <c r="BG143" s="671"/>
      <c r="BH143" s="672"/>
      <c r="BI143" s="666"/>
      <c r="BJ143" s="667"/>
      <c r="BK143" s="668"/>
      <c r="BL143" s="669"/>
      <c r="BM143" s="670"/>
      <c r="BN143" s="671"/>
      <c r="BO143" s="672"/>
      <c r="BP143" s="666"/>
      <c r="BQ143" s="667"/>
      <c r="BR143" s="668"/>
      <c r="BS143" s="669"/>
      <c r="BT143" s="670"/>
      <c r="BU143" s="671"/>
      <c r="BV143" s="448"/>
      <c r="BW143" s="666"/>
      <c r="BX143" s="667"/>
      <c r="BY143" s="668"/>
      <c r="BZ143" s="669"/>
      <c r="CA143" s="442"/>
      <c r="CB143" s="671"/>
      <c r="CC143" s="672"/>
      <c r="CD143" s="666"/>
      <c r="CE143" s="667"/>
      <c r="CF143" s="668"/>
      <c r="CG143" s="669"/>
      <c r="CH143" s="670"/>
      <c r="CI143" s="671"/>
      <c r="CJ143" s="672"/>
      <c r="CK143" s="666"/>
      <c r="CL143" s="667"/>
      <c r="CM143" s="668"/>
      <c r="CN143" s="669"/>
      <c r="CO143" s="670"/>
      <c r="CP143" s="671"/>
      <c r="CQ143" s="672"/>
      <c r="CR143" s="666"/>
      <c r="CS143" s="667"/>
      <c r="CT143" s="668"/>
      <c r="CU143" s="669"/>
      <c r="CV143" s="670"/>
      <c r="CW143" s="671"/>
      <c r="CX143" s="672"/>
      <c r="CY143" s="666"/>
      <c r="CZ143" s="667"/>
      <c r="DA143" s="668"/>
      <c r="DB143" s="669"/>
      <c r="DC143" s="670"/>
      <c r="DD143" s="671"/>
      <c r="DE143" s="672"/>
      <c r="DF143" s="666"/>
      <c r="DG143" s="667"/>
      <c r="DH143" s="668"/>
      <c r="DI143" s="669"/>
      <c r="DJ143" s="670"/>
      <c r="DK143" s="671"/>
      <c r="DL143" s="672"/>
      <c r="DM143" s="666"/>
      <c r="DN143" s="667"/>
      <c r="DO143" s="668"/>
      <c r="DP143" s="669"/>
      <c r="DQ143" s="670"/>
      <c r="DR143" s="671"/>
      <c r="DS143" s="672"/>
      <c r="DT143" s="666"/>
      <c r="DU143" s="667"/>
      <c r="DV143" s="668"/>
      <c r="DW143" s="669"/>
      <c r="DX143" s="670"/>
      <c r="DY143" s="671"/>
      <c r="DZ143" s="672"/>
      <c r="EA143" s="666"/>
      <c r="EB143" s="667"/>
      <c r="EC143" s="668"/>
      <c r="ED143" s="669"/>
      <c r="EE143" s="670"/>
      <c r="EF143" s="671"/>
      <c r="EG143" s="672"/>
      <c r="EH143" s="666"/>
      <c r="EI143" s="667"/>
      <c r="EJ143" s="668"/>
      <c r="EK143" s="669"/>
      <c r="EL143" s="670"/>
      <c r="EM143" s="671"/>
      <c r="EN143" s="672"/>
      <c r="EO143" s="666"/>
      <c r="EP143" s="667"/>
      <c r="EQ143" s="668"/>
      <c r="ER143" s="669"/>
      <c r="ES143" s="670"/>
      <c r="ET143" s="671"/>
      <c r="EU143" s="448"/>
      <c r="EV143" s="438"/>
      <c r="EW143" s="439"/>
      <c r="EX143" s="440"/>
      <c r="EY143" s="441"/>
      <c r="EZ143" s="442"/>
      <c r="FA143" s="443"/>
      <c r="FB143" s="636"/>
      <c r="FC143" s="445"/>
      <c r="FD143" s="439"/>
      <c r="FE143" s="440"/>
      <c r="FF143" s="441"/>
      <c r="FG143" s="670"/>
      <c r="FH143" s="671"/>
      <c r="FI143" s="672"/>
      <c r="FJ143" s="406">
        <v>0</v>
      </c>
      <c r="FK143" s="401">
        <v>0</v>
      </c>
      <c r="FL143" s="402">
        <v>0</v>
      </c>
      <c r="FM143" s="673">
        <v>0</v>
      </c>
      <c r="FN143" s="674">
        <v>0</v>
      </c>
      <c r="FO143" s="428">
        <v>0</v>
      </c>
      <c r="FP143" s="400">
        <v>0</v>
      </c>
      <c r="FQ143" s="429">
        <v>0</v>
      </c>
      <c r="FR143" s="675">
        <v>0</v>
      </c>
      <c r="FS143" s="679">
        <v>0</v>
      </c>
      <c r="FT143" s="668">
        <v>0</v>
      </c>
      <c r="FU143" s="669">
        <v>0</v>
      </c>
      <c r="FV143" s="670">
        <v>0</v>
      </c>
      <c r="FW143" s="680">
        <v>0</v>
      </c>
      <c r="FX143" s="681">
        <v>0</v>
      </c>
      <c r="FY143" s="667">
        <v>0</v>
      </c>
      <c r="FZ143" s="658">
        <v>0</v>
      </c>
      <c r="GA143" s="659">
        <v>0</v>
      </c>
    </row>
    <row r="144" spans="1:183" ht="24.6" hidden="1">
      <c r="A144" s="682" t="s">
        <v>940</v>
      </c>
      <c r="B144" s="597" t="s">
        <v>889</v>
      </c>
      <c r="C144" s="661"/>
      <c r="D144" s="662"/>
      <c r="E144" s="395"/>
      <c r="F144" s="395"/>
      <c r="G144" s="396">
        <v>0</v>
      </c>
      <c r="H144" s="470"/>
      <c r="I144" s="470"/>
      <c r="J144" s="436">
        <v>0</v>
      </c>
      <c r="K144" s="437" t="e">
        <v>#DIV/0!</v>
      </c>
      <c r="L144" s="666"/>
      <c r="M144" s="667"/>
      <c r="N144" s="668"/>
      <c r="O144" s="669"/>
      <c r="P144" s="670"/>
      <c r="Q144" s="671"/>
      <c r="R144" s="543"/>
      <c r="S144" s="666"/>
      <c r="T144" s="667"/>
      <c r="U144" s="668"/>
      <c r="V144" s="669"/>
      <c r="W144" s="670"/>
      <c r="X144" s="671"/>
      <c r="Y144" s="672"/>
      <c r="Z144" s="666"/>
      <c r="AA144" s="667"/>
      <c r="AB144" s="668"/>
      <c r="AC144" s="669"/>
      <c r="AD144" s="670"/>
      <c r="AE144" s="671"/>
      <c r="AF144" s="672"/>
      <c r="AG144" s="666"/>
      <c r="AH144" s="667"/>
      <c r="AI144" s="668"/>
      <c r="AJ144" s="669"/>
      <c r="AK144" s="670"/>
      <c r="AL144" s="671"/>
      <c r="AM144" s="672"/>
      <c r="AN144" s="666"/>
      <c r="AO144" s="667"/>
      <c r="AP144" s="668"/>
      <c r="AQ144" s="669"/>
      <c r="AR144" s="670"/>
      <c r="AS144" s="671"/>
      <c r="AT144" s="672"/>
      <c r="AU144" s="666"/>
      <c r="AV144" s="667"/>
      <c r="AW144" s="668"/>
      <c r="AX144" s="669"/>
      <c r="AY144" s="670"/>
      <c r="AZ144" s="671"/>
      <c r="BA144" s="543"/>
      <c r="BB144" s="666"/>
      <c r="BC144" s="667"/>
      <c r="BD144" s="668"/>
      <c r="BE144" s="669"/>
      <c r="BF144" s="670"/>
      <c r="BG144" s="671"/>
      <c r="BH144" s="672"/>
      <c r="BI144" s="666"/>
      <c r="BJ144" s="667"/>
      <c r="BK144" s="668"/>
      <c r="BL144" s="669"/>
      <c r="BM144" s="670"/>
      <c r="BN144" s="671"/>
      <c r="BO144" s="672"/>
      <c r="BP144" s="666"/>
      <c r="BQ144" s="667"/>
      <c r="BR144" s="668"/>
      <c r="BS144" s="669"/>
      <c r="BT144" s="670"/>
      <c r="BU144" s="671"/>
      <c r="BV144" s="448"/>
      <c r="BW144" s="666"/>
      <c r="BX144" s="667"/>
      <c r="BY144" s="668"/>
      <c r="BZ144" s="669"/>
      <c r="CA144" s="442"/>
      <c r="CB144" s="671"/>
      <c r="CC144" s="672"/>
      <c r="CD144" s="666"/>
      <c r="CE144" s="667"/>
      <c r="CF144" s="668"/>
      <c r="CG144" s="669"/>
      <c r="CH144" s="670"/>
      <c r="CI144" s="671"/>
      <c r="CJ144" s="672"/>
      <c r="CK144" s="666"/>
      <c r="CL144" s="667"/>
      <c r="CM144" s="668"/>
      <c r="CN144" s="669"/>
      <c r="CO144" s="670"/>
      <c r="CP144" s="671"/>
      <c r="CQ144" s="672"/>
      <c r="CR144" s="666"/>
      <c r="CS144" s="667"/>
      <c r="CT144" s="668"/>
      <c r="CU144" s="669"/>
      <c r="CV144" s="670"/>
      <c r="CW144" s="671"/>
      <c r="CX144" s="672"/>
      <c r="CY144" s="666"/>
      <c r="CZ144" s="667"/>
      <c r="DA144" s="668"/>
      <c r="DB144" s="669"/>
      <c r="DC144" s="670"/>
      <c r="DD144" s="671"/>
      <c r="DE144" s="672"/>
      <c r="DF144" s="666"/>
      <c r="DG144" s="667"/>
      <c r="DH144" s="668"/>
      <c r="DI144" s="669"/>
      <c r="DJ144" s="670"/>
      <c r="DK144" s="671"/>
      <c r="DL144" s="672"/>
      <c r="DM144" s="666"/>
      <c r="DN144" s="667"/>
      <c r="DO144" s="668"/>
      <c r="DP144" s="669"/>
      <c r="DQ144" s="670"/>
      <c r="DR144" s="671"/>
      <c r="DS144" s="672"/>
      <c r="DT144" s="666"/>
      <c r="DU144" s="667"/>
      <c r="DV144" s="668"/>
      <c r="DW144" s="669"/>
      <c r="DX144" s="670"/>
      <c r="DY144" s="671"/>
      <c r="DZ144" s="672"/>
      <c r="EA144" s="666"/>
      <c r="EB144" s="667"/>
      <c r="EC144" s="668"/>
      <c r="ED144" s="669"/>
      <c r="EE144" s="670"/>
      <c r="EF144" s="671"/>
      <c r="EG144" s="672"/>
      <c r="EH144" s="666"/>
      <c r="EI144" s="667"/>
      <c r="EJ144" s="668"/>
      <c r="EK144" s="669"/>
      <c r="EL144" s="670"/>
      <c r="EM144" s="671"/>
      <c r="EN144" s="672"/>
      <c r="EO144" s="666"/>
      <c r="EP144" s="667"/>
      <c r="EQ144" s="668"/>
      <c r="ER144" s="669"/>
      <c r="ES144" s="670"/>
      <c r="ET144" s="671"/>
      <c r="EU144" s="448"/>
      <c r="EV144" s="438"/>
      <c r="EW144" s="439"/>
      <c r="EX144" s="440"/>
      <c r="EY144" s="441"/>
      <c r="EZ144" s="442"/>
      <c r="FA144" s="443"/>
      <c r="FB144" s="636"/>
      <c r="FC144" s="445"/>
      <c r="FD144" s="439"/>
      <c r="FE144" s="440"/>
      <c r="FF144" s="441"/>
      <c r="FG144" s="670"/>
      <c r="FH144" s="671"/>
      <c r="FI144" s="672"/>
      <c r="FJ144" s="406">
        <v>0</v>
      </c>
      <c r="FK144" s="401">
        <v>0</v>
      </c>
      <c r="FL144" s="402">
        <v>0</v>
      </c>
      <c r="FM144" s="673">
        <v>0</v>
      </c>
      <c r="FN144" s="674">
        <v>0</v>
      </c>
      <c r="FO144" s="428">
        <v>0</v>
      </c>
      <c r="FP144" s="400">
        <v>0</v>
      </c>
      <c r="FQ144" s="429">
        <v>0</v>
      </c>
      <c r="FR144" s="675">
        <v>0</v>
      </c>
      <c r="FS144" s="679">
        <v>0</v>
      </c>
      <c r="FT144" s="668">
        <v>0</v>
      </c>
      <c r="FU144" s="669">
        <v>0</v>
      </c>
      <c r="FV144" s="670">
        <v>0</v>
      </c>
      <c r="FW144" s="680">
        <v>0</v>
      </c>
      <c r="FX144" s="681">
        <v>0</v>
      </c>
      <c r="FY144" s="667">
        <v>0</v>
      </c>
      <c r="FZ144" s="658">
        <v>0</v>
      </c>
      <c r="GA144" s="659">
        <v>0</v>
      </c>
    </row>
    <row r="145" spans="1:183" ht="24.6" hidden="1">
      <c r="A145" s="682" t="s">
        <v>941</v>
      </c>
      <c r="B145" s="597" t="s">
        <v>889</v>
      </c>
      <c r="C145" s="661"/>
      <c r="D145" s="662"/>
      <c r="E145" s="395"/>
      <c r="F145" s="395"/>
      <c r="G145" s="396">
        <v>0</v>
      </c>
      <c r="H145" s="470"/>
      <c r="I145" s="470"/>
      <c r="J145" s="436">
        <v>0</v>
      </c>
      <c r="K145" s="437" t="e">
        <v>#DIV/0!</v>
      </c>
      <c r="L145" s="666"/>
      <c r="M145" s="667"/>
      <c r="N145" s="668"/>
      <c r="O145" s="669"/>
      <c r="P145" s="670"/>
      <c r="Q145" s="671"/>
      <c r="R145" s="543"/>
      <c r="S145" s="666"/>
      <c r="T145" s="667"/>
      <c r="U145" s="668"/>
      <c r="V145" s="669"/>
      <c r="W145" s="670"/>
      <c r="X145" s="671"/>
      <c r="Y145" s="672"/>
      <c r="Z145" s="666"/>
      <c r="AA145" s="667"/>
      <c r="AB145" s="668"/>
      <c r="AC145" s="669"/>
      <c r="AD145" s="670"/>
      <c r="AE145" s="671"/>
      <c r="AF145" s="672"/>
      <c r="AG145" s="666"/>
      <c r="AH145" s="667"/>
      <c r="AI145" s="668"/>
      <c r="AJ145" s="669"/>
      <c r="AK145" s="670"/>
      <c r="AL145" s="671"/>
      <c r="AM145" s="672"/>
      <c r="AN145" s="666"/>
      <c r="AO145" s="667"/>
      <c r="AP145" s="668"/>
      <c r="AQ145" s="669"/>
      <c r="AR145" s="670"/>
      <c r="AS145" s="671"/>
      <c r="AT145" s="672"/>
      <c r="AU145" s="666"/>
      <c r="AV145" s="667"/>
      <c r="AW145" s="668"/>
      <c r="AX145" s="669"/>
      <c r="AY145" s="670"/>
      <c r="AZ145" s="671"/>
      <c r="BA145" s="543"/>
      <c r="BB145" s="666"/>
      <c r="BC145" s="667"/>
      <c r="BD145" s="668"/>
      <c r="BE145" s="669"/>
      <c r="BF145" s="670"/>
      <c r="BG145" s="671"/>
      <c r="BH145" s="672"/>
      <c r="BI145" s="666"/>
      <c r="BJ145" s="667"/>
      <c r="BK145" s="668"/>
      <c r="BL145" s="669"/>
      <c r="BM145" s="670"/>
      <c r="BN145" s="671"/>
      <c r="BO145" s="672"/>
      <c r="BP145" s="666"/>
      <c r="BQ145" s="667"/>
      <c r="BR145" s="668"/>
      <c r="BS145" s="669"/>
      <c r="BT145" s="670"/>
      <c r="BU145" s="671"/>
      <c r="BV145" s="448"/>
      <c r="BW145" s="666"/>
      <c r="BX145" s="667"/>
      <c r="BY145" s="668"/>
      <c r="BZ145" s="669"/>
      <c r="CA145" s="442"/>
      <c r="CB145" s="671"/>
      <c r="CC145" s="672"/>
      <c r="CD145" s="666"/>
      <c r="CE145" s="667"/>
      <c r="CF145" s="668"/>
      <c r="CG145" s="669"/>
      <c r="CH145" s="670"/>
      <c r="CI145" s="671"/>
      <c r="CJ145" s="672"/>
      <c r="CK145" s="666"/>
      <c r="CL145" s="667"/>
      <c r="CM145" s="668"/>
      <c r="CN145" s="669"/>
      <c r="CO145" s="670"/>
      <c r="CP145" s="671"/>
      <c r="CQ145" s="672"/>
      <c r="CR145" s="666"/>
      <c r="CS145" s="667"/>
      <c r="CT145" s="668"/>
      <c r="CU145" s="669"/>
      <c r="CV145" s="670"/>
      <c r="CW145" s="671"/>
      <c r="CX145" s="672"/>
      <c r="CY145" s="666"/>
      <c r="CZ145" s="667"/>
      <c r="DA145" s="668"/>
      <c r="DB145" s="669"/>
      <c r="DC145" s="670"/>
      <c r="DD145" s="671"/>
      <c r="DE145" s="672"/>
      <c r="DF145" s="666"/>
      <c r="DG145" s="667"/>
      <c r="DH145" s="668"/>
      <c r="DI145" s="669"/>
      <c r="DJ145" s="670"/>
      <c r="DK145" s="671"/>
      <c r="DL145" s="672"/>
      <c r="DM145" s="666"/>
      <c r="DN145" s="667"/>
      <c r="DO145" s="668"/>
      <c r="DP145" s="669"/>
      <c r="DQ145" s="670"/>
      <c r="DR145" s="671"/>
      <c r="DS145" s="672"/>
      <c r="DT145" s="666"/>
      <c r="DU145" s="667"/>
      <c r="DV145" s="668"/>
      <c r="DW145" s="669"/>
      <c r="DX145" s="670"/>
      <c r="DY145" s="671"/>
      <c r="DZ145" s="672"/>
      <c r="EA145" s="666"/>
      <c r="EB145" s="667"/>
      <c r="EC145" s="668"/>
      <c r="ED145" s="669"/>
      <c r="EE145" s="670"/>
      <c r="EF145" s="671"/>
      <c r="EG145" s="672"/>
      <c r="EH145" s="666"/>
      <c r="EI145" s="667"/>
      <c r="EJ145" s="668"/>
      <c r="EK145" s="669"/>
      <c r="EL145" s="670"/>
      <c r="EM145" s="671"/>
      <c r="EN145" s="672"/>
      <c r="EO145" s="666"/>
      <c r="EP145" s="667"/>
      <c r="EQ145" s="668"/>
      <c r="ER145" s="669"/>
      <c r="ES145" s="670"/>
      <c r="ET145" s="671"/>
      <c r="EU145" s="448"/>
      <c r="EV145" s="438"/>
      <c r="EW145" s="439"/>
      <c r="EX145" s="440"/>
      <c r="EY145" s="441"/>
      <c r="EZ145" s="442"/>
      <c r="FA145" s="443"/>
      <c r="FB145" s="636"/>
      <c r="FC145" s="445"/>
      <c r="FD145" s="439"/>
      <c r="FE145" s="440"/>
      <c r="FF145" s="441"/>
      <c r="FG145" s="670"/>
      <c r="FH145" s="671"/>
      <c r="FI145" s="672"/>
      <c r="FJ145" s="406">
        <v>0</v>
      </c>
      <c r="FK145" s="401">
        <v>0</v>
      </c>
      <c r="FL145" s="402">
        <v>0</v>
      </c>
      <c r="FM145" s="673">
        <v>0</v>
      </c>
      <c r="FN145" s="674">
        <v>0</v>
      </c>
      <c r="FO145" s="428">
        <v>0</v>
      </c>
      <c r="FP145" s="400">
        <v>0</v>
      </c>
      <c r="FQ145" s="429">
        <v>0</v>
      </c>
      <c r="FR145" s="675">
        <v>0</v>
      </c>
      <c r="FS145" s="679">
        <v>0</v>
      </c>
      <c r="FT145" s="668">
        <v>0</v>
      </c>
      <c r="FU145" s="669">
        <v>0</v>
      </c>
      <c r="FV145" s="670">
        <v>0</v>
      </c>
      <c r="FW145" s="680">
        <v>0</v>
      </c>
      <c r="FX145" s="681">
        <v>0</v>
      </c>
      <c r="FY145" s="667">
        <v>0</v>
      </c>
      <c r="FZ145" s="658">
        <v>0</v>
      </c>
      <c r="GA145" s="659">
        <v>0</v>
      </c>
    </row>
    <row r="146" spans="1:183" ht="24.6" hidden="1">
      <c r="A146" s="682" t="s">
        <v>942</v>
      </c>
      <c r="B146" s="597" t="s">
        <v>889</v>
      </c>
      <c r="C146" s="661"/>
      <c r="D146" s="662"/>
      <c r="E146" s="683"/>
      <c r="F146" s="683"/>
      <c r="G146" s="684">
        <v>0</v>
      </c>
      <c r="H146" s="685"/>
      <c r="I146" s="685"/>
      <c r="J146" s="686">
        <v>0</v>
      </c>
      <c r="K146" s="437" t="e">
        <v>#DIV/0!</v>
      </c>
      <c r="L146" s="666"/>
      <c r="M146" s="667"/>
      <c r="N146" s="668"/>
      <c r="O146" s="669"/>
      <c r="P146" s="670"/>
      <c r="Q146" s="671"/>
      <c r="R146" s="543"/>
      <c r="S146" s="666"/>
      <c r="T146" s="667"/>
      <c r="U146" s="668"/>
      <c r="V146" s="669"/>
      <c r="W146" s="670"/>
      <c r="X146" s="671"/>
      <c r="Y146" s="672"/>
      <c r="Z146" s="666"/>
      <c r="AA146" s="667"/>
      <c r="AB146" s="668"/>
      <c r="AC146" s="669"/>
      <c r="AD146" s="670"/>
      <c r="AE146" s="671"/>
      <c r="AF146" s="672"/>
      <c r="AG146" s="666"/>
      <c r="AH146" s="667"/>
      <c r="AI146" s="668"/>
      <c r="AJ146" s="669"/>
      <c r="AK146" s="670"/>
      <c r="AL146" s="671"/>
      <c r="AM146" s="672"/>
      <c r="AN146" s="666"/>
      <c r="AO146" s="667"/>
      <c r="AP146" s="668"/>
      <c r="AQ146" s="669"/>
      <c r="AR146" s="670"/>
      <c r="AS146" s="671"/>
      <c r="AT146" s="672"/>
      <c r="AU146" s="666"/>
      <c r="AV146" s="667"/>
      <c r="AW146" s="668"/>
      <c r="AX146" s="669"/>
      <c r="AY146" s="670"/>
      <c r="AZ146" s="671"/>
      <c r="BA146" s="543"/>
      <c r="BB146" s="666"/>
      <c r="BC146" s="667"/>
      <c r="BD146" s="668"/>
      <c r="BE146" s="669"/>
      <c r="BF146" s="670"/>
      <c r="BG146" s="671"/>
      <c r="BH146" s="672"/>
      <c r="BI146" s="666"/>
      <c r="BJ146" s="667"/>
      <c r="BK146" s="668"/>
      <c r="BL146" s="669"/>
      <c r="BM146" s="670"/>
      <c r="BN146" s="671"/>
      <c r="BO146" s="672"/>
      <c r="BP146" s="666"/>
      <c r="BQ146" s="667"/>
      <c r="BR146" s="668"/>
      <c r="BS146" s="669"/>
      <c r="BT146" s="670"/>
      <c r="BU146" s="671"/>
      <c r="BV146" s="448"/>
      <c r="BW146" s="666"/>
      <c r="BX146" s="667"/>
      <c r="BY146" s="668"/>
      <c r="BZ146" s="669"/>
      <c r="CA146" s="442"/>
      <c r="CB146" s="671"/>
      <c r="CC146" s="672"/>
      <c r="CD146" s="666"/>
      <c r="CE146" s="667"/>
      <c r="CF146" s="668"/>
      <c r="CG146" s="669"/>
      <c r="CH146" s="670"/>
      <c r="CI146" s="671"/>
      <c r="CJ146" s="672"/>
      <c r="CK146" s="666"/>
      <c r="CL146" s="667"/>
      <c r="CM146" s="668"/>
      <c r="CN146" s="669"/>
      <c r="CO146" s="670"/>
      <c r="CP146" s="671"/>
      <c r="CQ146" s="672"/>
      <c r="CR146" s="666"/>
      <c r="CS146" s="667"/>
      <c r="CT146" s="668"/>
      <c r="CU146" s="669"/>
      <c r="CV146" s="670"/>
      <c r="CW146" s="671"/>
      <c r="CX146" s="672"/>
      <c r="CY146" s="666"/>
      <c r="CZ146" s="667"/>
      <c r="DA146" s="668"/>
      <c r="DB146" s="669"/>
      <c r="DC146" s="670"/>
      <c r="DD146" s="671"/>
      <c r="DE146" s="672"/>
      <c r="DF146" s="666"/>
      <c r="DG146" s="667"/>
      <c r="DH146" s="668"/>
      <c r="DI146" s="669"/>
      <c r="DJ146" s="670"/>
      <c r="DK146" s="671"/>
      <c r="DL146" s="672"/>
      <c r="DM146" s="666"/>
      <c r="DN146" s="667"/>
      <c r="DO146" s="668"/>
      <c r="DP146" s="669"/>
      <c r="DQ146" s="670"/>
      <c r="DR146" s="671"/>
      <c r="DS146" s="672"/>
      <c r="DT146" s="666"/>
      <c r="DU146" s="667"/>
      <c r="DV146" s="668"/>
      <c r="DW146" s="669"/>
      <c r="DX146" s="670"/>
      <c r="DY146" s="671"/>
      <c r="DZ146" s="672"/>
      <c r="EA146" s="666"/>
      <c r="EB146" s="667"/>
      <c r="EC146" s="668"/>
      <c r="ED146" s="669"/>
      <c r="EE146" s="670"/>
      <c r="EF146" s="671"/>
      <c r="EG146" s="672"/>
      <c r="EH146" s="666"/>
      <c r="EI146" s="667"/>
      <c r="EJ146" s="668"/>
      <c r="EK146" s="669"/>
      <c r="EL146" s="670"/>
      <c r="EM146" s="671"/>
      <c r="EN146" s="672"/>
      <c r="EO146" s="666"/>
      <c r="EP146" s="667"/>
      <c r="EQ146" s="668"/>
      <c r="ER146" s="669"/>
      <c r="ES146" s="670"/>
      <c r="ET146" s="671"/>
      <c r="EU146" s="448"/>
      <c r="EV146" s="438"/>
      <c r="EW146" s="439"/>
      <c r="EX146" s="440"/>
      <c r="EY146" s="441"/>
      <c r="EZ146" s="442"/>
      <c r="FA146" s="443"/>
      <c r="FB146" s="636"/>
      <c r="FC146" s="445"/>
      <c r="FD146" s="439"/>
      <c r="FE146" s="440"/>
      <c r="FF146" s="441"/>
      <c r="FG146" s="670"/>
      <c r="FH146" s="671"/>
      <c r="FI146" s="672"/>
      <c r="FJ146" s="406">
        <v>0</v>
      </c>
      <c r="FK146" s="401">
        <v>0</v>
      </c>
      <c r="FL146" s="402">
        <v>0</v>
      </c>
      <c r="FM146" s="673">
        <v>0</v>
      </c>
      <c r="FN146" s="674">
        <v>0</v>
      </c>
      <c r="FO146" s="428">
        <v>0</v>
      </c>
      <c r="FP146" s="400">
        <v>0</v>
      </c>
      <c r="FQ146" s="429">
        <v>0</v>
      </c>
      <c r="FR146" s="675">
        <v>0</v>
      </c>
      <c r="FS146" s="679">
        <v>0</v>
      </c>
      <c r="FT146" s="668">
        <v>0</v>
      </c>
      <c r="FU146" s="669">
        <v>0</v>
      </c>
      <c r="FV146" s="670">
        <v>0</v>
      </c>
      <c r="FW146" s="680">
        <v>0</v>
      </c>
      <c r="FX146" s="681">
        <v>0</v>
      </c>
      <c r="FY146" s="667">
        <v>0</v>
      </c>
      <c r="FZ146" s="658">
        <v>0</v>
      </c>
      <c r="GA146" s="659">
        <v>0</v>
      </c>
    </row>
    <row r="147" spans="1:183" ht="24.6" hidden="1">
      <c r="A147" s="682" t="s">
        <v>943</v>
      </c>
      <c r="B147" s="597" t="s">
        <v>889</v>
      </c>
      <c r="C147" s="661"/>
      <c r="D147" s="662"/>
      <c r="E147" s="683"/>
      <c r="F147" s="683"/>
      <c r="G147" s="684">
        <v>0</v>
      </c>
      <c r="H147" s="685"/>
      <c r="I147" s="685"/>
      <c r="J147" s="686">
        <v>0</v>
      </c>
      <c r="K147" s="437" t="e">
        <v>#DIV/0!</v>
      </c>
      <c r="L147" s="666"/>
      <c r="M147" s="667"/>
      <c r="N147" s="668"/>
      <c r="O147" s="669"/>
      <c r="P147" s="670"/>
      <c r="Q147" s="671"/>
      <c r="R147" s="543"/>
      <c r="S147" s="666"/>
      <c r="T147" s="667"/>
      <c r="U147" s="668"/>
      <c r="V147" s="669"/>
      <c r="W147" s="670"/>
      <c r="X147" s="671"/>
      <c r="Y147" s="672"/>
      <c r="Z147" s="666"/>
      <c r="AA147" s="667"/>
      <c r="AB147" s="668"/>
      <c r="AC147" s="669"/>
      <c r="AD147" s="670"/>
      <c r="AE147" s="671"/>
      <c r="AF147" s="672"/>
      <c r="AG147" s="666"/>
      <c r="AH147" s="667"/>
      <c r="AI147" s="668"/>
      <c r="AJ147" s="669"/>
      <c r="AK147" s="670"/>
      <c r="AL147" s="671"/>
      <c r="AM147" s="672"/>
      <c r="AN147" s="666"/>
      <c r="AO147" s="667"/>
      <c r="AP147" s="668"/>
      <c r="AQ147" s="669"/>
      <c r="AR147" s="670"/>
      <c r="AS147" s="671"/>
      <c r="AT147" s="672"/>
      <c r="AU147" s="666"/>
      <c r="AV147" s="667"/>
      <c r="AW147" s="668"/>
      <c r="AX147" s="669"/>
      <c r="AY147" s="670"/>
      <c r="AZ147" s="671"/>
      <c r="BA147" s="543"/>
      <c r="BB147" s="666"/>
      <c r="BC147" s="667"/>
      <c r="BD147" s="668"/>
      <c r="BE147" s="669"/>
      <c r="BF147" s="670"/>
      <c r="BG147" s="671"/>
      <c r="BH147" s="672"/>
      <c r="BI147" s="666"/>
      <c r="BJ147" s="667"/>
      <c r="BK147" s="668"/>
      <c r="BL147" s="669"/>
      <c r="BM147" s="670"/>
      <c r="BN147" s="671"/>
      <c r="BO147" s="672"/>
      <c r="BP147" s="666"/>
      <c r="BQ147" s="667"/>
      <c r="BR147" s="668"/>
      <c r="BS147" s="669"/>
      <c r="BT147" s="670"/>
      <c r="BU147" s="671"/>
      <c r="BV147" s="448"/>
      <c r="BW147" s="666"/>
      <c r="BX147" s="667"/>
      <c r="BY147" s="668"/>
      <c r="BZ147" s="669"/>
      <c r="CA147" s="442"/>
      <c r="CB147" s="671"/>
      <c r="CC147" s="672"/>
      <c r="CD147" s="666"/>
      <c r="CE147" s="667"/>
      <c r="CF147" s="668"/>
      <c r="CG147" s="669"/>
      <c r="CH147" s="670"/>
      <c r="CI147" s="671"/>
      <c r="CJ147" s="672"/>
      <c r="CK147" s="666"/>
      <c r="CL147" s="667"/>
      <c r="CM147" s="668"/>
      <c r="CN147" s="669"/>
      <c r="CO147" s="670"/>
      <c r="CP147" s="671"/>
      <c r="CQ147" s="672"/>
      <c r="CR147" s="666"/>
      <c r="CS147" s="667"/>
      <c r="CT147" s="668"/>
      <c r="CU147" s="669"/>
      <c r="CV147" s="670"/>
      <c r="CW147" s="671"/>
      <c r="CX147" s="672"/>
      <c r="CY147" s="666"/>
      <c r="CZ147" s="667"/>
      <c r="DA147" s="668"/>
      <c r="DB147" s="669"/>
      <c r="DC147" s="670"/>
      <c r="DD147" s="671"/>
      <c r="DE147" s="672"/>
      <c r="DF147" s="666"/>
      <c r="DG147" s="667"/>
      <c r="DH147" s="668"/>
      <c r="DI147" s="669"/>
      <c r="DJ147" s="670"/>
      <c r="DK147" s="671"/>
      <c r="DL147" s="672"/>
      <c r="DM147" s="666"/>
      <c r="DN147" s="667"/>
      <c r="DO147" s="668"/>
      <c r="DP147" s="669"/>
      <c r="DQ147" s="670"/>
      <c r="DR147" s="671"/>
      <c r="DS147" s="672"/>
      <c r="DT147" s="666"/>
      <c r="DU147" s="667"/>
      <c r="DV147" s="668"/>
      <c r="DW147" s="669"/>
      <c r="DX147" s="670"/>
      <c r="DY147" s="671"/>
      <c r="DZ147" s="672"/>
      <c r="EA147" s="666"/>
      <c r="EB147" s="667"/>
      <c r="EC147" s="668"/>
      <c r="ED147" s="669"/>
      <c r="EE147" s="670"/>
      <c r="EF147" s="671"/>
      <c r="EG147" s="672"/>
      <c r="EH147" s="666"/>
      <c r="EI147" s="667"/>
      <c r="EJ147" s="668"/>
      <c r="EK147" s="669"/>
      <c r="EL147" s="670"/>
      <c r="EM147" s="671"/>
      <c r="EN147" s="672"/>
      <c r="EO147" s="666"/>
      <c r="EP147" s="667"/>
      <c r="EQ147" s="668"/>
      <c r="ER147" s="669"/>
      <c r="ES147" s="670"/>
      <c r="ET147" s="671"/>
      <c r="EU147" s="448"/>
      <c r="EV147" s="438"/>
      <c r="EW147" s="439"/>
      <c r="EX147" s="440"/>
      <c r="EY147" s="441"/>
      <c r="EZ147" s="442"/>
      <c r="FA147" s="443"/>
      <c r="FB147" s="636"/>
      <c r="FC147" s="445"/>
      <c r="FD147" s="439"/>
      <c r="FE147" s="440"/>
      <c r="FF147" s="441"/>
      <c r="FG147" s="670"/>
      <c r="FH147" s="671"/>
      <c r="FI147" s="672"/>
      <c r="FJ147" s="406">
        <v>0</v>
      </c>
      <c r="FK147" s="401">
        <v>0</v>
      </c>
      <c r="FL147" s="402">
        <v>0</v>
      </c>
      <c r="FM147" s="673">
        <v>0</v>
      </c>
      <c r="FN147" s="674">
        <v>0</v>
      </c>
      <c r="FO147" s="428">
        <v>0</v>
      </c>
      <c r="FP147" s="400">
        <v>0</v>
      </c>
      <c r="FQ147" s="429">
        <v>0</v>
      </c>
      <c r="FR147" s="675">
        <v>0</v>
      </c>
      <c r="FS147" s="679">
        <v>0</v>
      </c>
      <c r="FT147" s="668">
        <v>0</v>
      </c>
      <c r="FU147" s="669">
        <v>0</v>
      </c>
      <c r="FV147" s="670">
        <v>0</v>
      </c>
      <c r="FW147" s="680">
        <v>0</v>
      </c>
      <c r="FX147" s="681">
        <v>0</v>
      </c>
      <c r="FY147" s="667">
        <v>0</v>
      </c>
      <c r="FZ147" s="658">
        <v>0</v>
      </c>
      <c r="GA147" s="659">
        <v>0</v>
      </c>
    </row>
    <row r="148" spans="1:183" ht="24.6" hidden="1">
      <c r="A148" s="682" t="s">
        <v>944</v>
      </c>
      <c r="B148" s="597" t="s">
        <v>889</v>
      </c>
      <c r="C148" s="661"/>
      <c r="D148" s="662"/>
      <c r="E148" s="683"/>
      <c r="F148" s="683"/>
      <c r="G148" s="684">
        <v>0</v>
      </c>
      <c r="H148" s="685"/>
      <c r="I148" s="685"/>
      <c r="J148" s="686">
        <v>0</v>
      </c>
      <c r="K148" s="437" t="e">
        <v>#DIV/0!</v>
      </c>
      <c r="L148" s="666"/>
      <c r="M148" s="667"/>
      <c r="N148" s="668"/>
      <c r="O148" s="669"/>
      <c r="P148" s="670"/>
      <c r="Q148" s="671"/>
      <c r="R148" s="543"/>
      <c r="S148" s="666"/>
      <c r="T148" s="667"/>
      <c r="U148" s="668"/>
      <c r="V148" s="669"/>
      <c r="W148" s="670"/>
      <c r="X148" s="671"/>
      <c r="Y148" s="672"/>
      <c r="Z148" s="666"/>
      <c r="AA148" s="667"/>
      <c r="AB148" s="668"/>
      <c r="AC148" s="669"/>
      <c r="AD148" s="670"/>
      <c r="AE148" s="671"/>
      <c r="AF148" s="672"/>
      <c r="AG148" s="666"/>
      <c r="AH148" s="667"/>
      <c r="AI148" s="668"/>
      <c r="AJ148" s="669"/>
      <c r="AK148" s="670"/>
      <c r="AL148" s="671"/>
      <c r="AM148" s="672"/>
      <c r="AN148" s="666"/>
      <c r="AO148" s="667"/>
      <c r="AP148" s="668"/>
      <c r="AQ148" s="669"/>
      <c r="AR148" s="670"/>
      <c r="AS148" s="671"/>
      <c r="AT148" s="672"/>
      <c r="AU148" s="666"/>
      <c r="AV148" s="667"/>
      <c r="AW148" s="668"/>
      <c r="AX148" s="669"/>
      <c r="AY148" s="670"/>
      <c r="AZ148" s="671"/>
      <c r="BA148" s="543"/>
      <c r="BB148" s="666"/>
      <c r="BC148" s="667"/>
      <c r="BD148" s="668"/>
      <c r="BE148" s="669"/>
      <c r="BF148" s="670"/>
      <c r="BG148" s="671"/>
      <c r="BH148" s="672"/>
      <c r="BI148" s="666"/>
      <c r="BJ148" s="667"/>
      <c r="BK148" s="668"/>
      <c r="BL148" s="669"/>
      <c r="BM148" s="670"/>
      <c r="BN148" s="671"/>
      <c r="BO148" s="672"/>
      <c r="BP148" s="666"/>
      <c r="BQ148" s="667"/>
      <c r="BR148" s="668"/>
      <c r="BS148" s="669"/>
      <c r="BT148" s="670"/>
      <c r="BU148" s="671"/>
      <c r="BV148" s="448"/>
      <c r="BW148" s="666"/>
      <c r="BX148" s="667"/>
      <c r="BY148" s="668"/>
      <c r="BZ148" s="669"/>
      <c r="CA148" s="442"/>
      <c r="CB148" s="671"/>
      <c r="CC148" s="672"/>
      <c r="CD148" s="666"/>
      <c r="CE148" s="667"/>
      <c r="CF148" s="668"/>
      <c r="CG148" s="669"/>
      <c r="CH148" s="670"/>
      <c r="CI148" s="671"/>
      <c r="CJ148" s="672"/>
      <c r="CK148" s="666"/>
      <c r="CL148" s="667"/>
      <c r="CM148" s="668"/>
      <c r="CN148" s="669"/>
      <c r="CO148" s="670"/>
      <c r="CP148" s="671"/>
      <c r="CQ148" s="672"/>
      <c r="CR148" s="666"/>
      <c r="CS148" s="667"/>
      <c r="CT148" s="668"/>
      <c r="CU148" s="669"/>
      <c r="CV148" s="670"/>
      <c r="CW148" s="671"/>
      <c r="CX148" s="672"/>
      <c r="CY148" s="666"/>
      <c r="CZ148" s="667"/>
      <c r="DA148" s="668"/>
      <c r="DB148" s="669"/>
      <c r="DC148" s="670"/>
      <c r="DD148" s="671"/>
      <c r="DE148" s="672"/>
      <c r="DF148" s="666"/>
      <c r="DG148" s="667"/>
      <c r="DH148" s="668"/>
      <c r="DI148" s="669"/>
      <c r="DJ148" s="670"/>
      <c r="DK148" s="671"/>
      <c r="DL148" s="672"/>
      <c r="DM148" s="666"/>
      <c r="DN148" s="667"/>
      <c r="DO148" s="668"/>
      <c r="DP148" s="669"/>
      <c r="DQ148" s="670"/>
      <c r="DR148" s="671"/>
      <c r="DS148" s="672"/>
      <c r="DT148" s="666"/>
      <c r="DU148" s="667"/>
      <c r="DV148" s="668"/>
      <c r="DW148" s="669"/>
      <c r="DX148" s="670"/>
      <c r="DY148" s="671"/>
      <c r="DZ148" s="672"/>
      <c r="EA148" s="666"/>
      <c r="EB148" s="667"/>
      <c r="EC148" s="668"/>
      <c r="ED148" s="669"/>
      <c r="EE148" s="670"/>
      <c r="EF148" s="671"/>
      <c r="EG148" s="672"/>
      <c r="EH148" s="666"/>
      <c r="EI148" s="667"/>
      <c r="EJ148" s="668"/>
      <c r="EK148" s="669"/>
      <c r="EL148" s="670"/>
      <c r="EM148" s="671"/>
      <c r="EN148" s="672"/>
      <c r="EO148" s="666"/>
      <c r="EP148" s="667"/>
      <c r="EQ148" s="668"/>
      <c r="ER148" s="669"/>
      <c r="ES148" s="670"/>
      <c r="ET148" s="671"/>
      <c r="EU148" s="448"/>
      <c r="EV148" s="438"/>
      <c r="EW148" s="439"/>
      <c r="EX148" s="440"/>
      <c r="EY148" s="441"/>
      <c r="EZ148" s="442"/>
      <c r="FA148" s="443"/>
      <c r="FB148" s="636"/>
      <c r="FC148" s="445"/>
      <c r="FD148" s="439"/>
      <c r="FE148" s="440"/>
      <c r="FF148" s="441"/>
      <c r="FG148" s="670"/>
      <c r="FH148" s="671"/>
      <c r="FI148" s="672"/>
      <c r="FJ148" s="406">
        <v>0</v>
      </c>
      <c r="FK148" s="401">
        <v>0</v>
      </c>
      <c r="FL148" s="402">
        <v>0</v>
      </c>
      <c r="FM148" s="673">
        <v>0</v>
      </c>
      <c r="FN148" s="674">
        <v>0</v>
      </c>
      <c r="FO148" s="428">
        <v>0</v>
      </c>
      <c r="FP148" s="400">
        <v>0</v>
      </c>
      <c r="FQ148" s="429">
        <v>0</v>
      </c>
      <c r="FR148" s="675">
        <v>0</v>
      </c>
      <c r="FS148" s="679">
        <v>0</v>
      </c>
      <c r="FT148" s="668">
        <v>0</v>
      </c>
      <c r="FU148" s="669">
        <v>0</v>
      </c>
      <c r="FV148" s="670">
        <v>0</v>
      </c>
      <c r="FW148" s="680">
        <v>0</v>
      </c>
      <c r="FX148" s="681">
        <v>0</v>
      </c>
      <c r="FY148" s="667">
        <v>0</v>
      </c>
      <c r="FZ148" s="658">
        <v>0</v>
      </c>
      <c r="GA148" s="659">
        <v>0</v>
      </c>
    </row>
    <row r="149" spans="1:183" ht="24.6" hidden="1">
      <c r="A149" s="682" t="s">
        <v>945</v>
      </c>
      <c r="B149" s="597" t="s">
        <v>889</v>
      </c>
      <c r="C149" s="661"/>
      <c r="D149" s="662"/>
      <c r="E149" s="683"/>
      <c r="F149" s="683"/>
      <c r="G149" s="684">
        <v>0</v>
      </c>
      <c r="H149" s="685"/>
      <c r="I149" s="685"/>
      <c r="J149" s="686">
        <v>0</v>
      </c>
      <c r="K149" s="437" t="e">
        <v>#DIV/0!</v>
      </c>
      <c r="L149" s="666"/>
      <c r="M149" s="667"/>
      <c r="N149" s="668"/>
      <c r="O149" s="669"/>
      <c r="P149" s="670"/>
      <c r="Q149" s="671"/>
      <c r="R149" s="543"/>
      <c r="S149" s="666"/>
      <c r="T149" s="667"/>
      <c r="U149" s="668"/>
      <c r="V149" s="669"/>
      <c r="W149" s="670"/>
      <c r="X149" s="671"/>
      <c r="Y149" s="672"/>
      <c r="Z149" s="666"/>
      <c r="AA149" s="667"/>
      <c r="AB149" s="668"/>
      <c r="AC149" s="669"/>
      <c r="AD149" s="670"/>
      <c r="AE149" s="671"/>
      <c r="AF149" s="672"/>
      <c r="AG149" s="666"/>
      <c r="AH149" s="667"/>
      <c r="AI149" s="668"/>
      <c r="AJ149" s="669"/>
      <c r="AK149" s="670"/>
      <c r="AL149" s="671"/>
      <c r="AM149" s="672"/>
      <c r="AN149" s="666"/>
      <c r="AO149" s="667"/>
      <c r="AP149" s="668"/>
      <c r="AQ149" s="669"/>
      <c r="AR149" s="670"/>
      <c r="AS149" s="671"/>
      <c r="AT149" s="672"/>
      <c r="AU149" s="666"/>
      <c r="AV149" s="667"/>
      <c r="AW149" s="668"/>
      <c r="AX149" s="669"/>
      <c r="AY149" s="670"/>
      <c r="AZ149" s="671"/>
      <c r="BA149" s="543"/>
      <c r="BB149" s="666"/>
      <c r="BC149" s="667"/>
      <c r="BD149" s="668"/>
      <c r="BE149" s="669"/>
      <c r="BF149" s="670"/>
      <c r="BG149" s="671"/>
      <c r="BH149" s="672"/>
      <c r="BI149" s="666"/>
      <c r="BJ149" s="667"/>
      <c r="BK149" s="668"/>
      <c r="BL149" s="669"/>
      <c r="BM149" s="670"/>
      <c r="BN149" s="671"/>
      <c r="BO149" s="672"/>
      <c r="BP149" s="666"/>
      <c r="BQ149" s="667"/>
      <c r="BR149" s="668"/>
      <c r="BS149" s="669"/>
      <c r="BT149" s="670"/>
      <c r="BU149" s="671"/>
      <c r="BV149" s="448"/>
      <c r="BW149" s="666"/>
      <c r="BX149" s="667"/>
      <c r="BY149" s="668"/>
      <c r="BZ149" s="669"/>
      <c r="CA149" s="442"/>
      <c r="CB149" s="671"/>
      <c r="CC149" s="672"/>
      <c r="CD149" s="666"/>
      <c r="CE149" s="667"/>
      <c r="CF149" s="668"/>
      <c r="CG149" s="669"/>
      <c r="CH149" s="670"/>
      <c r="CI149" s="671"/>
      <c r="CJ149" s="672"/>
      <c r="CK149" s="666"/>
      <c r="CL149" s="667"/>
      <c r="CM149" s="668"/>
      <c r="CN149" s="669"/>
      <c r="CO149" s="670"/>
      <c r="CP149" s="671"/>
      <c r="CQ149" s="672"/>
      <c r="CR149" s="666"/>
      <c r="CS149" s="667"/>
      <c r="CT149" s="668"/>
      <c r="CU149" s="669"/>
      <c r="CV149" s="670"/>
      <c r="CW149" s="671"/>
      <c r="CX149" s="672"/>
      <c r="CY149" s="666"/>
      <c r="CZ149" s="667"/>
      <c r="DA149" s="668"/>
      <c r="DB149" s="669"/>
      <c r="DC149" s="670"/>
      <c r="DD149" s="671"/>
      <c r="DE149" s="672"/>
      <c r="DF149" s="666"/>
      <c r="DG149" s="667"/>
      <c r="DH149" s="668"/>
      <c r="DI149" s="669"/>
      <c r="DJ149" s="670"/>
      <c r="DK149" s="671"/>
      <c r="DL149" s="672"/>
      <c r="DM149" s="666"/>
      <c r="DN149" s="667"/>
      <c r="DO149" s="668"/>
      <c r="DP149" s="669"/>
      <c r="DQ149" s="670"/>
      <c r="DR149" s="671"/>
      <c r="DS149" s="672"/>
      <c r="DT149" s="666"/>
      <c r="DU149" s="667"/>
      <c r="DV149" s="668"/>
      <c r="DW149" s="669"/>
      <c r="DX149" s="670"/>
      <c r="DY149" s="671"/>
      <c r="DZ149" s="672"/>
      <c r="EA149" s="666"/>
      <c r="EB149" s="667"/>
      <c r="EC149" s="668"/>
      <c r="ED149" s="669"/>
      <c r="EE149" s="670"/>
      <c r="EF149" s="671"/>
      <c r="EG149" s="672"/>
      <c r="EH149" s="666"/>
      <c r="EI149" s="667"/>
      <c r="EJ149" s="668"/>
      <c r="EK149" s="669"/>
      <c r="EL149" s="670"/>
      <c r="EM149" s="671"/>
      <c r="EN149" s="672"/>
      <c r="EO149" s="666"/>
      <c r="EP149" s="667"/>
      <c r="EQ149" s="668"/>
      <c r="ER149" s="669"/>
      <c r="ES149" s="670"/>
      <c r="ET149" s="671"/>
      <c r="EU149" s="448"/>
      <c r="EV149" s="438"/>
      <c r="EW149" s="439"/>
      <c r="EX149" s="440"/>
      <c r="EY149" s="441"/>
      <c r="EZ149" s="442"/>
      <c r="FA149" s="443"/>
      <c r="FB149" s="636"/>
      <c r="FC149" s="445"/>
      <c r="FD149" s="439"/>
      <c r="FE149" s="440"/>
      <c r="FF149" s="441"/>
      <c r="FG149" s="670"/>
      <c r="FH149" s="671"/>
      <c r="FI149" s="672"/>
      <c r="FJ149" s="406">
        <v>0</v>
      </c>
      <c r="FK149" s="401">
        <v>0</v>
      </c>
      <c r="FL149" s="402">
        <v>0</v>
      </c>
      <c r="FM149" s="673">
        <v>0</v>
      </c>
      <c r="FN149" s="674">
        <v>0</v>
      </c>
      <c r="FO149" s="428">
        <v>0</v>
      </c>
      <c r="FP149" s="400">
        <v>0</v>
      </c>
      <c r="FQ149" s="429">
        <v>0</v>
      </c>
      <c r="FR149" s="675">
        <v>0</v>
      </c>
      <c r="FS149" s="679">
        <v>0</v>
      </c>
      <c r="FT149" s="668">
        <v>0</v>
      </c>
      <c r="FU149" s="669">
        <v>0</v>
      </c>
      <c r="FV149" s="670">
        <v>0</v>
      </c>
      <c r="FW149" s="680">
        <v>0</v>
      </c>
      <c r="FX149" s="681">
        <v>0</v>
      </c>
      <c r="FY149" s="667">
        <v>0</v>
      </c>
      <c r="FZ149" s="658">
        <v>0</v>
      </c>
      <c r="GA149" s="659">
        <v>0</v>
      </c>
    </row>
    <row r="150" spans="1:183" ht="24.6" hidden="1">
      <c r="A150" s="682" t="s">
        <v>946</v>
      </c>
      <c r="B150" s="597" t="s">
        <v>889</v>
      </c>
      <c r="C150" s="661"/>
      <c r="D150" s="662"/>
      <c r="E150" s="683"/>
      <c r="F150" s="683"/>
      <c r="G150" s="684">
        <v>0</v>
      </c>
      <c r="H150" s="685"/>
      <c r="I150" s="685"/>
      <c r="J150" s="686">
        <v>0</v>
      </c>
      <c r="K150" s="437" t="e">
        <v>#DIV/0!</v>
      </c>
      <c r="L150" s="666"/>
      <c r="M150" s="667"/>
      <c r="N150" s="668"/>
      <c r="O150" s="669"/>
      <c r="P150" s="670"/>
      <c r="Q150" s="671"/>
      <c r="R150" s="543"/>
      <c r="S150" s="666"/>
      <c r="T150" s="667"/>
      <c r="U150" s="668"/>
      <c r="V150" s="669"/>
      <c r="W150" s="670"/>
      <c r="X150" s="671"/>
      <c r="Y150" s="672"/>
      <c r="Z150" s="666"/>
      <c r="AA150" s="667"/>
      <c r="AB150" s="668"/>
      <c r="AC150" s="669"/>
      <c r="AD150" s="670"/>
      <c r="AE150" s="671"/>
      <c r="AF150" s="672"/>
      <c r="AG150" s="666"/>
      <c r="AH150" s="667"/>
      <c r="AI150" s="668"/>
      <c r="AJ150" s="669"/>
      <c r="AK150" s="670"/>
      <c r="AL150" s="671"/>
      <c r="AM150" s="672"/>
      <c r="AN150" s="666"/>
      <c r="AO150" s="667"/>
      <c r="AP150" s="668"/>
      <c r="AQ150" s="669"/>
      <c r="AR150" s="670"/>
      <c r="AS150" s="671"/>
      <c r="AT150" s="672"/>
      <c r="AU150" s="666"/>
      <c r="AV150" s="667"/>
      <c r="AW150" s="668"/>
      <c r="AX150" s="669"/>
      <c r="AY150" s="670"/>
      <c r="AZ150" s="671"/>
      <c r="BA150" s="543"/>
      <c r="BB150" s="666"/>
      <c r="BC150" s="667"/>
      <c r="BD150" s="668"/>
      <c r="BE150" s="669"/>
      <c r="BF150" s="670"/>
      <c r="BG150" s="671"/>
      <c r="BH150" s="672"/>
      <c r="BI150" s="666"/>
      <c r="BJ150" s="667"/>
      <c r="BK150" s="668"/>
      <c r="BL150" s="669"/>
      <c r="BM150" s="670"/>
      <c r="BN150" s="671"/>
      <c r="BO150" s="672"/>
      <c r="BP150" s="666"/>
      <c r="BQ150" s="667"/>
      <c r="BR150" s="668"/>
      <c r="BS150" s="669"/>
      <c r="BT150" s="670"/>
      <c r="BU150" s="671"/>
      <c r="BV150" s="448"/>
      <c r="BW150" s="666"/>
      <c r="BX150" s="667"/>
      <c r="BY150" s="668"/>
      <c r="BZ150" s="669"/>
      <c r="CA150" s="442"/>
      <c r="CB150" s="671"/>
      <c r="CC150" s="672"/>
      <c r="CD150" s="666"/>
      <c r="CE150" s="667"/>
      <c r="CF150" s="668"/>
      <c r="CG150" s="669"/>
      <c r="CH150" s="670"/>
      <c r="CI150" s="671"/>
      <c r="CJ150" s="672"/>
      <c r="CK150" s="666"/>
      <c r="CL150" s="667"/>
      <c r="CM150" s="668"/>
      <c r="CN150" s="669"/>
      <c r="CO150" s="670"/>
      <c r="CP150" s="671"/>
      <c r="CQ150" s="672"/>
      <c r="CR150" s="666"/>
      <c r="CS150" s="667"/>
      <c r="CT150" s="668"/>
      <c r="CU150" s="669"/>
      <c r="CV150" s="670"/>
      <c r="CW150" s="671"/>
      <c r="CX150" s="672"/>
      <c r="CY150" s="666"/>
      <c r="CZ150" s="667"/>
      <c r="DA150" s="668"/>
      <c r="DB150" s="669"/>
      <c r="DC150" s="670"/>
      <c r="DD150" s="671"/>
      <c r="DE150" s="672"/>
      <c r="DF150" s="666"/>
      <c r="DG150" s="667"/>
      <c r="DH150" s="668"/>
      <c r="DI150" s="669"/>
      <c r="DJ150" s="670"/>
      <c r="DK150" s="671"/>
      <c r="DL150" s="672"/>
      <c r="DM150" s="666"/>
      <c r="DN150" s="667"/>
      <c r="DO150" s="668"/>
      <c r="DP150" s="669"/>
      <c r="DQ150" s="670"/>
      <c r="DR150" s="671"/>
      <c r="DS150" s="672"/>
      <c r="DT150" s="666"/>
      <c r="DU150" s="667"/>
      <c r="DV150" s="668"/>
      <c r="DW150" s="669"/>
      <c r="DX150" s="670"/>
      <c r="DY150" s="671"/>
      <c r="DZ150" s="672"/>
      <c r="EA150" s="666"/>
      <c r="EB150" s="667"/>
      <c r="EC150" s="668"/>
      <c r="ED150" s="669"/>
      <c r="EE150" s="670"/>
      <c r="EF150" s="671"/>
      <c r="EG150" s="672"/>
      <c r="EH150" s="666"/>
      <c r="EI150" s="667"/>
      <c r="EJ150" s="668"/>
      <c r="EK150" s="669"/>
      <c r="EL150" s="670"/>
      <c r="EM150" s="671"/>
      <c r="EN150" s="672"/>
      <c r="EO150" s="666"/>
      <c r="EP150" s="667"/>
      <c r="EQ150" s="668"/>
      <c r="ER150" s="669"/>
      <c r="ES150" s="670"/>
      <c r="ET150" s="671"/>
      <c r="EU150" s="448"/>
      <c r="EV150" s="438"/>
      <c r="EW150" s="439"/>
      <c r="EX150" s="440"/>
      <c r="EY150" s="441"/>
      <c r="EZ150" s="442"/>
      <c r="FA150" s="443"/>
      <c r="FB150" s="636"/>
      <c r="FC150" s="445"/>
      <c r="FD150" s="439"/>
      <c r="FE150" s="440"/>
      <c r="FF150" s="441"/>
      <c r="FG150" s="670"/>
      <c r="FH150" s="671"/>
      <c r="FI150" s="672"/>
      <c r="FJ150" s="406">
        <v>0</v>
      </c>
      <c r="FK150" s="401">
        <v>0</v>
      </c>
      <c r="FL150" s="402">
        <v>0</v>
      </c>
      <c r="FM150" s="673">
        <v>0</v>
      </c>
      <c r="FN150" s="674">
        <v>0</v>
      </c>
      <c r="FO150" s="428">
        <v>0</v>
      </c>
      <c r="FP150" s="400">
        <v>0</v>
      </c>
      <c r="FQ150" s="429">
        <v>0</v>
      </c>
      <c r="FR150" s="675">
        <v>0</v>
      </c>
      <c r="FS150" s="679">
        <v>0</v>
      </c>
      <c r="FT150" s="668">
        <v>0</v>
      </c>
      <c r="FU150" s="669">
        <v>0</v>
      </c>
      <c r="FV150" s="670">
        <v>0</v>
      </c>
      <c r="FW150" s="680">
        <v>0</v>
      </c>
      <c r="FX150" s="681">
        <v>0</v>
      </c>
      <c r="FY150" s="667">
        <v>0</v>
      </c>
      <c r="FZ150" s="658">
        <v>0</v>
      </c>
      <c r="GA150" s="659">
        <v>0</v>
      </c>
    </row>
    <row r="151" spans="1:183" ht="24.6" hidden="1">
      <c r="A151" s="682" t="s">
        <v>947</v>
      </c>
      <c r="B151" s="597" t="s">
        <v>889</v>
      </c>
      <c r="C151" s="661"/>
      <c r="D151" s="662"/>
      <c r="E151" s="683"/>
      <c r="F151" s="683"/>
      <c r="G151" s="684">
        <v>0</v>
      </c>
      <c r="H151" s="685"/>
      <c r="I151" s="685"/>
      <c r="J151" s="686">
        <v>0</v>
      </c>
      <c r="K151" s="437" t="e">
        <v>#DIV/0!</v>
      </c>
      <c r="L151" s="666"/>
      <c r="M151" s="667"/>
      <c r="N151" s="668"/>
      <c r="O151" s="669"/>
      <c r="P151" s="670"/>
      <c r="Q151" s="671"/>
      <c r="R151" s="543"/>
      <c r="S151" s="666"/>
      <c r="T151" s="667"/>
      <c r="U151" s="668"/>
      <c r="V151" s="669"/>
      <c r="W151" s="670"/>
      <c r="X151" s="671"/>
      <c r="Y151" s="672"/>
      <c r="Z151" s="666"/>
      <c r="AA151" s="667"/>
      <c r="AB151" s="668"/>
      <c r="AC151" s="669"/>
      <c r="AD151" s="670"/>
      <c r="AE151" s="671"/>
      <c r="AF151" s="672"/>
      <c r="AG151" s="666"/>
      <c r="AH151" s="667"/>
      <c r="AI151" s="668"/>
      <c r="AJ151" s="669"/>
      <c r="AK151" s="670"/>
      <c r="AL151" s="671"/>
      <c r="AM151" s="672"/>
      <c r="AN151" s="666"/>
      <c r="AO151" s="667"/>
      <c r="AP151" s="668"/>
      <c r="AQ151" s="669"/>
      <c r="AR151" s="670"/>
      <c r="AS151" s="671"/>
      <c r="AT151" s="672"/>
      <c r="AU151" s="666"/>
      <c r="AV151" s="667"/>
      <c r="AW151" s="668"/>
      <c r="AX151" s="669"/>
      <c r="AY151" s="670"/>
      <c r="AZ151" s="671"/>
      <c r="BA151" s="543"/>
      <c r="BB151" s="666"/>
      <c r="BC151" s="667"/>
      <c r="BD151" s="668"/>
      <c r="BE151" s="669"/>
      <c r="BF151" s="670"/>
      <c r="BG151" s="671"/>
      <c r="BH151" s="672"/>
      <c r="BI151" s="666"/>
      <c r="BJ151" s="667"/>
      <c r="BK151" s="668"/>
      <c r="BL151" s="669"/>
      <c r="BM151" s="670"/>
      <c r="BN151" s="671"/>
      <c r="BO151" s="672"/>
      <c r="BP151" s="666"/>
      <c r="BQ151" s="667"/>
      <c r="BR151" s="668"/>
      <c r="BS151" s="669"/>
      <c r="BT151" s="670"/>
      <c r="BU151" s="671"/>
      <c r="BV151" s="448"/>
      <c r="BW151" s="666"/>
      <c r="BX151" s="667"/>
      <c r="BY151" s="668"/>
      <c r="BZ151" s="669"/>
      <c r="CA151" s="442"/>
      <c r="CB151" s="671"/>
      <c r="CC151" s="672"/>
      <c r="CD151" s="666"/>
      <c r="CE151" s="667"/>
      <c r="CF151" s="668"/>
      <c r="CG151" s="669"/>
      <c r="CH151" s="670"/>
      <c r="CI151" s="671"/>
      <c r="CJ151" s="672"/>
      <c r="CK151" s="666"/>
      <c r="CL151" s="667"/>
      <c r="CM151" s="668"/>
      <c r="CN151" s="669"/>
      <c r="CO151" s="670"/>
      <c r="CP151" s="671"/>
      <c r="CQ151" s="672"/>
      <c r="CR151" s="666"/>
      <c r="CS151" s="667"/>
      <c r="CT151" s="668"/>
      <c r="CU151" s="669"/>
      <c r="CV151" s="670"/>
      <c r="CW151" s="671"/>
      <c r="CX151" s="672"/>
      <c r="CY151" s="666"/>
      <c r="CZ151" s="667"/>
      <c r="DA151" s="668"/>
      <c r="DB151" s="669"/>
      <c r="DC151" s="670"/>
      <c r="DD151" s="671"/>
      <c r="DE151" s="672"/>
      <c r="DF151" s="666"/>
      <c r="DG151" s="667"/>
      <c r="DH151" s="668"/>
      <c r="DI151" s="669"/>
      <c r="DJ151" s="670"/>
      <c r="DK151" s="671"/>
      <c r="DL151" s="672"/>
      <c r="DM151" s="666"/>
      <c r="DN151" s="667"/>
      <c r="DO151" s="668"/>
      <c r="DP151" s="669"/>
      <c r="DQ151" s="670"/>
      <c r="DR151" s="671"/>
      <c r="DS151" s="672"/>
      <c r="DT151" s="666"/>
      <c r="DU151" s="667"/>
      <c r="DV151" s="668"/>
      <c r="DW151" s="669"/>
      <c r="DX151" s="670"/>
      <c r="DY151" s="671"/>
      <c r="DZ151" s="672"/>
      <c r="EA151" s="666"/>
      <c r="EB151" s="667"/>
      <c r="EC151" s="668"/>
      <c r="ED151" s="669"/>
      <c r="EE151" s="670"/>
      <c r="EF151" s="671"/>
      <c r="EG151" s="672"/>
      <c r="EH151" s="666"/>
      <c r="EI151" s="667"/>
      <c r="EJ151" s="668"/>
      <c r="EK151" s="669"/>
      <c r="EL151" s="670"/>
      <c r="EM151" s="671"/>
      <c r="EN151" s="672"/>
      <c r="EO151" s="666"/>
      <c r="EP151" s="667"/>
      <c r="EQ151" s="668"/>
      <c r="ER151" s="669"/>
      <c r="ES151" s="670"/>
      <c r="ET151" s="671"/>
      <c r="EU151" s="448"/>
      <c r="EV151" s="438"/>
      <c r="EW151" s="439"/>
      <c r="EX151" s="440"/>
      <c r="EY151" s="441"/>
      <c r="EZ151" s="442"/>
      <c r="FA151" s="443"/>
      <c r="FB151" s="636"/>
      <c r="FC151" s="445"/>
      <c r="FD151" s="439"/>
      <c r="FE151" s="440"/>
      <c r="FF151" s="441"/>
      <c r="FG151" s="670"/>
      <c r="FH151" s="671"/>
      <c r="FI151" s="672"/>
      <c r="FJ151" s="406">
        <v>0</v>
      </c>
      <c r="FK151" s="401">
        <v>0</v>
      </c>
      <c r="FL151" s="402">
        <v>0</v>
      </c>
      <c r="FM151" s="673">
        <v>0</v>
      </c>
      <c r="FN151" s="674">
        <v>0</v>
      </c>
      <c r="FO151" s="428">
        <v>0</v>
      </c>
      <c r="FP151" s="400">
        <v>0</v>
      </c>
      <c r="FQ151" s="429">
        <v>0</v>
      </c>
      <c r="FR151" s="675">
        <v>0</v>
      </c>
      <c r="FS151" s="679">
        <v>0</v>
      </c>
      <c r="FT151" s="668">
        <v>0</v>
      </c>
      <c r="FU151" s="669">
        <v>0</v>
      </c>
      <c r="FV151" s="670">
        <v>0</v>
      </c>
      <c r="FW151" s="680">
        <v>0</v>
      </c>
      <c r="FX151" s="681">
        <v>0</v>
      </c>
      <c r="FY151" s="667">
        <v>0</v>
      </c>
      <c r="FZ151" s="658">
        <v>0</v>
      </c>
      <c r="GA151" s="659">
        <v>0</v>
      </c>
    </row>
    <row r="152" spans="1:183" ht="24.6" hidden="1">
      <c r="A152" s="682" t="s">
        <v>948</v>
      </c>
      <c r="B152" s="597" t="s">
        <v>889</v>
      </c>
      <c r="C152" s="661"/>
      <c r="D152" s="662"/>
      <c r="E152" s="683"/>
      <c r="F152" s="683"/>
      <c r="G152" s="684">
        <v>0</v>
      </c>
      <c r="H152" s="685"/>
      <c r="I152" s="685"/>
      <c r="J152" s="686">
        <v>0</v>
      </c>
      <c r="K152" s="437" t="e">
        <v>#DIV/0!</v>
      </c>
      <c r="L152" s="666"/>
      <c r="M152" s="667"/>
      <c r="N152" s="668"/>
      <c r="O152" s="669"/>
      <c r="P152" s="670"/>
      <c r="Q152" s="671"/>
      <c r="R152" s="543"/>
      <c r="S152" s="666"/>
      <c r="T152" s="667"/>
      <c r="U152" s="668"/>
      <c r="V152" s="669"/>
      <c r="W152" s="670"/>
      <c r="X152" s="671"/>
      <c r="Y152" s="672"/>
      <c r="Z152" s="666"/>
      <c r="AA152" s="667"/>
      <c r="AB152" s="668"/>
      <c r="AC152" s="669"/>
      <c r="AD152" s="670"/>
      <c r="AE152" s="671"/>
      <c r="AF152" s="672"/>
      <c r="AG152" s="666"/>
      <c r="AH152" s="667"/>
      <c r="AI152" s="668"/>
      <c r="AJ152" s="669"/>
      <c r="AK152" s="670"/>
      <c r="AL152" s="671"/>
      <c r="AM152" s="672"/>
      <c r="AN152" s="666"/>
      <c r="AO152" s="667"/>
      <c r="AP152" s="668"/>
      <c r="AQ152" s="669"/>
      <c r="AR152" s="670"/>
      <c r="AS152" s="671"/>
      <c r="AT152" s="672"/>
      <c r="AU152" s="666"/>
      <c r="AV152" s="667"/>
      <c r="AW152" s="668"/>
      <c r="AX152" s="669"/>
      <c r="AY152" s="670"/>
      <c r="AZ152" s="671"/>
      <c r="BA152" s="543"/>
      <c r="BB152" s="666"/>
      <c r="BC152" s="667"/>
      <c r="BD152" s="668"/>
      <c r="BE152" s="669"/>
      <c r="BF152" s="670"/>
      <c r="BG152" s="671"/>
      <c r="BH152" s="672"/>
      <c r="BI152" s="666"/>
      <c r="BJ152" s="667"/>
      <c r="BK152" s="668"/>
      <c r="BL152" s="669"/>
      <c r="BM152" s="670"/>
      <c r="BN152" s="671"/>
      <c r="BO152" s="672"/>
      <c r="BP152" s="666"/>
      <c r="BQ152" s="667"/>
      <c r="BR152" s="668"/>
      <c r="BS152" s="669"/>
      <c r="BT152" s="670"/>
      <c r="BU152" s="671"/>
      <c r="BV152" s="448"/>
      <c r="BW152" s="666"/>
      <c r="BX152" s="667"/>
      <c r="BY152" s="668"/>
      <c r="BZ152" s="669"/>
      <c r="CA152" s="442"/>
      <c r="CB152" s="671"/>
      <c r="CC152" s="672"/>
      <c r="CD152" s="666"/>
      <c r="CE152" s="667"/>
      <c r="CF152" s="668"/>
      <c r="CG152" s="669"/>
      <c r="CH152" s="670"/>
      <c r="CI152" s="671"/>
      <c r="CJ152" s="672"/>
      <c r="CK152" s="666"/>
      <c r="CL152" s="667"/>
      <c r="CM152" s="668"/>
      <c r="CN152" s="669"/>
      <c r="CO152" s="670"/>
      <c r="CP152" s="671"/>
      <c r="CQ152" s="672"/>
      <c r="CR152" s="666"/>
      <c r="CS152" s="667"/>
      <c r="CT152" s="668"/>
      <c r="CU152" s="669"/>
      <c r="CV152" s="670"/>
      <c r="CW152" s="671"/>
      <c r="CX152" s="672"/>
      <c r="CY152" s="666"/>
      <c r="CZ152" s="667"/>
      <c r="DA152" s="668"/>
      <c r="DB152" s="669"/>
      <c r="DC152" s="670"/>
      <c r="DD152" s="671"/>
      <c r="DE152" s="672"/>
      <c r="DF152" s="666"/>
      <c r="DG152" s="667"/>
      <c r="DH152" s="668"/>
      <c r="DI152" s="669"/>
      <c r="DJ152" s="670"/>
      <c r="DK152" s="671"/>
      <c r="DL152" s="672"/>
      <c r="DM152" s="666"/>
      <c r="DN152" s="667"/>
      <c r="DO152" s="668"/>
      <c r="DP152" s="669"/>
      <c r="DQ152" s="670"/>
      <c r="DR152" s="671"/>
      <c r="DS152" s="672"/>
      <c r="DT152" s="666"/>
      <c r="DU152" s="667"/>
      <c r="DV152" s="668"/>
      <c r="DW152" s="669"/>
      <c r="DX152" s="670"/>
      <c r="DY152" s="671"/>
      <c r="DZ152" s="672"/>
      <c r="EA152" s="666"/>
      <c r="EB152" s="667"/>
      <c r="EC152" s="668"/>
      <c r="ED152" s="669"/>
      <c r="EE152" s="670"/>
      <c r="EF152" s="671"/>
      <c r="EG152" s="672"/>
      <c r="EH152" s="666"/>
      <c r="EI152" s="667"/>
      <c r="EJ152" s="668"/>
      <c r="EK152" s="669"/>
      <c r="EL152" s="670"/>
      <c r="EM152" s="671"/>
      <c r="EN152" s="672"/>
      <c r="EO152" s="666"/>
      <c r="EP152" s="667"/>
      <c r="EQ152" s="668"/>
      <c r="ER152" s="669"/>
      <c r="ES152" s="670"/>
      <c r="ET152" s="671"/>
      <c r="EU152" s="448"/>
      <c r="EV152" s="438"/>
      <c r="EW152" s="439"/>
      <c r="EX152" s="440"/>
      <c r="EY152" s="441"/>
      <c r="EZ152" s="442"/>
      <c r="FA152" s="443"/>
      <c r="FB152" s="636"/>
      <c r="FC152" s="445"/>
      <c r="FD152" s="439"/>
      <c r="FE152" s="440"/>
      <c r="FF152" s="441"/>
      <c r="FG152" s="670"/>
      <c r="FH152" s="671"/>
      <c r="FI152" s="672"/>
      <c r="FJ152" s="406">
        <v>0</v>
      </c>
      <c r="FK152" s="401">
        <v>0</v>
      </c>
      <c r="FL152" s="402">
        <v>0</v>
      </c>
      <c r="FM152" s="673">
        <v>0</v>
      </c>
      <c r="FN152" s="674">
        <v>0</v>
      </c>
      <c r="FO152" s="428">
        <v>0</v>
      </c>
      <c r="FP152" s="400">
        <v>0</v>
      </c>
      <c r="FQ152" s="429">
        <v>0</v>
      </c>
      <c r="FR152" s="675">
        <v>0</v>
      </c>
      <c r="FS152" s="679">
        <v>0</v>
      </c>
      <c r="FT152" s="668">
        <v>0</v>
      </c>
      <c r="FU152" s="669">
        <v>0</v>
      </c>
      <c r="FV152" s="670">
        <v>0</v>
      </c>
      <c r="FW152" s="680">
        <v>0</v>
      </c>
      <c r="FX152" s="681">
        <v>0</v>
      </c>
      <c r="FY152" s="667">
        <v>0</v>
      </c>
      <c r="FZ152" s="658">
        <v>0</v>
      </c>
      <c r="GA152" s="659">
        <v>0</v>
      </c>
    </row>
    <row r="153" spans="1:183" ht="24.6" hidden="1">
      <c r="A153" s="682" t="s">
        <v>949</v>
      </c>
      <c r="B153" s="597" t="s">
        <v>889</v>
      </c>
      <c r="C153" s="661"/>
      <c r="D153" s="662"/>
      <c r="E153" s="683"/>
      <c r="F153" s="683"/>
      <c r="G153" s="684">
        <v>0</v>
      </c>
      <c r="H153" s="685"/>
      <c r="I153" s="685"/>
      <c r="J153" s="686">
        <v>0</v>
      </c>
      <c r="K153" s="437" t="e">
        <v>#DIV/0!</v>
      </c>
      <c r="L153" s="666"/>
      <c r="M153" s="667"/>
      <c r="N153" s="668"/>
      <c r="O153" s="669"/>
      <c r="P153" s="670"/>
      <c r="Q153" s="671"/>
      <c r="R153" s="543"/>
      <c r="S153" s="666"/>
      <c r="T153" s="667"/>
      <c r="U153" s="668"/>
      <c r="V153" s="669"/>
      <c r="W153" s="670"/>
      <c r="X153" s="671"/>
      <c r="Y153" s="672"/>
      <c r="Z153" s="666"/>
      <c r="AA153" s="667"/>
      <c r="AB153" s="668"/>
      <c r="AC153" s="669"/>
      <c r="AD153" s="670"/>
      <c r="AE153" s="671"/>
      <c r="AF153" s="672"/>
      <c r="AG153" s="666"/>
      <c r="AH153" s="667"/>
      <c r="AI153" s="668"/>
      <c r="AJ153" s="669"/>
      <c r="AK153" s="670"/>
      <c r="AL153" s="671"/>
      <c r="AM153" s="672"/>
      <c r="AN153" s="666"/>
      <c r="AO153" s="667"/>
      <c r="AP153" s="668"/>
      <c r="AQ153" s="669"/>
      <c r="AR153" s="670"/>
      <c r="AS153" s="671"/>
      <c r="AT153" s="672"/>
      <c r="AU153" s="666"/>
      <c r="AV153" s="667"/>
      <c r="AW153" s="668"/>
      <c r="AX153" s="669"/>
      <c r="AY153" s="670"/>
      <c r="AZ153" s="671"/>
      <c r="BA153" s="543"/>
      <c r="BB153" s="666"/>
      <c r="BC153" s="667"/>
      <c r="BD153" s="668"/>
      <c r="BE153" s="669"/>
      <c r="BF153" s="670"/>
      <c r="BG153" s="671"/>
      <c r="BH153" s="672"/>
      <c r="BI153" s="666"/>
      <c r="BJ153" s="667"/>
      <c r="BK153" s="668"/>
      <c r="BL153" s="669"/>
      <c r="BM153" s="670"/>
      <c r="BN153" s="671"/>
      <c r="BO153" s="672"/>
      <c r="BP153" s="666"/>
      <c r="BQ153" s="667"/>
      <c r="BR153" s="668"/>
      <c r="BS153" s="669"/>
      <c r="BT153" s="670"/>
      <c r="BU153" s="671"/>
      <c r="BV153" s="448"/>
      <c r="BW153" s="666"/>
      <c r="BX153" s="667"/>
      <c r="BY153" s="668"/>
      <c r="BZ153" s="669"/>
      <c r="CA153" s="442"/>
      <c r="CB153" s="671"/>
      <c r="CC153" s="672"/>
      <c r="CD153" s="666"/>
      <c r="CE153" s="667"/>
      <c r="CF153" s="668"/>
      <c r="CG153" s="669"/>
      <c r="CH153" s="670"/>
      <c r="CI153" s="671"/>
      <c r="CJ153" s="672"/>
      <c r="CK153" s="666"/>
      <c r="CL153" s="667"/>
      <c r="CM153" s="668"/>
      <c r="CN153" s="669"/>
      <c r="CO153" s="670"/>
      <c r="CP153" s="671"/>
      <c r="CQ153" s="672"/>
      <c r="CR153" s="666"/>
      <c r="CS153" s="667"/>
      <c r="CT153" s="668"/>
      <c r="CU153" s="669"/>
      <c r="CV153" s="670"/>
      <c r="CW153" s="671"/>
      <c r="CX153" s="672"/>
      <c r="CY153" s="666"/>
      <c r="CZ153" s="667"/>
      <c r="DA153" s="668"/>
      <c r="DB153" s="669"/>
      <c r="DC153" s="670"/>
      <c r="DD153" s="671"/>
      <c r="DE153" s="672"/>
      <c r="DF153" s="666"/>
      <c r="DG153" s="667"/>
      <c r="DH153" s="668"/>
      <c r="DI153" s="669"/>
      <c r="DJ153" s="670"/>
      <c r="DK153" s="671"/>
      <c r="DL153" s="672"/>
      <c r="DM153" s="666"/>
      <c r="DN153" s="667"/>
      <c r="DO153" s="668"/>
      <c r="DP153" s="669"/>
      <c r="DQ153" s="670"/>
      <c r="DR153" s="671"/>
      <c r="DS153" s="672"/>
      <c r="DT153" s="666"/>
      <c r="DU153" s="667"/>
      <c r="DV153" s="668"/>
      <c r="DW153" s="669"/>
      <c r="DX153" s="670"/>
      <c r="DY153" s="671"/>
      <c r="DZ153" s="672"/>
      <c r="EA153" s="666"/>
      <c r="EB153" s="667"/>
      <c r="EC153" s="668"/>
      <c r="ED153" s="669"/>
      <c r="EE153" s="670"/>
      <c r="EF153" s="671"/>
      <c r="EG153" s="672"/>
      <c r="EH153" s="666"/>
      <c r="EI153" s="667"/>
      <c r="EJ153" s="668"/>
      <c r="EK153" s="669"/>
      <c r="EL153" s="670"/>
      <c r="EM153" s="671"/>
      <c r="EN153" s="672"/>
      <c r="EO153" s="666"/>
      <c r="EP153" s="667"/>
      <c r="EQ153" s="668"/>
      <c r="ER153" s="669"/>
      <c r="ES153" s="670"/>
      <c r="ET153" s="671"/>
      <c r="EU153" s="448"/>
      <c r="EV153" s="438"/>
      <c r="EW153" s="439"/>
      <c r="EX153" s="440"/>
      <c r="EY153" s="441"/>
      <c r="EZ153" s="442"/>
      <c r="FA153" s="443"/>
      <c r="FB153" s="636"/>
      <c r="FC153" s="445"/>
      <c r="FD153" s="439"/>
      <c r="FE153" s="440"/>
      <c r="FF153" s="441"/>
      <c r="FG153" s="670"/>
      <c r="FH153" s="671"/>
      <c r="FI153" s="672"/>
      <c r="FJ153" s="406">
        <v>0</v>
      </c>
      <c r="FK153" s="401">
        <v>0</v>
      </c>
      <c r="FL153" s="402">
        <v>0</v>
      </c>
      <c r="FM153" s="673">
        <v>0</v>
      </c>
      <c r="FN153" s="674">
        <v>0</v>
      </c>
      <c r="FO153" s="428">
        <v>0</v>
      </c>
      <c r="FP153" s="400">
        <v>0</v>
      </c>
      <c r="FQ153" s="429">
        <v>0</v>
      </c>
      <c r="FR153" s="675">
        <v>0</v>
      </c>
      <c r="FS153" s="679">
        <v>0</v>
      </c>
      <c r="FT153" s="668">
        <v>0</v>
      </c>
      <c r="FU153" s="669">
        <v>0</v>
      </c>
      <c r="FV153" s="670">
        <v>0</v>
      </c>
      <c r="FW153" s="680">
        <v>0</v>
      </c>
      <c r="FX153" s="681">
        <v>0</v>
      </c>
      <c r="FY153" s="667">
        <v>0</v>
      </c>
      <c r="FZ153" s="658">
        <v>0</v>
      </c>
      <c r="GA153" s="659">
        <v>0</v>
      </c>
    </row>
    <row r="154" spans="1:183" ht="24.6" hidden="1">
      <c r="A154" s="682" t="s">
        <v>950</v>
      </c>
      <c r="B154" s="597" t="s">
        <v>889</v>
      </c>
      <c r="C154" s="661"/>
      <c r="D154" s="662"/>
      <c r="E154" s="683"/>
      <c r="F154" s="683"/>
      <c r="G154" s="684">
        <v>0</v>
      </c>
      <c r="H154" s="685"/>
      <c r="I154" s="685"/>
      <c r="J154" s="686">
        <v>0</v>
      </c>
      <c r="K154" s="437" t="e">
        <v>#DIV/0!</v>
      </c>
      <c r="L154" s="666"/>
      <c r="M154" s="667"/>
      <c r="N154" s="668"/>
      <c r="O154" s="669"/>
      <c r="P154" s="670"/>
      <c r="Q154" s="671"/>
      <c r="R154" s="543"/>
      <c r="S154" s="666"/>
      <c r="T154" s="667"/>
      <c r="U154" s="668"/>
      <c r="V154" s="669"/>
      <c r="W154" s="670"/>
      <c r="X154" s="671"/>
      <c r="Y154" s="672"/>
      <c r="Z154" s="666"/>
      <c r="AA154" s="667"/>
      <c r="AB154" s="668"/>
      <c r="AC154" s="669"/>
      <c r="AD154" s="670"/>
      <c r="AE154" s="671"/>
      <c r="AF154" s="672"/>
      <c r="AG154" s="666"/>
      <c r="AH154" s="667"/>
      <c r="AI154" s="668"/>
      <c r="AJ154" s="669"/>
      <c r="AK154" s="670"/>
      <c r="AL154" s="671"/>
      <c r="AM154" s="672"/>
      <c r="AN154" s="666"/>
      <c r="AO154" s="667"/>
      <c r="AP154" s="668"/>
      <c r="AQ154" s="669"/>
      <c r="AR154" s="670"/>
      <c r="AS154" s="671"/>
      <c r="AT154" s="672"/>
      <c r="AU154" s="666"/>
      <c r="AV154" s="667"/>
      <c r="AW154" s="668"/>
      <c r="AX154" s="669"/>
      <c r="AY154" s="670"/>
      <c r="AZ154" s="671"/>
      <c r="BA154" s="543"/>
      <c r="BB154" s="666"/>
      <c r="BC154" s="667"/>
      <c r="BD154" s="668"/>
      <c r="BE154" s="669"/>
      <c r="BF154" s="670"/>
      <c r="BG154" s="671"/>
      <c r="BH154" s="672"/>
      <c r="BI154" s="666"/>
      <c r="BJ154" s="667"/>
      <c r="BK154" s="668"/>
      <c r="BL154" s="669"/>
      <c r="BM154" s="670"/>
      <c r="BN154" s="671"/>
      <c r="BO154" s="672"/>
      <c r="BP154" s="666"/>
      <c r="BQ154" s="667"/>
      <c r="BR154" s="668"/>
      <c r="BS154" s="669"/>
      <c r="BT154" s="670"/>
      <c r="BU154" s="671"/>
      <c r="BV154" s="448"/>
      <c r="BW154" s="666"/>
      <c r="BX154" s="667"/>
      <c r="BY154" s="668"/>
      <c r="BZ154" s="669"/>
      <c r="CA154" s="442"/>
      <c r="CB154" s="671"/>
      <c r="CC154" s="672"/>
      <c r="CD154" s="666"/>
      <c r="CE154" s="667"/>
      <c r="CF154" s="668"/>
      <c r="CG154" s="669"/>
      <c r="CH154" s="670"/>
      <c r="CI154" s="671"/>
      <c r="CJ154" s="672"/>
      <c r="CK154" s="666"/>
      <c r="CL154" s="667"/>
      <c r="CM154" s="668"/>
      <c r="CN154" s="669"/>
      <c r="CO154" s="670"/>
      <c r="CP154" s="671"/>
      <c r="CQ154" s="672"/>
      <c r="CR154" s="666"/>
      <c r="CS154" s="667"/>
      <c r="CT154" s="668"/>
      <c r="CU154" s="669"/>
      <c r="CV154" s="670"/>
      <c r="CW154" s="671"/>
      <c r="CX154" s="672"/>
      <c r="CY154" s="666"/>
      <c r="CZ154" s="667"/>
      <c r="DA154" s="668"/>
      <c r="DB154" s="669"/>
      <c r="DC154" s="670"/>
      <c r="DD154" s="671"/>
      <c r="DE154" s="672"/>
      <c r="DF154" s="666"/>
      <c r="DG154" s="667"/>
      <c r="DH154" s="668"/>
      <c r="DI154" s="669"/>
      <c r="DJ154" s="670"/>
      <c r="DK154" s="671"/>
      <c r="DL154" s="672"/>
      <c r="DM154" s="666"/>
      <c r="DN154" s="667"/>
      <c r="DO154" s="668"/>
      <c r="DP154" s="669"/>
      <c r="DQ154" s="670"/>
      <c r="DR154" s="671"/>
      <c r="DS154" s="672"/>
      <c r="DT154" s="666"/>
      <c r="DU154" s="667"/>
      <c r="DV154" s="668"/>
      <c r="DW154" s="669"/>
      <c r="DX154" s="670"/>
      <c r="DY154" s="671"/>
      <c r="DZ154" s="672"/>
      <c r="EA154" s="666"/>
      <c r="EB154" s="667"/>
      <c r="EC154" s="668"/>
      <c r="ED154" s="669"/>
      <c r="EE154" s="670"/>
      <c r="EF154" s="671"/>
      <c r="EG154" s="672"/>
      <c r="EH154" s="666"/>
      <c r="EI154" s="667"/>
      <c r="EJ154" s="668"/>
      <c r="EK154" s="669"/>
      <c r="EL154" s="670"/>
      <c r="EM154" s="671"/>
      <c r="EN154" s="672"/>
      <c r="EO154" s="666"/>
      <c r="EP154" s="667"/>
      <c r="EQ154" s="668"/>
      <c r="ER154" s="669"/>
      <c r="ES154" s="670"/>
      <c r="ET154" s="671"/>
      <c r="EU154" s="448"/>
      <c r="EV154" s="438"/>
      <c r="EW154" s="439"/>
      <c r="EX154" s="440"/>
      <c r="EY154" s="441"/>
      <c r="EZ154" s="442"/>
      <c r="FA154" s="443"/>
      <c r="FB154" s="636"/>
      <c r="FC154" s="445"/>
      <c r="FD154" s="439"/>
      <c r="FE154" s="440"/>
      <c r="FF154" s="441"/>
      <c r="FG154" s="670"/>
      <c r="FH154" s="671"/>
      <c r="FI154" s="672"/>
      <c r="FJ154" s="406">
        <v>0</v>
      </c>
      <c r="FK154" s="401">
        <v>0</v>
      </c>
      <c r="FL154" s="402">
        <v>0</v>
      </c>
      <c r="FM154" s="673">
        <v>0</v>
      </c>
      <c r="FN154" s="674">
        <v>0</v>
      </c>
      <c r="FO154" s="428">
        <v>0</v>
      </c>
      <c r="FP154" s="400">
        <v>0</v>
      </c>
      <c r="FQ154" s="429">
        <v>0</v>
      </c>
      <c r="FR154" s="675">
        <v>0</v>
      </c>
      <c r="FS154" s="679">
        <v>0</v>
      </c>
      <c r="FT154" s="668">
        <v>0</v>
      </c>
      <c r="FU154" s="669">
        <v>0</v>
      </c>
      <c r="FV154" s="670">
        <v>0</v>
      </c>
      <c r="FW154" s="680">
        <v>0</v>
      </c>
      <c r="FX154" s="681">
        <v>0</v>
      </c>
      <c r="FY154" s="667">
        <v>0</v>
      </c>
      <c r="FZ154" s="658">
        <v>0</v>
      </c>
      <c r="GA154" s="659">
        <v>0</v>
      </c>
    </row>
    <row r="155" spans="1:183" ht="24.6" hidden="1">
      <c r="A155" s="682" t="s">
        <v>951</v>
      </c>
      <c r="B155" s="597" t="s">
        <v>889</v>
      </c>
      <c r="C155" s="661"/>
      <c r="D155" s="662"/>
      <c r="E155" s="683"/>
      <c r="F155" s="683"/>
      <c r="G155" s="684">
        <v>0</v>
      </c>
      <c r="H155" s="685"/>
      <c r="I155" s="685"/>
      <c r="J155" s="686">
        <v>0</v>
      </c>
      <c r="K155" s="437" t="e">
        <v>#DIV/0!</v>
      </c>
      <c r="L155" s="666"/>
      <c r="M155" s="667"/>
      <c r="N155" s="668"/>
      <c r="O155" s="669"/>
      <c r="P155" s="670"/>
      <c r="Q155" s="671"/>
      <c r="R155" s="543"/>
      <c r="S155" s="666"/>
      <c r="T155" s="667"/>
      <c r="U155" s="668"/>
      <c r="V155" s="669"/>
      <c r="W155" s="670"/>
      <c r="X155" s="671"/>
      <c r="Y155" s="672"/>
      <c r="Z155" s="666"/>
      <c r="AA155" s="667"/>
      <c r="AB155" s="668"/>
      <c r="AC155" s="669"/>
      <c r="AD155" s="670"/>
      <c r="AE155" s="671"/>
      <c r="AF155" s="672"/>
      <c r="AG155" s="666"/>
      <c r="AH155" s="667"/>
      <c r="AI155" s="668"/>
      <c r="AJ155" s="669"/>
      <c r="AK155" s="670"/>
      <c r="AL155" s="671"/>
      <c r="AM155" s="672"/>
      <c r="AN155" s="666"/>
      <c r="AO155" s="667"/>
      <c r="AP155" s="668"/>
      <c r="AQ155" s="669"/>
      <c r="AR155" s="670"/>
      <c r="AS155" s="671"/>
      <c r="AT155" s="672"/>
      <c r="AU155" s="666"/>
      <c r="AV155" s="667"/>
      <c r="AW155" s="668"/>
      <c r="AX155" s="669"/>
      <c r="AY155" s="670"/>
      <c r="AZ155" s="671"/>
      <c r="BA155" s="543"/>
      <c r="BB155" s="666"/>
      <c r="BC155" s="667"/>
      <c r="BD155" s="668"/>
      <c r="BE155" s="669"/>
      <c r="BF155" s="670"/>
      <c r="BG155" s="671"/>
      <c r="BH155" s="672"/>
      <c r="BI155" s="666"/>
      <c r="BJ155" s="667"/>
      <c r="BK155" s="668"/>
      <c r="BL155" s="669"/>
      <c r="BM155" s="670"/>
      <c r="BN155" s="671"/>
      <c r="BO155" s="672"/>
      <c r="BP155" s="666"/>
      <c r="BQ155" s="667"/>
      <c r="BR155" s="668"/>
      <c r="BS155" s="669"/>
      <c r="BT155" s="670"/>
      <c r="BU155" s="671"/>
      <c r="BV155" s="448"/>
      <c r="BW155" s="666"/>
      <c r="BX155" s="667"/>
      <c r="BY155" s="668"/>
      <c r="BZ155" s="669"/>
      <c r="CA155" s="442"/>
      <c r="CB155" s="671"/>
      <c r="CC155" s="672"/>
      <c r="CD155" s="666"/>
      <c r="CE155" s="667"/>
      <c r="CF155" s="668"/>
      <c r="CG155" s="669"/>
      <c r="CH155" s="670"/>
      <c r="CI155" s="671"/>
      <c r="CJ155" s="672"/>
      <c r="CK155" s="666"/>
      <c r="CL155" s="667"/>
      <c r="CM155" s="668"/>
      <c r="CN155" s="669"/>
      <c r="CO155" s="670"/>
      <c r="CP155" s="671"/>
      <c r="CQ155" s="672"/>
      <c r="CR155" s="666"/>
      <c r="CS155" s="667"/>
      <c r="CT155" s="668"/>
      <c r="CU155" s="669"/>
      <c r="CV155" s="670"/>
      <c r="CW155" s="671"/>
      <c r="CX155" s="672"/>
      <c r="CY155" s="666"/>
      <c r="CZ155" s="667"/>
      <c r="DA155" s="668"/>
      <c r="DB155" s="669"/>
      <c r="DC155" s="670"/>
      <c r="DD155" s="671"/>
      <c r="DE155" s="672"/>
      <c r="DF155" s="666"/>
      <c r="DG155" s="667"/>
      <c r="DH155" s="668"/>
      <c r="DI155" s="669"/>
      <c r="DJ155" s="670"/>
      <c r="DK155" s="671"/>
      <c r="DL155" s="672"/>
      <c r="DM155" s="666"/>
      <c r="DN155" s="667"/>
      <c r="DO155" s="668"/>
      <c r="DP155" s="669"/>
      <c r="DQ155" s="670"/>
      <c r="DR155" s="671"/>
      <c r="DS155" s="672"/>
      <c r="DT155" s="666"/>
      <c r="DU155" s="667"/>
      <c r="DV155" s="668"/>
      <c r="DW155" s="669"/>
      <c r="DX155" s="670"/>
      <c r="DY155" s="671"/>
      <c r="DZ155" s="672"/>
      <c r="EA155" s="666"/>
      <c r="EB155" s="667"/>
      <c r="EC155" s="668"/>
      <c r="ED155" s="669"/>
      <c r="EE155" s="670"/>
      <c r="EF155" s="671"/>
      <c r="EG155" s="672"/>
      <c r="EH155" s="666"/>
      <c r="EI155" s="667"/>
      <c r="EJ155" s="668"/>
      <c r="EK155" s="669"/>
      <c r="EL155" s="670"/>
      <c r="EM155" s="671"/>
      <c r="EN155" s="672"/>
      <c r="EO155" s="666"/>
      <c r="EP155" s="667"/>
      <c r="EQ155" s="668"/>
      <c r="ER155" s="669"/>
      <c r="ES155" s="670"/>
      <c r="ET155" s="671"/>
      <c r="EU155" s="448"/>
      <c r="EV155" s="438"/>
      <c r="EW155" s="439"/>
      <c r="EX155" s="440"/>
      <c r="EY155" s="441"/>
      <c r="EZ155" s="442"/>
      <c r="FA155" s="443"/>
      <c r="FB155" s="636"/>
      <c r="FC155" s="445"/>
      <c r="FD155" s="439"/>
      <c r="FE155" s="440"/>
      <c r="FF155" s="441"/>
      <c r="FG155" s="670"/>
      <c r="FH155" s="671"/>
      <c r="FI155" s="672"/>
      <c r="FJ155" s="406">
        <v>0</v>
      </c>
      <c r="FK155" s="401">
        <v>0</v>
      </c>
      <c r="FL155" s="402">
        <v>0</v>
      </c>
      <c r="FM155" s="673">
        <v>0</v>
      </c>
      <c r="FN155" s="674">
        <v>0</v>
      </c>
      <c r="FO155" s="428">
        <v>0</v>
      </c>
      <c r="FP155" s="400">
        <v>0</v>
      </c>
      <c r="FQ155" s="429">
        <v>0</v>
      </c>
      <c r="FR155" s="675">
        <v>0</v>
      </c>
      <c r="FS155" s="679">
        <v>0</v>
      </c>
      <c r="FT155" s="668">
        <v>0</v>
      </c>
      <c r="FU155" s="669">
        <v>0</v>
      </c>
      <c r="FV155" s="670">
        <v>0</v>
      </c>
      <c r="FW155" s="680">
        <v>0</v>
      </c>
      <c r="FX155" s="681">
        <v>0</v>
      </c>
      <c r="FY155" s="667">
        <v>0</v>
      </c>
      <c r="FZ155" s="658">
        <v>0</v>
      </c>
      <c r="GA155" s="659">
        <v>0</v>
      </c>
    </row>
    <row r="156" spans="1:183" ht="24.6" hidden="1">
      <c r="A156" s="682" t="s">
        <v>952</v>
      </c>
      <c r="B156" s="597" t="s">
        <v>889</v>
      </c>
      <c r="C156" s="661"/>
      <c r="D156" s="662"/>
      <c r="E156" s="683"/>
      <c r="F156" s="683"/>
      <c r="G156" s="684">
        <v>0</v>
      </c>
      <c r="H156" s="685"/>
      <c r="I156" s="685"/>
      <c r="J156" s="686">
        <v>0</v>
      </c>
      <c r="K156" s="437" t="e">
        <v>#DIV/0!</v>
      </c>
      <c r="L156" s="666"/>
      <c r="M156" s="667"/>
      <c r="N156" s="668"/>
      <c r="O156" s="669"/>
      <c r="P156" s="670"/>
      <c r="Q156" s="671"/>
      <c r="R156" s="543"/>
      <c r="S156" s="666"/>
      <c r="T156" s="667"/>
      <c r="U156" s="668"/>
      <c r="V156" s="669"/>
      <c r="W156" s="670"/>
      <c r="X156" s="671"/>
      <c r="Y156" s="672"/>
      <c r="Z156" s="666"/>
      <c r="AA156" s="667"/>
      <c r="AB156" s="668"/>
      <c r="AC156" s="669"/>
      <c r="AD156" s="670"/>
      <c r="AE156" s="671"/>
      <c r="AF156" s="672"/>
      <c r="AG156" s="666"/>
      <c r="AH156" s="667"/>
      <c r="AI156" s="668"/>
      <c r="AJ156" s="669"/>
      <c r="AK156" s="670"/>
      <c r="AL156" s="671"/>
      <c r="AM156" s="672"/>
      <c r="AN156" s="666"/>
      <c r="AO156" s="667"/>
      <c r="AP156" s="668"/>
      <c r="AQ156" s="669"/>
      <c r="AR156" s="670"/>
      <c r="AS156" s="671"/>
      <c r="AT156" s="672"/>
      <c r="AU156" s="666"/>
      <c r="AV156" s="667"/>
      <c r="AW156" s="668"/>
      <c r="AX156" s="669"/>
      <c r="AY156" s="670"/>
      <c r="AZ156" s="671"/>
      <c r="BA156" s="543"/>
      <c r="BB156" s="666"/>
      <c r="BC156" s="667"/>
      <c r="BD156" s="668"/>
      <c r="BE156" s="669"/>
      <c r="BF156" s="670"/>
      <c r="BG156" s="671"/>
      <c r="BH156" s="672"/>
      <c r="BI156" s="666"/>
      <c r="BJ156" s="667"/>
      <c r="BK156" s="668"/>
      <c r="BL156" s="669"/>
      <c r="BM156" s="670"/>
      <c r="BN156" s="671"/>
      <c r="BO156" s="672"/>
      <c r="BP156" s="666"/>
      <c r="BQ156" s="667"/>
      <c r="BR156" s="668"/>
      <c r="BS156" s="669"/>
      <c r="BT156" s="670"/>
      <c r="BU156" s="671"/>
      <c r="BV156" s="448"/>
      <c r="BW156" s="666"/>
      <c r="BX156" s="667"/>
      <c r="BY156" s="668"/>
      <c r="BZ156" s="669"/>
      <c r="CA156" s="442"/>
      <c r="CB156" s="671"/>
      <c r="CC156" s="672"/>
      <c r="CD156" s="666"/>
      <c r="CE156" s="667"/>
      <c r="CF156" s="668"/>
      <c r="CG156" s="669"/>
      <c r="CH156" s="670"/>
      <c r="CI156" s="671"/>
      <c r="CJ156" s="672"/>
      <c r="CK156" s="666"/>
      <c r="CL156" s="667"/>
      <c r="CM156" s="668"/>
      <c r="CN156" s="669"/>
      <c r="CO156" s="670"/>
      <c r="CP156" s="671"/>
      <c r="CQ156" s="672"/>
      <c r="CR156" s="666"/>
      <c r="CS156" s="667"/>
      <c r="CT156" s="668"/>
      <c r="CU156" s="669"/>
      <c r="CV156" s="670"/>
      <c r="CW156" s="671"/>
      <c r="CX156" s="672"/>
      <c r="CY156" s="666"/>
      <c r="CZ156" s="667"/>
      <c r="DA156" s="668"/>
      <c r="DB156" s="669"/>
      <c r="DC156" s="670"/>
      <c r="DD156" s="671"/>
      <c r="DE156" s="672"/>
      <c r="DF156" s="666"/>
      <c r="DG156" s="667"/>
      <c r="DH156" s="668"/>
      <c r="DI156" s="669"/>
      <c r="DJ156" s="670"/>
      <c r="DK156" s="671"/>
      <c r="DL156" s="672"/>
      <c r="DM156" s="666"/>
      <c r="DN156" s="667"/>
      <c r="DO156" s="668"/>
      <c r="DP156" s="669"/>
      <c r="DQ156" s="670"/>
      <c r="DR156" s="671"/>
      <c r="DS156" s="672"/>
      <c r="DT156" s="666"/>
      <c r="DU156" s="667"/>
      <c r="DV156" s="668"/>
      <c r="DW156" s="669"/>
      <c r="DX156" s="670"/>
      <c r="DY156" s="671"/>
      <c r="DZ156" s="672"/>
      <c r="EA156" s="666"/>
      <c r="EB156" s="667"/>
      <c r="EC156" s="668"/>
      <c r="ED156" s="669"/>
      <c r="EE156" s="670"/>
      <c r="EF156" s="671"/>
      <c r="EG156" s="672"/>
      <c r="EH156" s="666"/>
      <c r="EI156" s="667"/>
      <c r="EJ156" s="668"/>
      <c r="EK156" s="669"/>
      <c r="EL156" s="670"/>
      <c r="EM156" s="671"/>
      <c r="EN156" s="672"/>
      <c r="EO156" s="666"/>
      <c r="EP156" s="667"/>
      <c r="EQ156" s="668"/>
      <c r="ER156" s="669"/>
      <c r="ES156" s="670"/>
      <c r="ET156" s="671"/>
      <c r="EU156" s="448"/>
      <c r="EV156" s="438"/>
      <c r="EW156" s="439"/>
      <c r="EX156" s="440"/>
      <c r="EY156" s="441"/>
      <c r="EZ156" s="442"/>
      <c r="FA156" s="443"/>
      <c r="FB156" s="636"/>
      <c r="FC156" s="445"/>
      <c r="FD156" s="439"/>
      <c r="FE156" s="440"/>
      <c r="FF156" s="441"/>
      <c r="FG156" s="670"/>
      <c r="FH156" s="671"/>
      <c r="FI156" s="672"/>
      <c r="FJ156" s="406">
        <v>0</v>
      </c>
      <c r="FK156" s="401">
        <v>0</v>
      </c>
      <c r="FL156" s="402">
        <v>0</v>
      </c>
      <c r="FM156" s="673">
        <v>0</v>
      </c>
      <c r="FN156" s="674">
        <v>0</v>
      </c>
      <c r="FO156" s="428">
        <v>0</v>
      </c>
      <c r="FP156" s="400">
        <v>0</v>
      </c>
      <c r="FQ156" s="429">
        <v>0</v>
      </c>
      <c r="FR156" s="675">
        <v>0</v>
      </c>
      <c r="FS156" s="679">
        <v>0</v>
      </c>
      <c r="FT156" s="668">
        <v>0</v>
      </c>
      <c r="FU156" s="669">
        <v>0</v>
      </c>
      <c r="FV156" s="670">
        <v>0</v>
      </c>
      <c r="FW156" s="680">
        <v>0</v>
      </c>
      <c r="FX156" s="681">
        <v>0</v>
      </c>
      <c r="FY156" s="667">
        <v>0</v>
      </c>
      <c r="FZ156" s="658">
        <v>0</v>
      </c>
      <c r="GA156" s="659">
        <v>0</v>
      </c>
    </row>
    <row r="157" spans="1:183" ht="24.6" hidden="1">
      <c r="A157" s="682" t="s">
        <v>953</v>
      </c>
      <c r="B157" s="597" t="s">
        <v>889</v>
      </c>
      <c r="C157" s="661"/>
      <c r="D157" s="662"/>
      <c r="E157" s="683"/>
      <c r="F157" s="683"/>
      <c r="G157" s="684">
        <v>0</v>
      </c>
      <c r="H157" s="685"/>
      <c r="I157" s="685"/>
      <c r="J157" s="686">
        <v>0</v>
      </c>
      <c r="K157" s="437" t="e">
        <v>#DIV/0!</v>
      </c>
      <c r="L157" s="666"/>
      <c r="M157" s="667"/>
      <c r="N157" s="668"/>
      <c r="O157" s="669"/>
      <c r="P157" s="670"/>
      <c r="Q157" s="671"/>
      <c r="R157" s="543"/>
      <c r="S157" s="666"/>
      <c r="T157" s="667"/>
      <c r="U157" s="668"/>
      <c r="V157" s="669"/>
      <c r="W157" s="670"/>
      <c r="X157" s="671"/>
      <c r="Y157" s="672"/>
      <c r="Z157" s="666"/>
      <c r="AA157" s="667"/>
      <c r="AB157" s="668"/>
      <c r="AC157" s="669"/>
      <c r="AD157" s="670"/>
      <c r="AE157" s="671"/>
      <c r="AF157" s="672"/>
      <c r="AG157" s="666"/>
      <c r="AH157" s="667"/>
      <c r="AI157" s="668"/>
      <c r="AJ157" s="669"/>
      <c r="AK157" s="670"/>
      <c r="AL157" s="671"/>
      <c r="AM157" s="672"/>
      <c r="AN157" s="666"/>
      <c r="AO157" s="667"/>
      <c r="AP157" s="668"/>
      <c r="AQ157" s="669"/>
      <c r="AR157" s="670"/>
      <c r="AS157" s="671"/>
      <c r="AT157" s="672"/>
      <c r="AU157" s="666"/>
      <c r="AV157" s="667"/>
      <c r="AW157" s="668"/>
      <c r="AX157" s="669"/>
      <c r="AY157" s="670"/>
      <c r="AZ157" s="671"/>
      <c r="BA157" s="543"/>
      <c r="BB157" s="666"/>
      <c r="BC157" s="667"/>
      <c r="BD157" s="668"/>
      <c r="BE157" s="669"/>
      <c r="BF157" s="670"/>
      <c r="BG157" s="671"/>
      <c r="BH157" s="672"/>
      <c r="BI157" s="666"/>
      <c r="BJ157" s="667"/>
      <c r="BK157" s="668"/>
      <c r="BL157" s="669"/>
      <c r="BM157" s="670"/>
      <c r="BN157" s="671"/>
      <c r="BO157" s="672"/>
      <c r="BP157" s="666"/>
      <c r="BQ157" s="667"/>
      <c r="BR157" s="668"/>
      <c r="BS157" s="669"/>
      <c r="BT157" s="670"/>
      <c r="BU157" s="671"/>
      <c r="BV157" s="448"/>
      <c r="BW157" s="666"/>
      <c r="BX157" s="667"/>
      <c r="BY157" s="668"/>
      <c r="BZ157" s="669"/>
      <c r="CA157" s="442"/>
      <c r="CB157" s="671"/>
      <c r="CC157" s="672"/>
      <c r="CD157" s="666"/>
      <c r="CE157" s="667"/>
      <c r="CF157" s="668"/>
      <c r="CG157" s="669"/>
      <c r="CH157" s="670"/>
      <c r="CI157" s="671"/>
      <c r="CJ157" s="672"/>
      <c r="CK157" s="666"/>
      <c r="CL157" s="667"/>
      <c r="CM157" s="668"/>
      <c r="CN157" s="669"/>
      <c r="CO157" s="670"/>
      <c r="CP157" s="671"/>
      <c r="CQ157" s="672"/>
      <c r="CR157" s="666"/>
      <c r="CS157" s="667"/>
      <c r="CT157" s="668"/>
      <c r="CU157" s="669"/>
      <c r="CV157" s="670"/>
      <c r="CW157" s="671"/>
      <c r="CX157" s="672"/>
      <c r="CY157" s="666"/>
      <c r="CZ157" s="667"/>
      <c r="DA157" s="668"/>
      <c r="DB157" s="669"/>
      <c r="DC157" s="670"/>
      <c r="DD157" s="671"/>
      <c r="DE157" s="672"/>
      <c r="DF157" s="666"/>
      <c r="DG157" s="667"/>
      <c r="DH157" s="668"/>
      <c r="DI157" s="669"/>
      <c r="DJ157" s="670"/>
      <c r="DK157" s="671"/>
      <c r="DL157" s="672"/>
      <c r="DM157" s="666"/>
      <c r="DN157" s="667"/>
      <c r="DO157" s="668"/>
      <c r="DP157" s="669"/>
      <c r="DQ157" s="670"/>
      <c r="DR157" s="671"/>
      <c r="DS157" s="672"/>
      <c r="DT157" s="666"/>
      <c r="DU157" s="667"/>
      <c r="DV157" s="668"/>
      <c r="DW157" s="669"/>
      <c r="DX157" s="670"/>
      <c r="DY157" s="671"/>
      <c r="DZ157" s="672"/>
      <c r="EA157" s="666"/>
      <c r="EB157" s="667"/>
      <c r="EC157" s="668"/>
      <c r="ED157" s="669"/>
      <c r="EE157" s="670"/>
      <c r="EF157" s="671"/>
      <c r="EG157" s="672"/>
      <c r="EH157" s="666"/>
      <c r="EI157" s="667"/>
      <c r="EJ157" s="668"/>
      <c r="EK157" s="669"/>
      <c r="EL157" s="670"/>
      <c r="EM157" s="671"/>
      <c r="EN157" s="672"/>
      <c r="EO157" s="666"/>
      <c r="EP157" s="667"/>
      <c r="EQ157" s="668"/>
      <c r="ER157" s="669"/>
      <c r="ES157" s="670"/>
      <c r="ET157" s="671"/>
      <c r="EU157" s="448"/>
      <c r="EV157" s="438"/>
      <c r="EW157" s="439"/>
      <c r="EX157" s="440"/>
      <c r="EY157" s="441"/>
      <c r="EZ157" s="442"/>
      <c r="FA157" s="443"/>
      <c r="FB157" s="636"/>
      <c r="FC157" s="445"/>
      <c r="FD157" s="439"/>
      <c r="FE157" s="440"/>
      <c r="FF157" s="441"/>
      <c r="FG157" s="670"/>
      <c r="FH157" s="671"/>
      <c r="FI157" s="672"/>
      <c r="FJ157" s="406">
        <v>0</v>
      </c>
      <c r="FK157" s="401">
        <v>0</v>
      </c>
      <c r="FL157" s="402">
        <v>0</v>
      </c>
      <c r="FM157" s="673">
        <v>0</v>
      </c>
      <c r="FN157" s="674">
        <v>0</v>
      </c>
      <c r="FO157" s="428">
        <v>0</v>
      </c>
      <c r="FP157" s="400">
        <v>0</v>
      </c>
      <c r="FQ157" s="429">
        <v>0</v>
      </c>
      <c r="FR157" s="675">
        <v>0</v>
      </c>
      <c r="FS157" s="679">
        <v>0</v>
      </c>
      <c r="FT157" s="668">
        <v>0</v>
      </c>
      <c r="FU157" s="669">
        <v>0</v>
      </c>
      <c r="FV157" s="670">
        <v>0</v>
      </c>
      <c r="FW157" s="680">
        <v>0</v>
      </c>
      <c r="FX157" s="681">
        <v>0</v>
      </c>
      <c r="FY157" s="667">
        <v>0</v>
      </c>
      <c r="FZ157" s="658">
        <v>0</v>
      </c>
      <c r="GA157" s="659">
        <v>0</v>
      </c>
    </row>
    <row r="158" spans="1:183" ht="24.6" hidden="1">
      <c r="A158" s="682" t="s">
        <v>954</v>
      </c>
      <c r="B158" s="597" t="s">
        <v>889</v>
      </c>
      <c r="C158" s="661"/>
      <c r="D158" s="662"/>
      <c r="E158" s="683"/>
      <c r="F158" s="683"/>
      <c r="G158" s="684">
        <v>0</v>
      </c>
      <c r="H158" s="685"/>
      <c r="I158" s="685"/>
      <c r="J158" s="686">
        <v>0</v>
      </c>
      <c r="K158" s="437" t="e">
        <v>#DIV/0!</v>
      </c>
      <c r="L158" s="666"/>
      <c r="M158" s="667"/>
      <c r="N158" s="668"/>
      <c r="O158" s="669"/>
      <c r="P158" s="670"/>
      <c r="Q158" s="671"/>
      <c r="R158" s="543"/>
      <c r="S158" s="666"/>
      <c r="T158" s="667"/>
      <c r="U158" s="668"/>
      <c r="V158" s="669"/>
      <c r="W158" s="670"/>
      <c r="X158" s="671"/>
      <c r="Y158" s="672"/>
      <c r="Z158" s="666"/>
      <c r="AA158" s="667"/>
      <c r="AB158" s="668"/>
      <c r="AC158" s="669"/>
      <c r="AD158" s="670"/>
      <c r="AE158" s="671"/>
      <c r="AF158" s="672"/>
      <c r="AG158" s="666"/>
      <c r="AH158" s="667"/>
      <c r="AI158" s="668"/>
      <c r="AJ158" s="669"/>
      <c r="AK158" s="670"/>
      <c r="AL158" s="671"/>
      <c r="AM158" s="672"/>
      <c r="AN158" s="666"/>
      <c r="AO158" s="667"/>
      <c r="AP158" s="668"/>
      <c r="AQ158" s="669"/>
      <c r="AR158" s="670"/>
      <c r="AS158" s="671"/>
      <c r="AT158" s="672"/>
      <c r="AU158" s="666"/>
      <c r="AV158" s="667"/>
      <c r="AW158" s="668"/>
      <c r="AX158" s="669"/>
      <c r="AY158" s="670"/>
      <c r="AZ158" s="671"/>
      <c r="BA158" s="543"/>
      <c r="BB158" s="666"/>
      <c r="BC158" s="667"/>
      <c r="BD158" s="668"/>
      <c r="BE158" s="669"/>
      <c r="BF158" s="670"/>
      <c r="BG158" s="671"/>
      <c r="BH158" s="672"/>
      <c r="BI158" s="666"/>
      <c r="BJ158" s="667"/>
      <c r="BK158" s="668"/>
      <c r="BL158" s="669"/>
      <c r="BM158" s="670"/>
      <c r="BN158" s="671"/>
      <c r="BO158" s="672"/>
      <c r="BP158" s="666"/>
      <c r="BQ158" s="667"/>
      <c r="BR158" s="668"/>
      <c r="BS158" s="669"/>
      <c r="BT158" s="670"/>
      <c r="BU158" s="671"/>
      <c r="BV158" s="448"/>
      <c r="BW158" s="666"/>
      <c r="BX158" s="667"/>
      <c r="BY158" s="668"/>
      <c r="BZ158" s="669"/>
      <c r="CA158" s="442"/>
      <c r="CB158" s="671"/>
      <c r="CC158" s="672"/>
      <c r="CD158" s="666"/>
      <c r="CE158" s="667"/>
      <c r="CF158" s="668"/>
      <c r="CG158" s="669"/>
      <c r="CH158" s="670"/>
      <c r="CI158" s="671"/>
      <c r="CJ158" s="672"/>
      <c r="CK158" s="666"/>
      <c r="CL158" s="667"/>
      <c r="CM158" s="668"/>
      <c r="CN158" s="669"/>
      <c r="CO158" s="670"/>
      <c r="CP158" s="671"/>
      <c r="CQ158" s="672"/>
      <c r="CR158" s="666"/>
      <c r="CS158" s="667"/>
      <c r="CT158" s="668"/>
      <c r="CU158" s="669"/>
      <c r="CV158" s="670"/>
      <c r="CW158" s="671"/>
      <c r="CX158" s="672"/>
      <c r="CY158" s="666"/>
      <c r="CZ158" s="667"/>
      <c r="DA158" s="668"/>
      <c r="DB158" s="669"/>
      <c r="DC158" s="670"/>
      <c r="DD158" s="671"/>
      <c r="DE158" s="672"/>
      <c r="DF158" s="666"/>
      <c r="DG158" s="667"/>
      <c r="DH158" s="668"/>
      <c r="DI158" s="669"/>
      <c r="DJ158" s="670"/>
      <c r="DK158" s="671"/>
      <c r="DL158" s="672"/>
      <c r="DM158" s="666"/>
      <c r="DN158" s="667"/>
      <c r="DO158" s="668"/>
      <c r="DP158" s="669"/>
      <c r="DQ158" s="670"/>
      <c r="DR158" s="671"/>
      <c r="DS158" s="672"/>
      <c r="DT158" s="666"/>
      <c r="DU158" s="667"/>
      <c r="DV158" s="668"/>
      <c r="DW158" s="669"/>
      <c r="DX158" s="670"/>
      <c r="DY158" s="671"/>
      <c r="DZ158" s="672"/>
      <c r="EA158" s="666"/>
      <c r="EB158" s="667"/>
      <c r="EC158" s="668"/>
      <c r="ED158" s="669"/>
      <c r="EE158" s="670"/>
      <c r="EF158" s="671"/>
      <c r="EG158" s="672"/>
      <c r="EH158" s="666"/>
      <c r="EI158" s="667"/>
      <c r="EJ158" s="668"/>
      <c r="EK158" s="669"/>
      <c r="EL158" s="670"/>
      <c r="EM158" s="671"/>
      <c r="EN158" s="672"/>
      <c r="EO158" s="666"/>
      <c r="EP158" s="667"/>
      <c r="EQ158" s="668"/>
      <c r="ER158" s="669"/>
      <c r="ES158" s="670"/>
      <c r="ET158" s="671"/>
      <c r="EU158" s="448"/>
      <c r="EV158" s="438"/>
      <c r="EW158" s="439"/>
      <c r="EX158" s="440"/>
      <c r="EY158" s="441"/>
      <c r="EZ158" s="442"/>
      <c r="FA158" s="443"/>
      <c r="FB158" s="636"/>
      <c r="FC158" s="445"/>
      <c r="FD158" s="439"/>
      <c r="FE158" s="440"/>
      <c r="FF158" s="441"/>
      <c r="FG158" s="670"/>
      <c r="FH158" s="671"/>
      <c r="FI158" s="672"/>
      <c r="FJ158" s="406">
        <v>0</v>
      </c>
      <c r="FK158" s="401">
        <v>0</v>
      </c>
      <c r="FL158" s="402">
        <v>0</v>
      </c>
      <c r="FM158" s="673">
        <v>0</v>
      </c>
      <c r="FN158" s="674">
        <v>0</v>
      </c>
      <c r="FO158" s="428">
        <v>0</v>
      </c>
      <c r="FP158" s="400">
        <v>0</v>
      </c>
      <c r="FQ158" s="429">
        <v>0</v>
      </c>
      <c r="FR158" s="675">
        <v>0</v>
      </c>
      <c r="FS158" s="679">
        <v>0</v>
      </c>
      <c r="FT158" s="668">
        <v>0</v>
      </c>
      <c r="FU158" s="669">
        <v>0</v>
      </c>
      <c r="FV158" s="670">
        <v>0</v>
      </c>
      <c r="FW158" s="680">
        <v>0</v>
      </c>
      <c r="FX158" s="681">
        <v>0</v>
      </c>
      <c r="FY158" s="667">
        <v>0</v>
      </c>
      <c r="FZ158" s="658">
        <v>0</v>
      </c>
      <c r="GA158" s="659">
        <v>0</v>
      </c>
    </row>
    <row r="159" spans="1:183" ht="24.6" hidden="1">
      <c r="A159" s="682" t="s">
        <v>955</v>
      </c>
      <c r="B159" s="597" t="s">
        <v>889</v>
      </c>
      <c r="C159" s="661"/>
      <c r="D159" s="662"/>
      <c r="E159" s="683"/>
      <c r="F159" s="683"/>
      <c r="G159" s="684">
        <v>0</v>
      </c>
      <c r="H159" s="685"/>
      <c r="I159" s="685"/>
      <c r="J159" s="686">
        <v>0</v>
      </c>
      <c r="K159" s="437" t="e">
        <v>#DIV/0!</v>
      </c>
      <c r="L159" s="666"/>
      <c r="M159" s="667"/>
      <c r="N159" s="668"/>
      <c r="O159" s="669"/>
      <c r="P159" s="670"/>
      <c r="Q159" s="671"/>
      <c r="R159" s="543"/>
      <c r="S159" s="666"/>
      <c r="T159" s="667"/>
      <c r="U159" s="668"/>
      <c r="V159" s="669"/>
      <c r="W159" s="670"/>
      <c r="X159" s="671"/>
      <c r="Y159" s="672"/>
      <c r="Z159" s="666"/>
      <c r="AA159" s="667"/>
      <c r="AB159" s="668"/>
      <c r="AC159" s="669"/>
      <c r="AD159" s="670"/>
      <c r="AE159" s="671"/>
      <c r="AF159" s="672"/>
      <c r="AG159" s="666"/>
      <c r="AH159" s="667"/>
      <c r="AI159" s="668"/>
      <c r="AJ159" s="669"/>
      <c r="AK159" s="670"/>
      <c r="AL159" s="671"/>
      <c r="AM159" s="672"/>
      <c r="AN159" s="666"/>
      <c r="AO159" s="667"/>
      <c r="AP159" s="668"/>
      <c r="AQ159" s="669"/>
      <c r="AR159" s="670"/>
      <c r="AS159" s="671"/>
      <c r="AT159" s="672"/>
      <c r="AU159" s="666"/>
      <c r="AV159" s="667"/>
      <c r="AW159" s="668"/>
      <c r="AX159" s="669"/>
      <c r="AY159" s="670"/>
      <c r="AZ159" s="671"/>
      <c r="BA159" s="543"/>
      <c r="BB159" s="666"/>
      <c r="BC159" s="667"/>
      <c r="BD159" s="668"/>
      <c r="BE159" s="669"/>
      <c r="BF159" s="670"/>
      <c r="BG159" s="671"/>
      <c r="BH159" s="672"/>
      <c r="BI159" s="666"/>
      <c r="BJ159" s="667"/>
      <c r="BK159" s="668"/>
      <c r="BL159" s="669"/>
      <c r="BM159" s="670"/>
      <c r="BN159" s="671"/>
      <c r="BO159" s="672"/>
      <c r="BP159" s="666"/>
      <c r="BQ159" s="667"/>
      <c r="BR159" s="668"/>
      <c r="BS159" s="669"/>
      <c r="BT159" s="670"/>
      <c r="BU159" s="671"/>
      <c r="BV159" s="448"/>
      <c r="BW159" s="666"/>
      <c r="BX159" s="667"/>
      <c r="BY159" s="668"/>
      <c r="BZ159" s="669"/>
      <c r="CA159" s="442"/>
      <c r="CB159" s="671"/>
      <c r="CC159" s="672"/>
      <c r="CD159" s="666"/>
      <c r="CE159" s="667"/>
      <c r="CF159" s="668"/>
      <c r="CG159" s="669"/>
      <c r="CH159" s="670"/>
      <c r="CI159" s="671"/>
      <c r="CJ159" s="672"/>
      <c r="CK159" s="666"/>
      <c r="CL159" s="667"/>
      <c r="CM159" s="668"/>
      <c r="CN159" s="669"/>
      <c r="CO159" s="670"/>
      <c r="CP159" s="671"/>
      <c r="CQ159" s="672"/>
      <c r="CR159" s="666"/>
      <c r="CS159" s="667"/>
      <c r="CT159" s="668"/>
      <c r="CU159" s="669"/>
      <c r="CV159" s="670"/>
      <c r="CW159" s="671"/>
      <c r="CX159" s="672"/>
      <c r="CY159" s="666"/>
      <c r="CZ159" s="667"/>
      <c r="DA159" s="668"/>
      <c r="DB159" s="669"/>
      <c r="DC159" s="670"/>
      <c r="DD159" s="671"/>
      <c r="DE159" s="672"/>
      <c r="DF159" s="666"/>
      <c r="DG159" s="667"/>
      <c r="DH159" s="668"/>
      <c r="DI159" s="669"/>
      <c r="DJ159" s="670"/>
      <c r="DK159" s="671"/>
      <c r="DL159" s="672"/>
      <c r="DM159" s="666"/>
      <c r="DN159" s="667"/>
      <c r="DO159" s="668"/>
      <c r="DP159" s="669"/>
      <c r="DQ159" s="670"/>
      <c r="DR159" s="671"/>
      <c r="DS159" s="672"/>
      <c r="DT159" s="666"/>
      <c r="DU159" s="667"/>
      <c r="DV159" s="668"/>
      <c r="DW159" s="669"/>
      <c r="DX159" s="670"/>
      <c r="DY159" s="671"/>
      <c r="DZ159" s="672"/>
      <c r="EA159" s="666"/>
      <c r="EB159" s="667"/>
      <c r="EC159" s="668"/>
      <c r="ED159" s="669"/>
      <c r="EE159" s="670"/>
      <c r="EF159" s="671"/>
      <c r="EG159" s="672"/>
      <c r="EH159" s="666"/>
      <c r="EI159" s="667"/>
      <c r="EJ159" s="668"/>
      <c r="EK159" s="669"/>
      <c r="EL159" s="670"/>
      <c r="EM159" s="671"/>
      <c r="EN159" s="672"/>
      <c r="EO159" s="666"/>
      <c r="EP159" s="667"/>
      <c r="EQ159" s="668"/>
      <c r="ER159" s="669"/>
      <c r="ES159" s="670"/>
      <c r="ET159" s="671"/>
      <c r="EU159" s="448"/>
      <c r="EV159" s="438"/>
      <c r="EW159" s="439"/>
      <c r="EX159" s="440"/>
      <c r="EY159" s="441"/>
      <c r="EZ159" s="442"/>
      <c r="FA159" s="443"/>
      <c r="FB159" s="636"/>
      <c r="FC159" s="445"/>
      <c r="FD159" s="439"/>
      <c r="FE159" s="440"/>
      <c r="FF159" s="441"/>
      <c r="FG159" s="670"/>
      <c r="FH159" s="671"/>
      <c r="FI159" s="672"/>
      <c r="FJ159" s="406">
        <v>0</v>
      </c>
      <c r="FK159" s="401">
        <v>0</v>
      </c>
      <c r="FL159" s="402">
        <v>0</v>
      </c>
      <c r="FM159" s="673">
        <v>0</v>
      </c>
      <c r="FN159" s="674">
        <v>0</v>
      </c>
      <c r="FO159" s="428">
        <v>0</v>
      </c>
      <c r="FP159" s="400">
        <v>0</v>
      </c>
      <c r="FQ159" s="429">
        <v>0</v>
      </c>
      <c r="FR159" s="675">
        <v>0</v>
      </c>
      <c r="FS159" s="679">
        <v>0</v>
      </c>
      <c r="FT159" s="668">
        <v>0</v>
      </c>
      <c r="FU159" s="669">
        <v>0</v>
      </c>
      <c r="FV159" s="670">
        <v>0</v>
      </c>
      <c r="FW159" s="680">
        <v>0</v>
      </c>
      <c r="FX159" s="681">
        <v>0</v>
      </c>
      <c r="FY159" s="667">
        <v>0</v>
      </c>
      <c r="FZ159" s="658">
        <v>0</v>
      </c>
      <c r="GA159" s="659">
        <v>0</v>
      </c>
    </row>
    <row r="160" spans="1:183" ht="24.6" hidden="1">
      <c r="A160" s="682" t="s">
        <v>956</v>
      </c>
      <c r="B160" s="597" t="s">
        <v>889</v>
      </c>
      <c r="C160" s="661"/>
      <c r="D160" s="662"/>
      <c r="E160" s="683"/>
      <c r="F160" s="683"/>
      <c r="G160" s="684">
        <v>0</v>
      </c>
      <c r="H160" s="685"/>
      <c r="I160" s="685"/>
      <c r="J160" s="686">
        <v>0</v>
      </c>
      <c r="K160" s="437" t="e">
        <v>#DIV/0!</v>
      </c>
      <c r="L160" s="666"/>
      <c r="M160" s="667"/>
      <c r="N160" s="668"/>
      <c r="O160" s="669"/>
      <c r="P160" s="670"/>
      <c r="Q160" s="671"/>
      <c r="R160" s="543"/>
      <c r="S160" s="666"/>
      <c r="T160" s="667"/>
      <c r="U160" s="668"/>
      <c r="V160" s="669"/>
      <c r="W160" s="670"/>
      <c r="X160" s="671"/>
      <c r="Y160" s="672"/>
      <c r="Z160" s="666"/>
      <c r="AA160" s="667"/>
      <c r="AB160" s="668"/>
      <c r="AC160" s="669"/>
      <c r="AD160" s="670"/>
      <c r="AE160" s="671"/>
      <c r="AF160" s="672"/>
      <c r="AG160" s="666"/>
      <c r="AH160" s="667"/>
      <c r="AI160" s="668"/>
      <c r="AJ160" s="669"/>
      <c r="AK160" s="670"/>
      <c r="AL160" s="671"/>
      <c r="AM160" s="672"/>
      <c r="AN160" s="666"/>
      <c r="AO160" s="667"/>
      <c r="AP160" s="668"/>
      <c r="AQ160" s="669"/>
      <c r="AR160" s="670"/>
      <c r="AS160" s="671"/>
      <c r="AT160" s="672"/>
      <c r="AU160" s="666"/>
      <c r="AV160" s="667"/>
      <c r="AW160" s="668"/>
      <c r="AX160" s="669"/>
      <c r="AY160" s="670"/>
      <c r="AZ160" s="671"/>
      <c r="BA160" s="543"/>
      <c r="BB160" s="666"/>
      <c r="BC160" s="667"/>
      <c r="BD160" s="668"/>
      <c r="BE160" s="669"/>
      <c r="BF160" s="670"/>
      <c r="BG160" s="671"/>
      <c r="BH160" s="672"/>
      <c r="BI160" s="666"/>
      <c r="BJ160" s="667"/>
      <c r="BK160" s="668"/>
      <c r="BL160" s="669"/>
      <c r="BM160" s="670"/>
      <c r="BN160" s="671"/>
      <c r="BO160" s="672"/>
      <c r="BP160" s="666"/>
      <c r="BQ160" s="667"/>
      <c r="BR160" s="668"/>
      <c r="BS160" s="669"/>
      <c r="BT160" s="670"/>
      <c r="BU160" s="671"/>
      <c r="BV160" s="448"/>
      <c r="BW160" s="666"/>
      <c r="BX160" s="667"/>
      <c r="BY160" s="668"/>
      <c r="BZ160" s="669"/>
      <c r="CA160" s="442"/>
      <c r="CB160" s="671"/>
      <c r="CC160" s="672"/>
      <c r="CD160" s="666"/>
      <c r="CE160" s="667"/>
      <c r="CF160" s="668"/>
      <c r="CG160" s="669"/>
      <c r="CH160" s="670"/>
      <c r="CI160" s="671"/>
      <c r="CJ160" s="672"/>
      <c r="CK160" s="666"/>
      <c r="CL160" s="667"/>
      <c r="CM160" s="668"/>
      <c r="CN160" s="669"/>
      <c r="CO160" s="670"/>
      <c r="CP160" s="671"/>
      <c r="CQ160" s="672"/>
      <c r="CR160" s="666"/>
      <c r="CS160" s="667"/>
      <c r="CT160" s="668"/>
      <c r="CU160" s="669"/>
      <c r="CV160" s="670"/>
      <c r="CW160" s="671"/>
      <c r="CX160" s="672"/>
      <c r="CY160" s="666"/>
      <c r="CZ160" s="667"/>
      <c r="DA160" s="668"/>
      <c r="DB160" s="669"/>
      <c r="DC160" s="670"/>
      <c r="DD160" s="671"/>
      <c r="DE160" s="672"/>
      <c r="DF160" s="666"/>
      <c r="DG160" s="667"/>
      <c r="DH160" s="668"/>
      <c r="DI160" s="669"/>
      <c r="DJ160" s="670"/>
      <c r="DK160" s="671"/>
      <c r="DL160" s="672"/>
      <c r="DM160" s="666"/>
      <c r="DN160" s="667"/>
      <c r="DO160" s="668"/>
      <c r="DP160" s="669"/>
      <c r="DQ160" s="670"/>
      <c r="DR160" s="671"/>
      <c r="DS160" s="672"/>
      <c r="DT160" s="666"/>
      <c r="DU160" s="667"/>
      <c r="DV160" s="668"/>
      <c r="DW160" s="669"/>
      <c r="DX160" s="670"/>
      <c r="DY160" s="671"/>
      <c r="DZ160" s="672"/>
      <c r="EA160" s="666"/>
      <c r="EB160" s="667"/>
      <c r="EC160" s="668"/>
      <c r="ED160" s="669"/>
      <c r="EE160" s="670"/>
      <c r="EF160" s="671"/>
      <c r="EG160" s="672"/>
      <c r="EH160" s="666"/>
      <c r="EI160" s="667"/>
      <c r="EJ160" s="668"/>
      <c r="EK160" s="669"/>
      <c r="EL160" s="670"/>
      <c r="EM160" s="671"/>
      <c r="EN160" s="672"/>
      <c r="EO160" s="666"/>
      <c r="EP160" s="667"/>
      <c r="EQ160" s="668"/>
      <c r="ER160" s="669"/>
      <c r="ES160" s="670"/>
      <c r="ET160" s="671"/>
      <c r="EU160" s="448"/>
      <c r="EV160" s="438"/>
      <c r="EW160" s="439"/>
      <c r="EX160" s="440"/>
      <c r="EY160" s="441"/>
      <c r="EZ160" s="442"/>
      <c r="FA160" s="443"/>
      <c r="FB160" s="636"/>
      <c r="FC160" s="445"/>
      <c r="FD160" s="439"/>
      <c r="FE160" s="440"/>
      <c r="FF160" s="441"/>
      <c r="FG160" s="670"/>
      <c r="FH160" s="671"/>
      <c r="FI160" s="672"/>
      <c r="FJ160" s="406">
        <v>0</v>
      </c>
      <c r="FK160" s="401">
        <v>0</v>
      </c>
      <c r="FL160" s="402">
        <v>0</v>
      </c>
      <c r="FM160" s="673">
        <v>0</v>
      </c>
      <c r="FN160" s="674">
        <v>0</v>
      </c>
      <c r="FO160" s="428">
        <v>0</v>
      </c>
      <c r="FP160" s="400">
        <v>0</v>
      </c>
      <c r="FQ160" s="429">
        <v>0</v>
      </c>
      <c r="FR160" s="675">
        <v>0</v>
      </c>
      <c r="FS160" s="679">
        <v>0</v>
      </c>
      <c r="FT160" s="668">
        <v>0</v>
      </c>
      <c r="FU160" s="669">
        <v>0</v>
      </c>
      <c r="FV160" s="670">
        <v>0</v>
      </c>
      <c r="FW160" s="680">
        <v>0</v>
      </c>
      <c r="FX160" s="681">
        <v>0</v>
      </c>
      <c r="FY160" s="667">
        <v>0</v>
      </c>
      <c r="FZ160" s="658">
        <v>0</v>
      </c>
      <c r="GA160" s="659">
        <v>0</v>
      </c>
    </row>
    <row r="161" spans="1:183" ht="24.6" hidden="1">
      <c r="A161" s="682" t="s">
        <v>957</v>
      </c>
      <c r="B161" s="597" t="s">
        <v>889</v>
      </c>
      <c r="C161" s="661"/>
      <c r="D161" s="662"/>
      <c r="E161" s="683"/>
      <c r="F161" s="683"/>
      <c r="G161" s="684">
        <v>0</v>
      </c>
      <c r="H161" s="685"/>
      <c r="I161" s="685"/>
      <c r="J161" s="686">
        <v>0</v>
      </c>
      <c r="K161" s="437" t="e">
        <v>#DIV/0!</v>
      </c>
      <c r="L161" s="666"/>
      <c r="M161" s="667"/>
      <c r="N161" s="668"/>
      <c r="O161" s="669"/>
      <c r="P161" s="670"/>
      <c r="Q161" s="671"/>
      <c r="R161" s="543"/>
      <c r="S161" s="666"/>
      <c r="T161" s="667"/>
      <c r="U161" s="668"/>
      <c r="V161" s="669"/>
      <c r="W161" s="670"/>
      <c r="X161" s="671"/>
      <c r="Y161" s="672"/>
      <c r="Z161" s="666"/>
      <c r="AA161" s="667"/>
      <c r="AB161" s="668"/>
      <c r="AC161" s="669"/>
      <c r="AD161" s="670"/>
      <c r="AE161" s="671"/>
      <c r="AF161" s="672"/>
      <c r="AG161" s="666"/>
      <c r="AH161" s="667"/>
      <c r="AI161" s="668"/>
      <c r="AJ161" s="669"/>
      <c r="AK161" s="670"/>
      <c r="AL161" s="671"/>
      <c r="AM161" s="672"/>
      <c r="AN161" s="666"/>
      <c r="AO161" s="667"/>
      <c r="AP161" s="668"/>
      <c r="AQ161" s="669"/>
      <c r="AR161" s="670"/>
      <c r="AS161" s="671"/>
      <c r="AT161" s="672"/>
      <c r="AU161" s="666"/>
      <c r="AV161" s="667"/>
      <c r="AW161" s="668"/>
      <c r="AX161" s="669"/>
      <c r="AY161" s="670"/>
      <c r="AZ161" s="671"/>
      <c r="BA161" s="543"/>
      <c r="BB161" s="666"/>
      <c r="BC161" s="667"/>
      <c r="BD161" s="668"/>
      <c r="BE161" s="669"/>
      <c r="BF161" s="670"/>
      <c r="BG161" s="671"/>
      <c r="BH161" s="672"/>
      <c r="BI161" s="666"/>
      <c r="BJ161" s="667"/>
      <c r="BK161" s="668"/>
      <c r="BL161" s="669"/>
      <c r="BM161" s="670"/>
      <c r="BN161" s="671"/>
      <c r="BO161" s="672"/>
      <c r="BP161" s="666"/>
      <c r="BQ161" s="667"/>
      <c r="BR161" s="668"/>
      <c r="BS161" s="669"/>
      <c r="BT161" s="670"/>
      <c r="BU161" s="671"/>
      <c r="BV161" s="448"/>
      <c r="BW161" s="666"/>
      <c r="BX161" s="667"/>
      <c r="BY161" s="668"/>
      <c r="BZ161" s="669"/>
      <c r="CA161" s="442"/>
      <c r="CB161" s="671"/>
      <c r="CC161" s="672"/>
      <c r="CD161" s="666"/>
      <c r="CE161" s="667"/>
      <c r="CF161" s="668"/>
      <c r="CG161" s="669"/>
      <c r="CH161" s="670"/>
      <c r="CI161" s="671"/>
      <c r="CJ161" s="672"/>
      <c r="CK161" s="666"/>
      <c r="CL161" s="667"/>
      <c r="CM161" s="668"/>
      <c r="CN161" s="669"/>
      <c r="CO161" s="670"/>
      <c r="CP161" s="671"/>
      <c r="CQ161" s="672"/>
      <c r="CR161" s="666"/>
      <c r="CS161" s="667"/>
      <c r="CT161" s="668"/>
      <c r="CU161" s="669"/>
      <c r="CV161" s="670"/>
      <c r="CW161" s="671"/>
      <c r="CX161" s="672"/>
      <c r="CY161" s="666"/>
      <c r="CZ161" s="667"/>
      <c r="DA161" s="668"/>
      <c r="DB161" s="669"/>
      <c r="DC161" s="670"/>
      <c r="DD161" s="671"/>
      <c r="DE161" s="672"/>
      <c r="DF161" s="666"/>
      <c r="DG161" s="667"/>
      <c r="DH161" s="668"/>
      <c r="DI161" s="669"/>
      <c r="DJ161" s="670"/>
      <c r="DK161" s="671"/>
      <c r="DL161" s="672"/>
      <c r="DM161" s="666"/>
      <c r="DN161" s="667"/>
      <c r="DO161" s="668"/>
      <c r="DP161" s="669"/>
      <c r="DQ161" s="670"/>
      <c r="DR161" s="671"/>
      <c r="DS161" s="672"/>
      <c r="DT161" s="666"/>
      <c r="DU161" s="667"/>
      <c r="DV161" s="668"/>
      <c r="DW161" s="669"/>
      <c r="DX161" s="670"/>
      <c r="DY161" s="671"/>
      <c r="DZ161" s="672"/>
      <c r="EA161" s="666"/>
      <c r="EB161" s="667"/>
      <c r="EC161" s="668"/>
      <c r="ED161" s="669"/>
      <c r="EE161" s="670"/>
      <c r="EF161" s="671"/>
      <c r="EG161" s="672"/>
      <c r="EH161" s="666"/>
      <c r="EI161" s="667"/>
      <c r="EJ161" s="668"/>
      <c r="EK161" s="669"/>
      <c r="EL161" s="670"/>
      <c r="EM161" s="671"/>
      <c r="EN161" s="672"/>
      <c r="EO161" s="666"/>
      <c r="EP161" s="667"/>
      <c r="EQ161" s="668"/>
      <c r="ER161" s="669"/>
      <c r="ES161" s="670"/>
      <c r="ET161" s="671"/>
      <c r="EU161" s="448"/>
      <c r="EV161" s="438"/>
      <c r="EW161" s="439"/>
      <c r="EX161" s="440"/>
      <c r="EY161" s="441"/>
      <c r="EZ161" s="442"/>
      <c r="FA161" s="443"/>
      <c r="FB161" s="636"/>
      <c r="FC161" s="445"/>
      <c r="FD161" s="439"/>
      <c r="FE161" s="440"/>
      <c r="FF161" s="441"/>
      <c r="FG161" s="670"/>
      <c r="FH161" s="671"/>
      <c r="FI161" s="672"/>
      <c r="FJ161" s="406">
        <v>0</v>
      </c>
      <c r="FK161" s="401">
        <v>0</v>
      </c>
      <c r="FL161" s="402">
        <v>0</v>
      </c>
      <c r="FM161" s="673">
        <v>0</v>
      </c>
      <c r="FN161" s="674">
        <v>0</v>
      </c>
      <c r="FO161" s="428">
        <v>0</v>
      </c>
      <c r="FP161" s="400">
        <v>0</v>
      </c>
      <c r="FQ161" s="429">
        <v>0</v>
      </c>
      <c r="FR161" s="675">
        <v>0</v>
      </c>
      <c r="FS161" s="679">
        <v>0</v>
      </c>
      <c r="FT161" s="668">
        <v>0</v>
      </c>
      <c r="FU161" s="669">
        <v>0</v>
      </c>
      <c r="FV161" s="670">
        <v>0</v>
      </c>
      <c r="FW161" s="680">
        <v>0</v>
      </c>
      <c r="FX161" s="681">
        <v>0</v>
      </c>
      <c r="FY161" s="667">
        <v>0</v>
      </c>
      <c r="FZ161" s="658">
        <v>0</v>
      </c>
      <c r="GA161" s="659">
        <v>0</v>
      </c>
    </row>
    <row r="162" spans="1:183" ht="24.6" hidden="1">
      <c r="A162" s="682" t="s">
        <v>958</v>
      </c>
      <c r="B162" s="597" t="s">
        <v>889</v>
      </c>
      <c r="C162" s="661"/>
      <c r="D162" s="662"/>
      <c r="E162" s="683"/>
      <c r="F162" s="683"/>
      <c r="G162" s="684">
        <v>0</v>
      </c>
      <c r="H162" s="685"/>
      <c r="I162" s="685"/>
      <c r="J162" s="686">
        <v>0</v>
      </c>
      <c r="K162" s="437" t="e">
        <v>#DIV/0!</v>
      </c>
      <c r="L162" s="666"/>
      <c r="M162" s="667"/>
      <c r="N162" s="668"/>
      <c r="O162" s="669"/>
      <c r="P162" s="670"/>
      <c r="Q162" s="671"/>
      <c r="R162" s="543"/>
      <c r="S162" s="666"/>
      <c r="T162" s="667"/>
      <c r="U162" s="668"/>
      <c r="V162" s="669"/>
      <c r="W162" s="670"/>
      <c r="X162" s="671"/>
      <c r="Y162" s="672"/>
      <c r="Z162" s="666"/>
      <c r="AA162" s="667"/>
      <c r="AB162" s="668"/>
      <c r="AC162" s="669"/>
      <c r="AD162" s="670"/>
      <c r="AE162" s="671"/>
      <c r="AF162" s="672"/>
      <c r="AG162" s="666"/>
      <c r="AH162" s="667"/>
      <c r="AI162" s="668"/>
      <c r="AJ162" s="669"/>
      <c r="AK162" s="670"/>
      <c r="AL162" s="671"/>
      <c r="AM162" s="672"/>
      <c r="AN162" s="666"/>
      <c r="AO162" s="667"/>
      <c r="AP162" s="668"/>
      <c r="AQ162" s="669"/>
      <c r="AR162" s="670"/>
      <c r="AS162" s="671"/>
      <c r="AT162" s="672"/>
      <c r="AU162" s="666"/>
      <c r="AV162" s="667"/>
      <c r="AW162" s="668"/>
      <c r="AX162" s="669"/>
      <c r="AY162" s="670"/>
      <c r="AZ162" s="671"/>
      <c r="BA162" s="543"/>
      <c r="BB162" s="666"/>
      <c r="BC162" s="667"/>
      <c r="BD162" s="668"/>
      <c r="BE162" s="669"/>
      <c r="BF162" s="670"/>
      <c r="BG162" s="671"/>
      <c r="BH162" s="672"/>
      <c r="BI162" s="666"/>
      <c r="BJ162" s="667"/>
      <c r="BK162" s="668"/>
      <c r="BL162" s="669"/>
      <c r="BM162" s="670"/>
      <c r="BN162" s="671"/>
      <c r="BO162" s="672"/>
      <c r="BP162" s="666"/>
      <c r="BQ162" s="667"/>
      <c r="BR162" s="668"/>
      <c r="BS162" s="669"/>
      <c r="BT162" s="670"/>
      <c r="BU162" s="671"/>
      <c r="BV162" s="448"/>
      <c r="BW162" s="666"/>
      <c r="BX162" s="667"/>
      <c r="BY162" s="668"/>
      <c r="BZ162" s="669"/>
      <c r="CA162" s="442"/>
      <c r="CB162" s="671"/>
      <c r="CC162" s="672"/>
      <c r="CD162" s="666"/>
      <c r="CE162" s="667"/>
      <c r="CF162" s="668"/>
      <c r="CG162" s="669"/>
      <c r="CH162" s="670"/>
      <c r="CI162" s="671"/>
      <c r="CJ162" s="672"/>
      <c r="CK162" s="666"/>
      <c r="CL162" s="667"/>
      <c r="CM162" s="668"/>
      <c r="CN162" s="669"/>
      <c r="CO162" s="670"/>
      <c r="CP162" s="671"/>
      <c r="CQ162" s="672"/>
      <c r="CR162" s="666"/>
      <c r="CS162" s="667"/>
      <c r="CT162" s="668"/>
      <c r="CU162" s="669"/>
      <c r="CV162" s="670"/>
      <c r="CW162" s="671"/>
      <c r="CX162" s="672"/>
      <c r="CY162" s="666"/>
      <c r="CZ162" s="667"/>
      <c r="DA162" s="668"/>
      <c r="DB162" s="669"/>
      <c r="DC162" s="670"/>
      <c r="DD162" s="671"/>
      <c r="DE162" s="672"/>
      <c r="DF162" s="666"/>
      <c r="DG162" s="667"/>
      <c r="DH162" s="668"/>
      <c r="DI162" s="669"/>
      <c r="DJ162" s="670"/>
      <c r="DK162" s="671"/>
      <c r="DL162" s="672"/>
      <c r="DM162" s="666"/>
      <c r="DN162" s="667"/>
      <c r="DO162" s="668"/>
      <c r="DP162" s="669"/>
      <c r="DQ162" s="670"/>
      <c r="DR162" s="671"/>
      <c r="DS162" s="672"/>
      <c r="DT162" s="666"/>
      <c r="DU162" s="667"/>
      <c r="DV162" s="668"/>
      <c r="DW162" s="669"/>
      <c r="DX162" s="670"/>
      <c r="DY162" s="671"/>
      <c r="DZ162" s="672"/>
      <c r="EA162" s="666"/>
      <c r="EB162" s="667"/>
      <c r="EC162" s="668"/>
      <c r="ED162" s="669"/>
      <c r="EE162" s="670"/>
      <c r="EF162" s="671"/>
      <c r="EG162" s="672"/>
      <c r="EH162" s="666"/>
      <c r="EI162" s="667"/>
      <c r="EJ162" s="668"/>
      <c r="EK162" s="669"/>
      <c r="EL162" s="670"/>
      <c r="EM162" s="671"/>
      <c r="EN162" s="672"/>
      <c r="EO162" s="666"/>
      <c r="EP162" s="667"/>
      <c r="EQ162" s="668"/>
      <c r="ER162" s="669"/>
      <c r="ES162" s="670"/>
      <c r="ET162" s="671"/>
      <c r="EU162" s="448"/>
      <c r="EV162" s="438"/>
      <c r="EW162" s="439"/>
      <c r="EX162" s="440"/>
      <c r="EY162" s="441"/>
      <c r="EZ162" s="442"/>
      <c r="FA162" s="443"/>
      <c r="FB162" s="636"/>
      <c r="FC162" s="445"/>
      <c r="FD162" s="439"/>
      <c r="FE162" s="440"/>
      <c r="FF162" s="441"/>
      <c r="FG162" s="670"/>
      <c r="FH162" s="671"/>
      <c r="FI162" s="672"/>
      <c r="FJ162" s="406">
        <v>0</v>
      </c>
      <c r="FK162" s="401">
        <v>0</v>
      </c>
      <c r="FL162" s="402">
        <v>0</v>
      </c>
      <c r="FM162" s="673">
        <v>0</v>
      </c>
      <c r="FN162" s="674">
        <v>0</v>
      </c>
      <c r="FO162" s="428">
        <v>0</v>
      </c>
      <c r="FP162" s="400">
        <v>0</v>
      </c>
      <c r="FQ162" s="429">
        <v>0</v>
      </c>
      <c r="FR162" s="675">
        <v>0</v>
      </c>
      <c r="FS162" s="679">
        <v>0</v>
      </c>
      <c r="FT162" s="668">
        <v>0</v>
      </c>
      <c r="FU162" s="669">
        <v>0</v>
      </c>
      <c r="FV162" s="670">
        <v>0</v>
      </c>
      <c r="FW162" s="680">
        <v>0</v>
      </c>
      <c r="FX162" s="681">
        <v>0</v>
      </c>
      <c r="FY162" s="667">
        <v>0</v>
      </c>
      <c r="FZ162" s="658">
        <v>0</v>
      </c>
      <c r="GA162" s="659">
        <v>0</v>
      </c>
    </row>
    <row r="163" spans="1:183" ht="24.6" hidden="1">
      <c r="A163" s="682" t="s">
        <v>959</v>
      </c>
      <c r="B163" s="597" t="s">
        <v>889</v>
      </c>
      <c r="C163" s="661"/>
      <c r="D163" s="662"/>
      <c r="E163" s="683"/>
      <c r="F163" s="683"/>
      <c r="G163" s="684">
        <v>0</v>
      </c>
      <c r="H163" s="685"/>
      <c r="I163" s="685"/>
      <c r="J163" s="686">
        <v>0</v>
      </c>
      <c r="K163" s="437" t="e">
        <v>#DIV/0!</v>
      </c>
      <c r="L163" s="666"/>
      <c r="M163" s="667"/>
      <c r="N163" s="668"/>
      <c r="O163" s="669"/>
      <c r="P163" s="670"/>
      <c r="Q163" s="671"/>
      <c r="R163" s="543"/>
      <c r="S163" s="666"/>
      <c r="T163" s="667"/>
      <c r="U163" s="668"/>
      <c r="V163" s="669"/>
      <c r="W163" s="670"/>
      <c r="X163" s="671"/>
      <c r="Y163" s="672"/>
      <c r="Z163" s="666"/>
      <c r="AA163" s="667"/>
      <c r="AB163" s="668"/>
      <c r="AC163" s="669"/>
      <c r="AD163" s="670"/>
      <c r="AE163" s="671"/>
      <c r="AF163" s="672"/>
      <c r="AG163" s="666"/>
      <c r="AH163" s="667"/>
      <c r="AI163" s="668"/>
      <c r="AJ163" s="669"/>
      <c r="AK163" s="670"/>
      <c r="AL163" s="671"/>
      <c r="AM163" s="672"/>
      <c r="AN163" s="666"/>
      <c r="AO163" s="667"/>
      <c r="AP163" s="668"/>
      <c r="AQ163" s="669"/>
      <c r="AR163" s="670"/>
      <c r="AS163" s="671"/>
      <c r="AT163" s="672"/>
      <c r="AU163" s="666"/>
      <c r="AV163" s="667"/>
      <c r="AW163" s="668"/>
      <c r="AX163" s="669"/>
      <c r="AY163" s="670"/>
      <c r="AZ163" s="671"/>
      <c r="BA163" s="543"/>
      <c r="BB163" s="666"/>
      <c r="BC163" s="667"/>
      <c r="BD163" s="668"/>
      <c r="BE163" s="669"/>
      <c r="BF163" s="670"/>
      <c r="BG163" s="671"/>
      <c r="BH163" s="672"/>
      <c r="BI163" s="666"/>
      <c r="BJ163" s="667"/>
      <c r="BK163" s="668"/>
      <c r="BL163" s="669"/>
      <c r="BM163" s="670"/>
      <c r="BN163" s="671"/>
      <c r="BO163" s="672"/>
      <c r="BP163" s="666"/>
      <c r="BQ163" s="667"/>
      <c r="BR163" s="668"/>
      <c r="BS163" s="669"/>
      <c r="BT163" s="670"/>
      <c r="BU163" s="671"/>
      <c r="BV163" s="448"/>
      <c r="BW163" s="666"/>
      <c r="BX163" s="667"/>
      <c r="BY163" s="668"/>
      <c r="BZ163" s="669"/>
      <c r="CA163" s="442"/>
      <c r="CB163" s="671"/>
      <c r="CC163" s="672"/>
      <c r="CD163" s="666"/>
      <c r="CE163" s="667"/>
      <c r="CF163" s="668"/>
      <c r="CG163" s="669"/>
      <c r="CH163" s="670"/>
      <c r="CI163" s="671"/>
      <c r="CJ163" s="672"/>
      <c r="CK163" s="666"/>
      <c r="CL163" s="667"/>
      <c r="CM163" s="668"/>
      <c r="CN163" s="669"/>
      <c r="CO163" s="670"/>
      <c r="CP163" s="671"/>
      <c r="CQ163" s="672"/>
      <c r="CR163" s="666"/>
      <c r="CS163" s="667"/>
      <c r="CT163" s="668"/>
      <c r="CU163" s="669"/>
      <c r="CV163" s="670"/>
      <c r="CW163" s="671"/>
      <c r="CX163" s="672"/>
      <c r="CY163" s="666"/>
      <c r="CZ163" s="667"/>
      <c r="DA163" s="668"/>
      <c r="DB163" s="669"/>
      <c r="DC163" s="670"/>
      <c r="DD163" s="671"/>
      <c r="DE163" s="672"/>
      <c r="DF163" s="666"/>
      <c r="DG163" s="667"/>
      <c r="DH163" s="668"/>
      <c r="DI163" s="669"/>
      <c r="DJ163" s="670"/>
      <c r="DK163" s="671"/>
      <c r="DL163" s="672"/>
      <c r="DM163" s="666"/>
      <c r="DN163" s="667"/>
      <c r="DO163" s="668"/>
      <c r="DP163" s="669"/>
      <c r="DQ163" s="670"/>
      <c r="DR163" s="671"/>
      <c r="DS163" s="672"/>
      <c r="DT163" s="666"/>
      <c r="DU163" s="667"/>
      <c r="DV163" s="668"/>
      <c r="DW163" s="669"/>
      <c r="DX163" s="670"/>
      <c r="DY163" s="671"/>
      <c r="DZ163" s="672"/>
      <c r="EA163" s="666"/>
      <c r="EB163" s="667"/>
      <c r="EC163" s="668"/>
      <c r="ED163" s="669"/>
      <c r="EE163" s="670"/>
      <c r="EF163" s="671"/>
      <c r="EG163" s="672"/>
      <c r="EH163" s="666"/>
      <c r="EI163" s="667"/>
      <c r="EJ163" s="668"/>
      <c r="EK163" s="669"/>
      <c r="EL163" s="670"/>
      <c r="EM163" s="671"/>
      <c r="EN163" s="672"/>
      <c r="EO163" s="666"/>
      <c r="EP163" s="667"/>
      <c r="EQ163" s="668"/>
      <c r="ER163" s="669"/>
      <c r="ES163" s="670"/>
      <c r="ET163" s="671"/>
      <c r="EU163" s="448"/>
      <c r="EV163" s="438"/>
      <c r="EW163" s="439"/>
      <c r="EX163" s="440"/>
      <c r="EY163" s="441"/>
      <c r="EZ163" s="442"/>
      <c r="FA163" s="443"/>
      <c r="FB163" s="636"/>
      <c r="FC163" s="445"/>
      <c r="FD163" s="439"/>
      <c r="FE163" s="440"/>
      <c r="FF163" s="441"/>
      <c r="FG163" s="670"/>
      <c r="FH163" s="671"/>
      <c r="FI163" s="672"/>
      <c r="FJ163" s="406">
        <v>0</v>
      </c>
      <c r="FK163" s="401">
        <v>0</v>
      </c>
      <c r="FL163" s="402">
        <v>0</v>
      </c>
      <c r="FM163" s="673">
        <v>0</v>
      </c>
      <c r="FN163" s="674">
        <v>0</v>
      </c>
      <c r="FO163" s="428">
        <v>0</v>
      </c>
      <c r="FP163" s="400">
        <v>0</v>
      </c>
      <c r="FQ163" s="429">
        <v>0</v>
      </c>
      <c r="FR163" s="675">
        <v>0</v>
      </c>
      <c r="FS163" s="679">
        <v>0</v>
      </c>
      <c r="FT163" s="668">
        <v>0</v>
      </c>
      <c r="FU163" s="669">
        <v>0</v>
      </c>
      <c r="FV163" s="670">
        <v>0</v>
      </c>
      <c r="FW163" s="680">
        <v>0</v>
      </c>
      <c r="FX163" s="681">
        <v>0</v>
      </c>
      <c r="FY163" s="667">
        <v>0</v>
      </c>
      <c r="FZ163" s="658">
        <v>0</v>
      </c>
      <c r="GA163" s="659">
        <v>0</v>
      </c>
    </row>
    <row r="164" spans="1:183" ht="24.6" hidden="1">
      <c r="A164" s="682" t="s">
        <v>960</v>
      </c>
      <c r="B164" s="597" t="s">
        <v>889</v>
      </c>
      <c r="C164" s="661"/>
      <c r="D164" s="662"/>
      <c r="E164" s="683"/>
      <c r="F164" s="683"/>
      <c r="G164" s="684">
        <v>0</v>
      </c>
      <c r="H164" s="687"/>
      <c r="I164" s="687"/>
      <c r="J164" s="686">
        <v>0</v>
      </c>
      <c r="K164" s="437" t="e">
        <v>#DIV/0!</v>
      </c>
      <c r="L164" s="666"/>
      <c r="M164" s="667"/>
      <c r="N164" s="668"/>
      <c r="O164" s="669"/>
      <c r="P164" s="670"/>
      <c r="Q164" s="671"/>
      <c r="R164" s="543"/>
      <c r="S164" s="666"/>
      <c r="T164" s="667"/>
      <c r="U164" s="668"/>
      <c r="V164" s="669"/>
      <c r="W164" s="670"/>
      <c r="X164" s="671"/>
      <c r="Y164" s="672"/>
      <c r="Z164" s="666"/>
      <c r="AA164" s="667"/>
      <c r="AB164" s="668"/>
      <c r="AC164" s="669"/>
      <c r="AD164" s="670"/>
      <c r="AE164" s="671"/>
      <c r="AF164" s="672"/>
      <c r="AG164" s="666"/>
      <c r="AH164" s="667"/>
      <c r="AI164" s="668"/>
      <c r="AJ164" s="669"/>
      <c r="AK164" s="670"/>
      <c r="AL164" s="671"/>
      <c r="AM164" s="672"/>
      <c r="AN164" s="666"/>
      <c r="AO164" s="667"/>
      <c r="AP164" s="668"/>
      <c r="AQ164" s="669"/>
      <c r="AR164" s="670"/>
      <c r="AS164" s="671"/>
      <c r="AT164" s="672"/>
      <c r="AU164" s="666"/>
      <c r="AV164" s="667"/>
      <c r="AW164" s="668"/>
      <c r="AX164" s="669"/>
      <c r="AY164" s="670"/>
      <c r="AZ164" s="671"/>
      <c r="BA164" s="543"/>
      <c r="BB164" s="666"/>
      <c r="BC164" s="667"/>
      <c r="BD164" s="668"/>
      <c r="BE164" s="669"/>
      <c r="BF164" s="670"/>
      <c r="BG164" s="671"/>
      <c r="BH164" s="672"/>
      <c r="BI164" s="666"/>
      <c r="BJ164" s="667"/>
      <c r="BK164" s="668"/>
      <c r="BL164" s="669"/>
      <c r="BM164" s="670"/>
      <c r="BN164" s="671"/>
      <c r="BO164" s="672"/>
      <c r="BP164" s="666"/>
      <c r="BQ164" s="667"/>
      <c r="BR164" s="668"/>
      <c r="BS164" s="669"/>
      <c r="BT164" s="670"/>
      <c r="BU164" s="671"/>
      <c r="BV164" s="448"/>
      <c r="BW164" s="666"/>
      <c r="BX164" s="667"/>
      <c r="BY164" s="668"/>
      <c r="BZ164" s="669"/>
      <c r="CA164" s="442"/>
      <c r="CB164" s="671"/>
      <c r="CC164" s="672"/>
      <c r="CD164" s="666"/>
      <c r="CE164" s="667"/>
      <c r="CF164" s="668"/>
      <c r="CG164" s="669"/>
      <c r="CH164" s="670"/>
      <c r="CI164" s="671"/>
      <c r="CJ164" s="672"/>
      <c r="CK164" s="666"/>
      <c r="CL164" s="667"/>
      <c r="CM164" s="668"/>
      <c r="CN164" s="669"/>
      <c r="CO164" s="670"/>
      <c r="CP164" s="671"/>
      <c r="CQ164" s="672"/>
      <c r="CR164" s="666"/>
      <c r="CS164" s="667"/>
      <c r="CT164" s="668"/>
      <c r="CU164" s="669"/>
      <c r="CV164" s="670"/>
      <c r="CW164" s="671"/>
      <c r="CX164" s="672"/>
      <c r="CY164" s="666"/>
      <c r="CZ164" s="667"/>
      <c r="DA164" s="668"/>
      <c r="DB164" s="669"/>
      <c r="DC164" s="670"/>
      <c r="DD164" s="671"/>
      <c r="DE164" s="672"/>
      <c r="DF164" s="666"/>
      <c r="DG164" s="667"/>
      <c r="DH164" s="668"/>
      <c r="DI164" s="669"/>
      <c r="DJ164" s="670"/>
      <c r="DK164" s="671"/>
      <c r="DL164" s="672"/>
      <c r="DM164" s="666"/>
      <c r="DN164" s="667"/>
      <c r="DO164" s="668"/>
      <c r="DP164" s="669"/>
      <c r="DQ164" s="670"/>
      <c r="DR164" s="671"/>
      <c r="DS164" s="672"/>
      <c r="DT164" s="666"/>
      <c r="DU164" s="667"/>
      <c r="DV164" s="668"/>
      <c r="DW164" s="669"/>
      <c r="DX164" s="670"/>
      <c r="DY164" s="671"/>
      <c r="DZ164" s="672"/>
      <c r="EA164" s="666"/>
      <c r="EB164" s="667"/>
      <c r="EC164" s="668"/>
      <c r="ED164" s="669"/>
      <c r="EE164" s="670"/>
      <c r="EF164" s="671"/>
      <c r="EG164" s="672"/>
      <c r="EH164" s="666"/>
      <c r="EI164" s="667"/>
      <c r="EJ164" s="668"/>
      <c r="EK164" s="669"/>
      <c r="EL164" s="670"/>
      <c r="EM164" s="671"/>
      <c r="EN164" s="672"/>
      <c r="EO164" s="666"/>
      <c r="EP164" s="667"/>
      <c r="EQ164" s="668"/>
      <c r="ER164" s="669"/>
      <c r="ES164" s="670"/>
      <c r="ET164" s="671"/>
      <c r="EU164" s="448"/>
      <c r="EV164" s="438"/>
      <c r="EW164" s="439"/>
      <c r="EX164" s="440"/>
      <c r="EY164" s="441"/>
      <c r="EZ164" s="442"/>
      <c r="FA164" s="443"/>
      <c r="FB164" s="636"/>
      <c r="FC164" s="445"/>
      <c r="FD164" s="439"/>
      <c r="FE164" s="440"/>
      <c r="FF164" s="441"/>
      <c r="FG164" s="670"/>
      <c r="FH164" s="671"/>
      <c r="FI164" s="672"/>
      <c r="FJ164" s="406">
        <v>0</v>
      </c>
      <c r="FK164" s="401">
        <v>0</v>
      </c>
      <c r="FL164" s="402">
        <v>0</v>
      </c>
      <c r="FM164" s="673">
        <v>0</v>
      </c>
      <c r="FN164" s="674">
        <v>0</v>
      </c>
      <c r="FO164" s="428">
        <v>0</v>
      </c>
      <c r="FP164" s="400">
        <v>0</v>
      </c>
      <c r="FQ164" s="429">
        <v>0</v>
      </c>
      <c r="FR164" s="675">
        <v>0</v>
      </c>
      <c r="FS164" s="679">
        <v>0</v>
      </c>
      <c r="FT164" s="668">
        <v>0</v>
      </c>
      <c r="FU164" s="669">
        <v>0</v>
      </c>
      <c r="FV164" s="670">
        <v>0</v>
      </c>
      <c r="FW164" s="680">
        <v>0</v>
      </c>
      <c r="FX164" s="681">
        <v>0</v>
      </c>
      <c r="FY164" s="667">
        <v>0</v>
      </c>
      <c r="FZ164" s="658">
        <v>0</v>
      </c>
      <c r="GA164" s="659">
        <v>0</v>
      </c>
    </row>
    <row r="165" spans="1:183" ht="24.6" hidden="1">
      <c r="A165" s="682" t="s">
        <v>961</v>
      </c>
      <c r="B165" s="597" t="s">
        <v>889</v>
      </c>
      <c r="C165" s="661"/>
      <c r="D165" s="662"/>
      <c r="E165" s="683"/>
      <c r="F165" s="683"/>
      <c r="G165" s="684">
        <v>0</v>
      </c>
      <c r="H165" s="687"/>
      <c r="I165" s="687"/>
      <c r="J165" s="686">
        <v>0</v>
      </c>
      <c r="K165" s="437" t="e">
        <v>#DIV/0!</v>
      </c>
      <c r="L165" s="666"/>
      <c r="M165" s="667"/>
      <c r="N165" s="668"/>
      <c r="O165" s="669"/>
      <c r="P165" s="670"/>
      <c r="Q165" s="671"/>
      <c r="R165" s="543"/>
      <c r="S165" s="666"/>
      <c r="T165" s="667"/>
      <c r="U165" s="668"/>
      <c r="V165" s="669"/>
      <c r="W165" s="670"/>
      <c r="X165" s="671"/>
      <c r="Y165" s="672"/>
      <c r="Z165" s="666"/>
      <c r="AA165" s="667"/>
      <c r="AB165" s="668"/>
      <c r="AC165" s="669"/>
      <c r="AD165" s="670"/>
      <c r="AE165" s="671"/>
      <c r="AF165" s="672"/>
      <c r="AG165" s="666"/>
      <c r="AH165" s="667"/>
      <c r="AI165" s="668"/>
      <c r="AJ165" s="669"/>
      <c r="AK165" s="670"/>
      <c r="AL165" s="671"/>
      <c r="AM165" s="672"/>
      <c r="AN165" s="666"/>
      <c r="AO165" s="667"/>
      <c r="AP165" s="668"/>
      <c r="AQ165" s="669"/>
      <c r="AR165" s="670"/>
      <c r="AS165" s="671"/>
      <c r="AT165" s="672"/>
      <c r="AU165" s="666"/>
      <c r="AV165" s="667"/>
      <c r="AW165" s="668"/>
      <c r="AX165" s="669"/>
      <c r="AY165" s="670"/>
      <c r="AZ165" s="671"/>
      <c r="BA165" s="543"/>
      <c r="BB165" s="666"/>
      <c r="BC165" s="667"/>
      <c r="BD165" s="668"/>
      <c r="BE165" s="669"/>
      <c r="BF165" s="670"/>
      <c r="BG165" s="671"/>
      <c r="BH165" s="672"/>
      <c r="BI165" s="666"/>
      <c r="BJ165" s="667"/>
      <c r="BK165" s="668"/>
      <c r="BL165" s="669"/>
      <c r="BM165" s="670"/>
      <c r="BN165" s="671"/>
      <c r="BO165" s="672"/>
      <c r="BP165" s="666"/>
      <c r="BQ165" s="667"/>
      <c r="BR165" s="668"/>
      <c r="BS165" s="669"/>
      <c r="BT165" s="670"/>
      <c r="BU165" s="671"/>
      <c r="BV165" s="448"/>
      <c r="BW165" s="666"/>
      <c r="BX165" s="667"/>
      <c r="BY165" s="668"/>
      <c r="BZ165" s="669"/>
      <c r="CA165" s="442"/>
      <c r="CB165" s="671"/>
      <c r="CC165" s="672"/>
      <c r="CD165" s="666"/>
      <c r="CE165" s="667"/>
      <c r="CF165" s="668"/>
      <c r="CG165" s="669"/>
      <c r="CH165" s="670"/>
      <c r="CI165" s="671"/>
      <c r="CJ165" s="672"/>
      <c r="CK165" s="666"/>
      <c r="CL165" s="667"/>
      <c r="CM165" s="668"/>
      <c r="CN165" s="669"/>
      <c r="CO165" s="670"/>
      <c r="CP165" s="671"/>
      <c r="CQ165" s="672"/>
      <c r="CR165" s="666"/>
      <c r="CS165" s="667"/>
      <c r="CT165" s="668"/>
      <c r="CU165" s="669"/>
      <c r="CV165" s="670"/>
      <c r="CW165" s="671"/>
      <c r="CX165" s="672"/>
      <c r="CY165" s="666"/>
      <c r="CZ165" s="667"/>
      <c r="DA165" s="668"/>
      <c r="DB165" s="669"/>
      <c r="DC165" s="670"/>
      <c r="DD165" s="671"/>
      <c r="DE165" s="672"/>
      <c r="DF165" s="666"/>
      <c r="DG165" s="667"/>
      <c r="DH165" s="668"/>
      <c r="DI165" s="669"/>
      <c r="DJ165" s="670"/>
      <c r="DK165" s="671"/>
      <c r="DL165" s="672"/>
      <c r="DM165" s="666"/>
      <c r="DN165" s="667"/>
      <c r="DO165" s="668"/>
      <c r="DP165" s="669"/>
      <c r="DQ165" s="670"/>
      <c r="DR165" s="671"/>
      <c r="DS165" s="672"/>
      <c r="DT165" s="666"/>
      <c r="DU165" s="667"/>
      <c r="DV165" s="668"/>
      <c r="DW165" s="669"/>
      <c r="DX165" s="670"/>
      <c r="DY165" s="671"/>
      <c r="DZ165" s="672"/>
      <c r="EA165" s="666"/>
      <c r="EB165" s="667"/>
      <c r="EC165" s="668"/>
      <c r="ED165" s="669"/>
      <c r="EE165" s="670"/>
      <c r="EF165" s="671"/>
      <c r="EG165" s="672"/>
      <c r="EH165" s="666"/>
      <c r="EI165" s="667"/>
      <c r="EJ165" s="668"/>
      <c r="EK165" s="669"/>
      <c r="EL165" s="670"/>
      <c r="EM165" s="671"/>
      <c r="EN165" s="672"/>
      <c r="EO165" s="666"/>
      <c r="EP165" s="667"/>
      <c r="EQ165" s="668"/>
      <c r="ER165" s="669"/>
      <c r="ES165" s="670"/>
      <c r="ET165" s="671"/>
      <c r="EU165" s="448"/>
      <c r="EV165" s="438"/>
      <c r="EW165" s="439"/>
      <c r="EX165" s="440"/>
      <c r="EY165" s="441"/>
      <c r="EZ165" s="442"/>
      <c r="FA165" s="443"/>
      <c r="FB165" s="636"/>
      <c r="FC165" s="445"/>
      <c r="FD165" s="439"/>
      <c r="FE165" s="440"/>
      <c r="FF165" s="441"/>
      <c r="FG165" s="670"/>
      <c r="FH165" s="671"/>
      <c r="FI165" s="672"/>
      <c r="FJ165" s="406">
        <v>0</v>
      </c>
      <c r="FK165" s="401">
        <v>0</v>
      </c>
      <c r="FL165" s="402">
        <v>0</v>
      </c>
      <c r="FM165" s="673">
        <v>0</v>
      </c>
      <c r="FN165" s="674">
        <v>0</v>
      </c>
      <c r="FO165" s="428">
        <v>0</v>
      </c>
      <c r="FP165" s="400">
        <v>0</v>
      </c>
      <c r="FQ165" s="429">
        <v>0</v>
      </c>
      <c r="FR165" s="675">
        <v>0</v>
      </c>
      <c r="FS165" s="679">
        <v>0</v>
      </c>
      <c r="FT165" s="668">
        <v>0</v>
      </c>
      <c r="FU165" s="669">
        <v>0</v>
      </c>
      <c r="FV165" s="670">
        <v>0</v>
      </c>
      <c r="FW165" s="680">
        <v>0</v>
      </c>
      <c r="FX165" s="681">
        <v>0</v>
      </c>
      <c r="FY165" s="667">
        <v>0</v>
      </c>
      <c r="FZ165" s="658">
        <v>0</v>
      </c>
      <c r="GA165" s="659">
        <v>0</v>
      </c>
    </row>
    <row r="166" spans="1:183" ht="24.6" hidden="1">
      <c r="A166" s="682" t="s">
        <v>962</v>
      </c>
      <c r="B166" s="597" t="s">
        <v>889</v>
      </c>
      <c r="C166" s="661"/>
      <c r="D166" s="662"/>
      <c r="E166" s="683"/>
      <c r="F166" s="683"/>
      <c r="G166" s="684">
        <v>0</v>
      </c>
      <c r="H166" s="687"/>
      <c r="I166" s="687"/>
      <c r="J166" s="686">
        <v>0</v>
      </c>
      <c r="K166" s="437" t="e">
        <v>#DIV/0!</v>
      </c>
      <c r="L166" s="666"/>
      <c r="M166" s="667"/>
      <c r="N166" s="668"/>
      <c r="O166" s="669"/>
      <c r="P166" s="670"/>
      <c r="Q166" s="671"/>
      <c r="R166" s="543"/>
      <c r="S166" s="666"/>
      <c r="T166" s="667"/>
      <c r="U166" s="668"/>
      <c r="V166" s="669"/>
      <c r="W166" s="670"/>
      <c r="X166" s="671"/>
      <c r="Y166" s="672"/>
      <c r="Z166" s="666"/>
      <c r="AA166" s="667"/>
      <c r="AB166" s="668"/>
      <c r="AC166" s="669"/>
      <c r="AD166" s="670"/>
      <c r="AE166" s="671"/>
      <c r="AF166" s="672"/>
      <c r="AG166" s="666"/>
      <c r="AH166" s="667"/>
      <c r="AI166" s="668"/>
      <c r="AJ166" s="669"/>
      <c r="AK166" s="670"/>
      <c r="AL166" s="671"/>
      <c r="AM166" s="672"/>
      <c r="AN166" s="666"/>
      <c r="AO166" s="667"/>
      <c r="AP166" s="668"/>
      <c r="AQ166" s="669"/>
      <c r="AR166" s="670"/>
      <c r="AS166" s="671"/>
      <c r="AT166" s="672"/>
      <c r="AU166" s="666"/>
      <c r="AV166" s="667"/>
      <c r="AW166" s="668"/>
      <c r="AX166" s="669"/>
      <c r="AY166" s="670"/>
      <c r="AZ166" s="671"/>
      <c r="BA166" s="543"/>
      <c r="BB166" s="666"/>
      <c r="BC166" s="667"/>
      <c r="BD166" s="668"/>
      <c r="BE166" s="669"/>
      <c r="BF166" s="670"/>
      <c r="BG166" s="671"/>
      <c r="BH166" s="672"/>
      <c r="BI166" s="666"/>
      <c r="BJ166" s="667"/>
      <c r="BK166" s="668"/>
      <c r="BL166" s="669"/>
      <c r="BM166" s="670"/>
      <c r="BN166" s="671"/>
      <c r="BO166" s="672"/>
      <c r="BP166" s="666"/>
      <c r="BQ166" s="667"/>
      <c r="BR166" s="668"/>
      <c r="BS166" s="669"/>
      <c r="BT166" s="670"/>
      <c r="BU166" s="671"/>
      <c r="BV166" s="448"/>
      <c r="BW166" s="666"/>
      <c r="BX166" s="667"/>
      <c r="BY166" s="668"/>
      <c r="BZ166" s="669"/>
      <c r="CA166" s="442"/>
      <c r="CB166" s="671"/>
      <c r="CC166" s="672"/>
      <c r="CD166" s="666"/>
      <c r="CE166" s="667"/>
      <c r="CF166" s="668"/>
      <c r="CG166" s="669"/>
      <c r="CH166" s="670"/>
      <c r="CI166" s="671"/>
      <c r="CJ166" s="672"/>
      <c r="CK166" s="666"/>
      <c r="CL166" s="667"/>
      <c r="CM166" s="668"/>
      <c r="CN166" s="669"/>
      <c r="CO166" s="670"/>
      <c r="CP166" s="671"/>
      <c r="CQ166" s="672"/>
      <c r="CR166" s="666"/>
      <c r="CS166" s="667"/>
      <c r="CT166" s="668"/>
      <c r="CU166" s="669"/>
      <c r="CV166" s="670"/>
      <c r="CW166" s="671"/>
      <c r="CX166" s="672"/>
      <c r="CY166" s="666"/>
      <c r="CZ166" s="667"/>
      <c r="DA166" s="668"/>
      <c r="DB166" s="669"/>
      <c r="DC166" s="670"/>
      <c r="DD166" s="671"/>
      <c r="DE166" s="672"/>
      <c r="DF166" s="666"/>
      <c r="DG166" s="667"/>
      <c r="DH166" s="668"/>
      <c r="DI166" s="669"/>
      <c r="DJ166" s="670"/>
      <c r="DK166" s="671"/>
      <c r="DL166" s="672"/>
      <c r="DM166" s="666"/>
      <c r="DN166" s="667"/>
      <c r="DO166" s="668"/>
      <c r="DP166" s="669"/>
      <c r="DQ166" s="670"/>
      <c r="DR166" s="671"/>
      <c r="DS166" s="672"/>
      <c r="DT166" s="666"/>
      <c r="DU166" s="667"/>
      <c r="DV166" s="668"/>
      <c r="DW166" s="669"/>
      <c r="DX166" s="670"/>
      <c r="DY166" s="671"/>
      <c r="DZ166" s="672"/>
      <c r="EA166" s="666"/>
      <c r="EB166" s="667"/>
      <c r="EC166" s="668"/>
      <c r="ED166" s="669"/>
      <c r="EE166" s="670"/>
      <c r="EF166" s="671"/>
      <c r="EG166" s="672"/>
      <c r="EH166" s="666"/>
      <c r="EI166" s="667"/>
      <c r="EJ166" s="668"/>
      <c r="EK166" s="669"/>
      <c r="EL166" s="670"/>
      <c r="EM166" s="671"/>
      <c r="EN166" s="672"/>
      <c r="EO166" s="666"/>
      <c r="EP166" s="667"/>
      <c r="EQ166" s="668"/>
      <c r="ER166" s="669"/>
      <c r="ES166" s="670"/>
      <c r="ET166" s="671"/>
      <c r="EU166" s="448"/>
      <c r="EV166" s="438"/>
      <c r="EW166" s="439"/>
      <c r="EX166" s="440"/>
      <c r="EY166" s="441"/>
      <c r="EZ166" s="442"/>
      <c r="FA166" s="443"/>
      <c r="FB166" s="636"/>
      <c r="FC166" s="445"/>
      <c r="FD166" s="439"/>
      <c r="FE166" s="440"/>
      <c r="FF166" s="441"/>
      <c r="FG166" s="670"/>
      <c r="FH166" s="671"/>
      <c r="FI166" s="672"/>
      <c r="FJ166" s="406">
        <v>0</v>
      </c>
      <c r="FK166" s="401">
        <v>0</v>
      </c>
      <c r="FL166" s="402">
        <v>0</v>
      </c>
      <c r="FM166" s="673">
        <v>0</v>
      </c>
      <c r="FN166" s="674">
        <v>0</v>
      </c>
      <c r="FO166" s="428">
        <v>0</v>
      </c>
      <c r="FP166" s="400">
        <v>0</v>
      </c>
      <c r="FQ166" s="429">
        <v>0</v>
      </c>
      <c r="FR166" s="675">
        <v>0</v>
      </c>
      <c r="FS166" s="679">
        <v>0</v>
      </c>
      <c r="FT166" s="668">
        <v>0</v>
      </c>
      <c r="FU166" s="669">
        <v>0</v>
      </c>
      <c r="FV166" s="670">
        <v>0</v>
      </c>
      <c r="FW166" s="680">
        <v>0</v>
      </c>
      <c r="FX166" s="681">
        <v>0</v>
      </c>
      <c r="FY166" s="667">
        <v>0</v>
      </c>
      <c r="FZ166" s="658">
        <v>0</v>
      </c>
      <c r="GA166" s="659">
        <v>0</v>
      </c>
    </row>
    <row r="167" spans="1:183" ht="24.6" hidden="1">
      <c r="A167" s="682" t="s">
        <v>963</v>
      </c>
      <c r="B167" s="597" t="s">
        <v>889</v>
      </c>
      <c r="C167" s="661"/>
      <c r="D167" s="662"/>
      <c r="E167" s="683"/>
      <c r="F167" s="683"/>
      <c r="G167" s="684">
        <v>0</v>
      </c>
      <c r="H167" s="687"/>
      <c r="I167" s="687"/>
      <c r="J167" s="686">
        <v>0</v>
      </c>
      <c r="K167" s="437" t="e">
        <v>#DIV/0!</v>
      </c>
      <c r="L167" s="666"/>
      <c r="M167" s="667"/>
      <c r="N167" s="668"/>
      <c r="O167" s="669"/>
      <c r="P167" s="670"/>
      <c r="Q167" s="671"/>
      <c r="R167" s="543"/>
      <c r="S167" s="666"/>
      <c r="T167" s="667"/>
      <c r="U167" s="668"/>
      <c r="V167" s="669"/>
      <c r="W167" s="670"/>
      <c r="X167" s="671"/>
      <c r="Y167" s="672"/>
      <c r="Z167" s="666"/>
      <c r="AA167" s="667"/>
      <c r="AB167" s="668"/>
      <c r="AC167" s="669"/>
      <c r="AD167" s="670"/>
      <c r="AE167" s="671"/>
      <c r="AF167" s="672"/>
      <c r="AG167" s="666"/>
      <c r="AH167" s="667"/>
      <c r="AI167" s="668"/>
      <c r="AJ167" s="669"/>
      <c r="AK167" s="670"/>
      <c r="AL167" s="671"/>
      <c r="AM167" s="672"/>
      <c r="AN167" s="666"/>
      <c r="AO167" s="667"/>
      <c r="AP167" s="668"/>
      <c r="AQ167" s="669"/>
      <c r="AR167" s="670"/>
      <c r="AS167" s="671"/>
      <c r="AT167" s="672"/>
      <c r="AU167" s="666"/>
      <c r="AV167" s="667"/>
      <c r="AW167" s="668"/>
      <c r="AX167" s="669"/>
      <c r="AY167" s="670"/>
      <c r="AZ167" s="671"/>
      <c r="BA167" s="543"/>
      <c r="BB167" s="666"/>
      <c r="BC167" s="667"/>
      <c r="BD167" s="668"/>
      <c r="BE167" s="669"/>
      <c r="BF167" s="670"/>
      <c r="BG167" s="671"/>
      <c r="BH167" s="672"/>
      <c r="BI167" s="666"/>
      <c r="BJ167" s="667"/>
      <c r="BK167" s="668"/>
      <c r="BL167" s="669"/>
      <c r="BM167" s="670"/>
      <c r="BN167" s="671"/>
      <c r="BO167" s="672"/>
      <c r="BP167" s="666"/>
      <c r="BQ167" s="667"/>
      <c r="BR167" s="668"/>
      <c r="BS167" s="669"/>
      <c r="BT167" s="670"/>
      <c r="BU167" s="671"/>
      <c r="BV167" s="448"/>
      <c r="BW167" s="666"/>
      <c r="BX167" s="667"/>
      <c r="BY167" s="668"/>
      <c r="BZ167" s="669"/>
      <c r="CA167" s="442"/>
      <c r="CB167" s="671"/>
      <c r="CC167" s="672"/>
      <c r="CD167" s="666"/>
      <c r="CE167" s="667"/>
      <c r="CF167" s="668"/>
      <c r="CG167" s="669"/>
      <c r="CH167" s="670"/>
      <c r="CI167" s="671"/>
      <c r="CJ167" s="672"/>
      <c r="CK167" s="666"/>
      <c r="CL167" s="667"/>
      <c r="CM167" s="668"/>
      <c r="CN167" s="669"/>
      <c r="CO167" s="670"/>
      <c r="CP167" s="671"/>
      <c r="CQ167" s="672"/>
      <c r="CR167" s="666"/>
      <c r="CS167" s="667"/>
      <c r="CT167" s="668"/>
      <c r="CU167" s="669"/>
      <c r="CV167" s="670"/>
      <c r="CW167" s="671"/>
      <c r="CX167" s="672"/>
      <c r="CY167" s="666"/>
      <c r="CZ167" s="667"/>
      <c r="DA167" s="668"/>
      <c r="DB167" s="669"/>
      <c r="DC167" s="670"/>
      <c r="DD167" s="671"/>
      <c r="DE167" s="672"/>
      <c r="DF167" s="666"/>
      <c r="DG167" s="667"/>
      <c r="DH167" s="668"/>
      <c r="DI167" s="669"/>
      <c r="DJ167" s="670"/>
      <c r="DK167" s="671"/>
      <c r="DL167" s="672"/>
      <c r="DM167" s="666"/>
      <c r="DN167" s="667"/>
      <c r="DO167" s="668"/>
      <c r="DP167" s="669"/>
      <c r="DQ167" s="670"/>
      <c r="DR167" s="671"/>
      <c r="DS167" s="672"/>
      <c r="DT167" s="666"/>
      <c r="DU167" s="667"/>
      <c r="DV167" s="668"/>
      <c r="DW167" s="669"/>
      <c r="DX167" s="670"/>
      <c r="DY167" s="671"/>
      <c r="DZ167" s="672"/>
      <c r="EA167" s="666"/>
      <c r="EB167" s="667"/>
      <c r="EC167" s="668"/>
      <c r="ED167" s="669"/>
      <c r="EE167" s="670"/>
      <c r="EF167" s="671"/>
      <c r="EG167" s="672"/>
      <c r="EH167" s="666"/>
      <c r="EI167" s="667"/>
      <c r="EJ167" s="668"/>
      <c r="EK167" s="669"/>
      <c r="EL167" s="670"/>
      <c r="EM167" s="671"/>
      <c r="EN167" s="672"/>
      <c r="EO167" s="666"/>
      <c r="EP167" s="667"/>
      <c r="EQ167" s="668"/>
      <c r="ER167" s="669"/>
      <c r="ES167" s="670"/>
      <c r="ET167" s="671"/>
      <c r="EU167" s="448"/>
      <c r="EV167" s="438"/>
      <c r="EW167" s="439"/>
      <c r="EX167" s="440"/>
      <c r="EY167" s="441"/>
      <c r="EZ167" s="442"/>
      <c r="FA167" s="443"/>
      <c r="FB167" s="636"/>
      <c r="FC167" s="445"/>
      <c r="FD167" s="439"/>
      <c r="FE167" s="440"/>
      <c r="FF167" s="441"/>
      <c r="FG167" s="670"/>
      <c r="FH167" s="671"/>
      <c r="FI167" s="672"/>
      <c r="FJ167" s="406">
        <v>0</v>
      </c>
      <c r="FK167" s="401">
        <v>0</v>
      </c>
      <c r="FL167" s="402">
        <v>0</v>
      </c>
      <c r="FM167" s="673">
        <v>0</v>
      </c>
      <c r="FN167" s="674">
        <v>0</v>
      </c>
      <c r="FO167" s="428">
        <v>0</v>
      </c>
      <c r="FP167" s="400">
        <v>0</v>
      </c>
      <c r="FQ167" s="429">
        <v>0</v>
      </c>
      <c r="FR167" s="675">
        <v>0</v>
      </c>
      <c r="FS167" s="679">
        <v>0</v>
      </c>
      <c r="FT167" s="668">
        <v>0</v>
      </c>
      <c r="FU167" s="669">
        <v>0</v>
      </c>
      <c r="FV167" s="670">
        <v>0</v>
      </c>
      <c r="FW167" s="680">
        <v>0</v>
      </c>
      <c r="FX167" s="681">
        <v>0</v>
      </c>
      <c r="FY167" s="667">
        <v>0</v>
      </c>
      <c r="FZ167" s="658">
        <v>0</v>
      </c>
      <c r="GA167" s="659">
        <v>0</v>
      </c>
    </row>
    <row r="168" spans="1:183" ht="24.6" hidden="1">
      <c r="A168" s="682" t="s">
        <v>964</v>
      </c>
      <c r="B168" s="597" t="s">
        <v>889</v>
      </c>
      <c r="C168" s="661"/>
      <c r="D168" s="662"/>
      <c r="E168" s="683"/>
      <c r="F168" s="683"/>
      <c r="G168" s="684">
        <v>0</v>
      </c>
      <c r="H168" s="687"/>
      <c r="I168" s="687"/>
      <c r="J168" s="686">
        <v>0</v>
      </c>
      <c r="K168" s="437" t="e">
        <v>#DIV/0!</v>
      </c>
      <c r="L168" s="666"/>
      <c r="M168" s="667"/>
      <c r="N168" s="668"/>
      <c r="O168" s="669"/>
      <c r="P168" s="670"/>
      <c r="Q168" s="671"/>
      <c r="R168" s="543"/>
      <c r="S168" s="666"/>
      <c r="T168" s="667"/>
      <c r="U168" s="668"/>
      <c r="V168" s="669"/>
      <c r="W168" s="670"/>
      <c r="X168" s="671"/>
      <c r="Y168" s="672"/>
      <c r="Z168" s="666"/>
      <c r="AA168" s="667"/>
      <c r="AB168" s="668"/>
      <c r="AC168" s="669"/>
      <c r="AD168" s="670"/>
      <c r="AE168" s="671"/>
      <c r="AF168" s="672"/>
      <c r="AG168" s="666"/>
      <c r="AH168" s="667"/>
      <c r="AI168" s="668"/>
      <c r="AJ168" s="669"/>
      <c r="AK168" s="670"/>
      <c r="AL168" s="671"/>
      <c r="AM168" s="672"/>
      <c r="AN168" s="666"/>
      <c r="AO168" s="667"/>
      <c r="AP168" s="668"/>
      <c r="AQ168" s="669"/>
      <c r="AR168" s="670"/>
      <c r="AS168" s="671"/>
      <c r="AT168" s="672"/>
      <c r="AU168" s="666"/>
      <c r="AV168" s="667"/>
      <c r="AW168" s="668"/>
      <c r="AX168" s="669"/>
      <c r="AY168" s="670"/>
      <c r="AZ168" s="671"/>
      <c r="BA168" s="543"/>
      <c r="BB168" s="666"/>
      <c r="BC168" s="667"/>
      <c r="BD168" s="668"/>
      <c r="BE168" s="669"/>
      <c r="BF168" s="670"/>
      <c r="BG168" s="671"/>
      <c r="BH168" s="672"/>
      <c r="BI168" s="666"/>
      <c r="BJ168" s="667"/>
      <c r="BK168" s="668"/>
      <c r="BL168" s="669"/>
      <c r="BM168" s="670"/>
      <c r="BN168" s="671"/>
      <c r="BO168" s="672"/>
      <c r="BP168" s="666"/>
      <c r="BQ168" s="667"/>
      <c r="BR168" s="668"/>
      <c r="BS168" s="669"/>
      <c r="BT168" s="670"/>
      <c r="BU168" s="671"/>
      <c r="BV168" s="448"/>
      <c r="BW168" s="666"/>
      <c r="BX168" s="667"/>
      <c r="BY168" s="668"/>
      <c r="BZ168" s="669"/>
      <c r="CA168" s="442"/>
      <c r="CB168" s="671"/>
      <c r="CC168" s="672"/>
      <c r="CD168" s="666"/>
      <c r="CE168" s="667"/>
      <c r="CF168" s="668"/>
      <c r="CG168" s="669"/>
      <c r="CH168" s="670"/>
      <c r="CI168" s="671"/>
      <c r="CJ168" s="672"/>
      <c r="CK168" s="666"/>
      <c r="CL168" s="667"/>
      <c r="CM168" s="668"/>
      <c r="CN168" s="669"/>
      <c r="CO168" s="670"/>
      <c r="CP168" s="671"/>
      <c r="CQ168" s="672"/>
      <c r="CR168" s="666"/>
      <c r="CS168" s="667"/>
      <c r="CT168" s="668"/>
      <c r="CU168" s="669"/>
      <c r="CV168" s="670"/>
      <c r="CW168" s="671"/>
      <c r="CX168" s="672"/>
      <c r="CY168" s="666"/>
      <c r="CZ168" s="667"/>
      <c r="DA168" s="668"/>
      <c r="DB168" s="669"/>
      <c r="DC168" s="670"/>
      <c r="DD168" s="671"/>
      <c r="DE168" s="672"/>
      <c r="DF168" s="666"/>
      <c r="DG168" s="667"/>
      <c r="DH168" s="668"/>
      <c r="DI168" s="669"/>
      <c r="DJ168" s="670"/>
      <c r="DK168" s="671"/>
      <c r="DL168" s="672"/>
      <c r="DM168" s="666"/>
      <c r="DN168" s="667"/>
      <c r="DO168" s="668"/>
      <c r="DP168" s="669"/>
      <c r="DQ168" s="670"/>
      <c r="DR168" s="671"/>
      <c r="DS168" s="672"/>
      <c r="DT168" s="666"/>
      <c r="DU168" s="667"/>
      <c r="DV168" s="668"/>
      <c r="DW168" s="669"/>
      <c r="DX168" s="670"/>
      <c r="DY168" s="671"/>
      <c r="DZ168" s="672"/>
      <c r="EA168" s="666"/>
      <c r="EB168" s="667"/>
      <c r="EC168" s="668"/>
      <c r="ED168" s="669"/>
      <c r="EE168" s="670"/>
      <c r="EF168" s="671"/>
      <c r="EG168" s="672"/>
      <c r="EH168" s="666"/>
      <c r="EI168" s="667"/>
      <c r="EJ168" s="668"/>
      <c r="EK168" s="669"/>
      <c r="EL168" s="670"/>
      <c r="EM168" s="671"/>
      <c r="EN168" s="672"/>
      <c r="EO168" s="666"/>
      <c r="EP168" s="667"/>
      <c r="EQ168" s="668"/>
      <c r="ER168" s="669"/>
      <c r="ES168" s="670"/>
      <c r="ET168" s="671"/>
      <c r="EU168" s="448"/>
      <c r="EV168" s="438"/>
      <c r="EW168" s="439"/>
      <c r="EX168" s="440"/>
      <c r="EY168" s="441"/>
      <c r="EZ168" s="442"/>
      <c r="FA168" s="443"/>
      <c r="FB168" s="636"/>
      <c r="FC168" s="445"/>
      <c r="FD168" s="439"/>
      <c r="FE168" s="440"/>
      <c r="FF168" s="441"/>
      <c r="FG168" s="670"/>
      <c r="FH168" s="671"/>
      <c r="FI168" s="672"/>
      <c r="FJ168" s="406">
        <v>0</v>
      </c>
      <c r="FK168" s="401">
        <v>0</v>
      </c>
      <c r="FL168" s="402">
        <v>0</v>
      </c>
      <c r="FM168" s="673">
        <v>0</v>
      </c>
      <c r="FN168" s="674">
        <v>0</v>
      </c>
      <c r="FO168" s="428">
        <v>0</v>
      </c>
      <c r="FP168" s="400">
        <v>0</v>
      </c>
      <c r="FQ168" s="429">
        <v>0</v>
      </c>
      <c r="FR168" s="675">
        <v>0</v>
      </c>
      <c r="FS168" s="679">
        <v>0</v>
      </c>
      <c r="FT168" s="668">
        <v>0</v>
      </c>
      <c r="FU168" s="669">
        <v>0</v>
      </c>
      <c r="FV168" s="670">
        <v>0</v>
      </c>
      <c r="FW168" s="680">
        <v>0</v>
      </c>
      <c r="FX168" s="681">
        <v>0</v>
      </c>
      <c r="FY168" s="667">
        <v>0</v>
      </c>
      <c r="FZ168" s="658">
        <v>0</v>
      </c>
      <c r="GA168" s="659">
        <v>0</v>
      </c>
    </row>
    <row r="169" spans="1:183" ht="24.6" hidden="1">
      <c r="A169" s="682" t="s">
        <v>965</v>
      </c>
      <c r="B169" s="597" t="s">
        <v>889</v>
      </c>
      <c r="C169" s="661"/>
      <c r="D169" s="662"/>
      <c r="E169" s="683"/>
      <c r="F169" s="683"/>
      <c r="G169" s="684">
        <v>0</v>
      </c>
      <c r="H169" s="687"/>
      <c r="I169" s="687"/>
      <c r="J169" s="686">
        <v>0</v>
      </c>
      <c r="K169" s="437" t="e">
        <v>#DIV/0!</v>
      </c>
      <c r="L169" s="666"/>
      <c r="M169" s="667"/>
      <c r="N169" s="668"/>
      <c r="O169" s="669"/>
      <c r="P169" s="670"/>
      <c r="Q169" s="671"/>
      <c r="R169" s="543"/>
      <c r="S169" s="666"/>
      <c r="T169" s="667"/>
      <c r="U169" s="668"/>
      <c r="V169" s="669"/>
      <c r="W169" s="670"/>
      <c r="X169" s="671"/>
      <c r="Y169" s="672"/>
      <c r="Z169" s="666"/>
      <c r="AA169" s="667"/>
      <c r="AB169" s="668"/>
      <c r="AC169" s="669"/>
      <c r="AD169" s="670"/>
      <c r="AE169" s="671"/>
      <c r="AF169" s="672"/>
      <c r="AG169" s="666"/>
      <c r="AH169" s="667"/>
      <c r="AI169" s="668"/>
      <c r="AJ169" s="669"/>
      <c r="AK169" s="670"/>
      <c r="AL169" s="671"/>
      <c r="AM169" s="672"/>
      <c r="AN169" s="666"/>
      <c r="AO169" s="667"/>
      <c r="AP169" s="668"/>
      <c r="AQ169" s="669"/>
      <c r="AR169" s="670"/>
      <c r="AS169" s="671"/>
      <c r="AT169" s="672"/>
      <c r="AU169" s="666"/>
      <c r="AV169" s="667"/>
      <c r="AW169" s="668"/>
      <c r="AX169" s="669"/>
      <c r="AY169" s="670"/>
      <c r="AZ169" s="671"/>
      <c r="BA169" s="543"/>
      <c r="BB169" s="666"/>
      <c r="BC169" s="667"/>
      <c r="BD169" s="668"/>
      <c r="BE169" s="669"/>
      <c r="BF169" s="670"/>
      <c r="BG169" s="671"/>
      <c r="BH169" s="672"/>
      <c r="BI169" s="666"/>
      <c r="BJ169" s="667"/>
      <c r="BK169" s="668"/>
      <c r="BL169" s="669"/>
      <c r="BM169" s="670"/>
      <c r="BN169" s="671"/>
      <c r="BO169" s="672"/>
      <c r="BP169" s="666"/>
      <c r="BQ169" s="667"/>
      <c r="BR169" s="668"/>
      <c r="BS169" s="669"/>
      <c r="BT169" s="670"/>
      <c r="BU169" s="671"/>
      <c r="BV169" s="448"/>
      <c r="BW169" s="666"/>
      <c r="BX169" s="667"/>
      <c r="BY169" s="668"/>
      <c r="BZ169" s="669"/>
      <c r="CA169" s="442"/>
      <c r="CB169" s="671"/>
      <c r="CC169" s="672"/>
      <c r="CD169" s="666"/>
      <c r="CE169" s="667"/>
      <c r="CF169" s="668"/>
      <c r="CG169" s="669"/>
      <c r="CH169" s="670"/>
      <c r="CI169" s="671"/>
      <c r="CJ169" s="672"/>
      <c r="CK169" s="666"/>
      <c r="CL169" s="667"/>
      <c r="CM169" s="668"/>
      <c r="CN169" s="669"/>
      <c r="CO169" s="670"/>
      <c r="CP169" s="671"/>
      <c r="CQ169" s="672"/>
      <c r="CR169" s="666"/>
      <c r="CS169" s="667"/>
      <c r="CT169" s="668"/>
      <c r="CU169" s="669"/>
      <c r="CV169" s="670"/>
      <c r="CW169" s="671"/>
      <c r="CX169" s="672"/>
      <c r="CY169" s="666"/>
      <c r="CZ169" s="667"/>
      <c r="DA169" s="668"/>
      <c r="DB169" s="669"/>
      <c r="DC169" s="670"/>
      <c r="DD169" s="671"/>
      <c r="DE169" s="672"/>
      <c r="DF169" s="666"/>
      <c r="DG169" s="667"/>
      <c r="DH169" s="668"/>
      <c r="DI169" s="669"/>
      <c r="DJ169" s="670"/>
      <c r="DK169" s="671"/>
      <c r="DL169" s="672"/>
      <c r="DM169" s="666"/>
      <c r="DN169" s="667"/>
      <c r="DO169" s="668"/>
      <c r="DP169" s="669"/>
      <c r="DQ169" s="670"/>
      <c r="DR169" s="671"/>
      <c r="DS169" s="672"/>
      <c r="DT169" s="666"/>
      <c r="DU169" s="667"/>
      <c r="DV169" s="668"/>
      <c r="DW169" s="669"/>
      <c r="DX169" s="670"/>
      <c r="DY169" s="671"/>
      <c r="DZ169" s="672"/>
      <c r="EA169" s="666"/>
      <c r="EB169" s="667"/>
      <c r="EC169" s="668"/>
      <c r="ED169" s="669"/>
      <c r="EE169" s="670"/>
      <c r="EF169" s="671"/>
      <c r="EG169" s="672"/>
      <c r="EH169" s="666"/>
      <c r="EI169" s="667"/>
      <c r="EJ169" s="668"/>
      <c r="EK169" s="669"/>
      <c r="EL169" s="670"/>
      <c r="EM169" s="671"/>
      <c r="EN169" s="672"/>
      <c r="EO169" s="666"/>
      <c r="EP169" s="667"/>
      <c r="EQ169" s="668"/>
      <c r="ER169" s="669"/>
      <c r="ES169" s="670"/>
      <c r="ET169" s="671"/>
      <c r="EU169" s="448"/>
      <c r="EV169" s="438"/>
      <c r="EW169" s="439"/>
      <c r="EX169" s="440"/>
      <c r="EY169" s="441"/>
      <c r="EZ169" s="442"/>
      <c r="FA169" s="443"/>
      <c r="FB169" s="636"/>
      <c r="FC169" s="445"/>
      <c r="FD169" s="439"/>
      <c r="FE169" s="440"/>
      <c r="FF169" s="441"/>
      <c r="FG169" s="670"/>
      <c r="FH169" s="671"/>
      <c r="FI169" s="672"/>
      <c r="FJ169" s="406">
        <v>0</v>
      </c>
      <c r="FK169" s="401">
        <v>0</v>
      </c>
      <c r="FL169" s="402">
        <v>0</v>
      </c>
      <c r="FM169" s="673">
        <v>0</v>
      </c>
      <c r="FN169" s="674">
        <v>0</v>
      </c>
      <c r="FO169" s="428">
        <v>0</v>
      </c>
      <c r="FP169" s="400">
        <v>0</v>
      </c>
      <c r="FQ169" s="429">
        <v>0</v>
      </c>
      <c r="FR169" s="675">
        <v>0</v>
      </c>
      <c r="FS169" s="679">
        <v>0</v>
      </c>
      <c r="FT169" s="668">
        <v>0</v>
      </c>
      <c r="FU169" s="669">
        <v>0</v>
      </c>
      <c r="FV169" s="670">
        <v>0</v>
      </c>
      <c r="FW169" s="680">
        <v>0</v>
      </c>
      <c r="FX169" s="681">
        <v>0</v>
      </c>
      <c r="FY169" s="667">
        <v>0</v>
      </c>
      <c r="FZ169" s="658">
        <v>0</v>
      </c>
      <c r="GA169" s="659">
        <v>0</v>
      </c>
    </row>
    <row r="170" spans="1:183" ht="24.6" hidden="1">
      <c r="A170" s="682" t="s">
        <v>966</v>
      </c>
      <c r="B170" s="597" t="s">
        <v>889</v>
      </c>
      <c r="C170" s="661"/>
      <c r="D170" s="662"/>
      <c r="E170" s="683"/>
      <c r="F170" s="683"/>
      <c r="G170" s="684">
        <v>0</v>
      </c>
      <c r="H170" s="687"/>
      <c r="I170" s="687"/>
      <c r="J170" s="686">
        <v>0</v>
      </c>
      <c r="K170" s="688" t="e">
        <v>#DIV/0!</v>
      </c>
      <c r="L170" s="666"/>
      <c r="M170" s="667"/>
      <c r="N170" s="668"/>
      <c r="O170" s="669"/>
      <c r="P170" s="670"/>
      <c r="Q170" s="671"/>
      <c r="R170" s="543"/>
      <c r="S170" s="666"/>
      <c r="T170" s="667"/>
      <c r="U170" s="668"/>
      <c r="V170" s="669"/>
      <c r="W170" s="670"/>
      <c r="X170" s="671"/>
      <c r="Y170" s="672"/>
      <c r="Z170" s="666"/>
      <c r="AA170" s="667"/>
      <c r="AB170" s="668"/>
      <c r="AC170" s="669"/>
      <c r="AD170" s="670"/>
      <c r="AE170" s="671"/>
      <c r="AF170" s="672"/>
      <c r="AG170" s="666"/>
      <c r="AH170" s="667"/>
      <c r="AI170" s="668"/>
      <c r="AJ170" s="669"/>
      <c r="AK170" s="670"/>
      <c r="AL170" s="671"/>
      <c r="AM170" s="672"/>
      <c r="AN170" s="666"/>
      <c r="AO170" s="667"/>
      <c r="AP170" s="668"/>
      <c r="AQ170" s="669"/>
      <c r="AR170" s="670"/>
      <c r="AS170" s="671"/>
      <c r="AT170" s="672"/>
      <c r="AU170" s="666"/>
      <c r="AV170" s="667"/>
      <c r="AW170" s="668"/>
      <c r="AX170" s="669"/>
      <c r="AY170" s="670"/>
      <c r="AZ170" s="671"/>
      <c r="BA170" s="543"/>
      <c r="BB170" s="666"/>
      <c r="BC170" s="667"/>
      <c r="BD170" s="668"/>
      <c r="BE170" s="669"/>
      <c r="BF170" s="670"/>
      <c r="BG170" s="671"/>
      <c r="BH170" s="672"/>
      <c r="BI170" s="666"/>
      <c r="BJ170" s="667"/>
      <c r="BK170" s="668"/>
      <c r="BL170" s="669"/>
      <c r="BM170" s="670"/>
      <c r="BN170" s="671"/>
      <c r="BO170" s="672"/>
      <c r="BP170" s="666"/>
      <c r="BQ170" s="667"/>
      <c r="BR170" s="668"/>
      <c r="BS170" s="669"/>
      <c r="BT170" s="670"/>
      <c r="BU170" s="671"/>
      <c r="BV170" s="448"/>
      <c r="BW170" s="666"/>
      <c r="BX170" s="667"/>
      <c r="BY170" s="668"/>
      <c r="BZ170" s="669"/>
      <c r="CA170" s="442"/>
      <c r="CB170" s="671"/>
      <c r="CC170" s="672"/>
      <c r="CD170" s="666"/>
      <c r="CE170" s="667"/>
      <c r="CF170" s="668"/>
      <c r="CG170" s="669"/>
      <c r="CH170" s="670"/>
      <c r="CI170" s="671"/>
      <c r="CJ170" s="672"/>
      <c r="CK170" s="666"/>
      <c r="CL170" s="667"/>
      <c r="CM170" s="668"/>
      <c r="CN170" s="669"/>
      <c r="CO170" s="670"/>
      <c r="CP170" s="671"/>
      <c r="CQ170" s="672"/>
      <c r="CR170" s="666"/>
      <c r="CS170" s="667"/>
      <c r="CT170" s="668"/>
      <c r="CU170" s="669"/>
      <c r="CV170" s="670"/>
      <c r="CW170" s="671"/>
      <c r="CX170" s="672"/>
      <c r="CY170" s="666"/>
      <c r="CZ170" s="667"/>
      <c r="DA170" s="668"/>
      <c r="DB170" s="669"/>
      <c r="DC170" s="670"/>
      <c r="DD170" s="671"/>
      <c r="DE170" s="672"/>
      <c r="DF170" s="666"/>
      <c r="DG170" s="667"/>
      <c r="DH170" s="668"/>
      <c r="DI170" s="669"/>
      <c r="DJ170" s="670"/>
      <c r="DK170" s="671"/>
      <c r="DL170" s="672"/>
      <c r="DM170" s="666"/>
      <c r="DN170" s="667"/>
      <c r="DO170" s="668"/>
      <c r="DP170" s="669"/>
      <c r="DQ170" s="670"/>
      <c r="DR170" s="671"/>
      <c r="DS170" s="672"/>
      <c r="DT170" s="666"/>
      <c r="DU170" s="667"/>
      <c r="DV170" s="668"/>
      <c r="DW170" s="669"/>
      <c r="DX170" s="670"/>
      <c r="DY170" s="671"/>
      <c r="DZ170" s="672"/>
      <c r="EA170" s="666"/>
      <c r="EB170" s="667"/>
      <c r="EC170" s="668"/>
      <c r="ED170" s="669"/>
      <c r="EE170" s="670"/>
      <c r="EF170" s="671"/>
      <c r="EG170" s="672"/>
      <c r="EH170" s="666"/>
      <c r="EI170" s="667"/>
      <c r="EJ170" s="668"/>
      <c r="EK170" s="669"/>
      <c r="EL170" s="670"/>
      <c r="EM170" s="671"/>
      <c r="EN170" s="672"/>
      <c r="EO170" s="666"/>
      <c r="EP170" s="667"/>
      <c r="EQ170" s="668"/>
      <c r="ER170" s="669"/>
      <c r="ES170" s="670"/>
      <c r="ET170" s="671"/>
      <c r="EU170" s="448"/>
      <c r="EV170" s="438"/>
      <c r="EW170" s="439"/>
      <c r="EX170" s="440"/>
      <c r="EY170" s="441"/>
      <c r="EZ170" s="442"/>
      <c r="FA170" s="443"/>
      <c r="FB170" s="636"/>
      <c r="FC170" s="445"/>
      <c r="FD170" s="439"/>
      <c r="FE170" s="440"/>
      <c r="FF170" s="441"/>
      <c r="FG170" s="670"/>
      <c r="FH170" s="671"/>
      <c r="FI170" s="672"/>
      <c r="FJ170" s="406">
        <v>0</v>
      </c>
      <c r="FK170" s="401">
        <v>0</v>
      </c>
      <c r="FL170" s="402">
        <v>0</v>
      </c>
      <c r="FM170" s="673">
        <v>0</v>
      </c>
      <c r="FN170" s="674">
        <v>0</v>
      </c>
      <c r="FO170" s="428">
        <v>0</v>
      </c>
      <c r="FP170" s="400">
        <v>0</v>
      </c>
      <c r="FQ170" s="429">
        <v>0</v>
      </c>
      <c r="FR170" s="675">
        <v>0</v>
      </c>
      <c r="FS170" s="679">
        <v>0</v>
      </c>
      <c r="FT170" s="668">
        <v>0</v>
      </c>
      <c r="FU170" s="669">
        <v>0</v>
      </c>
      <c r="FV170" s="670">
        <v>0</v>
      </c>
      <c r="FW170" s="680">
        <v>0</v>
      </c>
      <c r="FX170" s="681">
        <v>0</v>
      </c>
      <c r="FY170" s="667">
        <v>0</v>
      </c>
      <c r="FZ170" s="658">
        <v>0</v>
      </c>
      <c r="GA170" s="659">
        <v>0</v>
      </c>
    </row>
    <row r="171" spans="1:183" ht="24.6" hidden="1">
      <c r="A171" s="682" t="s">
        <v>967</v>
      </c>
      <c r="B171" s="597" t="s">
        <v>889</v>
      </c>
      <c r="C171" s="661"/>
      <c r="D171" s="662"/>
      <c r="E171" s="683"/>
      <c r="F171" s="683"/>
      <c r="G171" s="684">
        <v>0</v>
      </c>
      <c r="H171" s="687"/>
      <c r="I171" s="687"/>
      <c r="J171" s="686">
        <v>0</v>
      </c>
      <c r="K171" s="688" t="e">
        <v>#DIV/0!</v>
      </c>
      <c r="L171" s="666"/>
      <c r="M171" s="667"/>
      <c r="N171" s="668"/>
      <c r="O171" s="669"/>
      <c r="P171" s="670"/>
      <c r="Q171" s="671"/>
      <c r="R171" s="543"/>
      <c r="S171" s="666"/>
      <c r="T171" s="667"/>
      <c r="U171" s="668"/>
      <c r="V171" s="669"/>
      <c r="W171" s="670"/>
      <c r="X171" s="671"/>
      <c r="Y171" s="672"/>
      <c r="Z171" s="666"/>
      <c r="AA171" s="667"/>
      <c r="AB171" s="668"/>
      <c r="AC171" s="669"/>
      <c r="AD171" s="670"/>
      <c r="AE171" s="671"/>
      <c r="AF171" s="672"/>
      <c r="AG171" s="666"/>
      <c r="AH171" s="667"/>
      <c r="AI171" s="668"/>
      <c r="AJ171" s="669"/>
      <c r="AK171" s="670"/>
      <c r="AL171" s="671"/>
      <c r="AM171" s="672"/>
      <c r="AN171" s="666"/>
      <c r="AO171" s="667"/>
      <c r="AP171" s="668"/>
      <c r="AQ171" s="669"/>
      <c r="AR171" s="670"/>
      <c r="AS171" s="671"/>
      <c r="AT171" s="672"/>
      <c r="AU171" s="666"/>
      <c r="AV171" s="667"/>
      <c r="AW171" s="668"/>
      <c r="AX171" s="669"/>
      <c r="AY171" s="670"/>
      <c r="AZ171" s="671"/>
      <c r="BA171" s="543"/>
      <c r="BB171" s="666"/>
      <c r="BC171" s="667"/>
      <c r="BD171" s="668"/>
      <c r="BE171" s="669"/>
      <c r="BF171" s="670"/>
      <c r="BG171" s="671"/>
      <c r="BH171" s="672"/>
      <c r="BI171" s="666"/>
      <c r="BJ171" s="667"/>
      <c r="BK171" s="668"/>
      <c r="BL171" s="669"/>
      <c r="BM171" s="670"/>
      <c r="BN171" s="671"/>
      <c r="BO171" s="672"/>
      <c r="BP171" s="666"/>
      <c r="BQ171" s="667"/>
      <c r="BR171" s="668"/>
      <c r="BS171" s="669"/>
      <c r="BT171" s="670"/>
      <c r="BU171" s="671"/>
      <c r="BV171" s="448"/>
      <c r="BW171" s="666"/>
      <c r="BX171" s="667"/>
      <c r="BY171" s="668"/>
      <c r="BZ171" s="669"/>
      <c r="CA171" s="442"/>
      <c r="CB171" s="671"/>
      <c r="CC171" s="672"/>
      <c r="CD171" s="666"/>
      <c r="CE171" s="667"/>
      <c r="CF171" s="668"/>
      <c r="CG171" s="669"/>
      <c r="CH171" s="670"/>
      <c r="CI171" s="671"/>
      <c r="CJ171" s="672"/>
      <c r="CK171" s="666"/>
      <c r="CL171" s="667"/>
      <c r="CM171" s="668"/>
      <c r="CN171" s="669"/>
      <c r="CO171" s="670"/>
      <c r="CP171" s="671"/>
      <c r="CQ171" s="672"/>
      <c r="CR171" s="666"/>
      <c r="CS171" s="667"/>
      <c r="CT171" s="668"/>
      <c r="CU171" s="669"/>
      <c r="CV171" s="670"/>
      <c r="CW171" s="671"/>
      <c r="CX171" s="672"/>
      <c r="CY171" s="666"/>
      <c r="CZ171" s="667"/>
      <c r="DA171" s="668"/>
      <c r="DB171" s="669"/>
      <c r="DC171" s="670"/>
      <c r="DD171" s="671"/>
      <c r="DE171" s="672"/>
      <c r="DF171" s="666"/>
      <c r="DG171" s="667"/>
      <c r="DH171" s="668"/>
      <c r="DI171" s="669"/>
      <c r="DJ171" s="670"/>
      <c r="DK171" s="671"/>
      <c r="DL171" s="672"/>
      <c r="DM171" s="666"/>
      <c r="DN171" s="667"/>
      <c r="DO171" s="668"/>
      <c r="DP171" s="669"/>
      <c r="DQ171" s="670"/>
      <c r="DR171" s="671"/>
      <c r="DS171" s="672"/>
      <c r="DT171" s="666"/>
      <c r="DU171" s="667"/>
      <c r="DV171" s="668"/>
      <c r="DW171" s="669"/>
      <c r="DX171" s="670"/>
      <c r="DY171" s="671"/>
      <c r="DZ171" s="672"/>
      <c r="EA171" s="666"/>
      <c r="EB171" s="667"/>
      <c r="EC171" s="668"/>
      <c r="ED171" s="669"/>
      <c r="EE171" s="670"/>
      <c r="EF171" s="671"/>
      <c r="EG171" s="672"/>
      <c r="EH171" s="666"/>
      <c r="EI171" s="667"/>
      <c r="EJ171" s="668"/>
      <c r="EK171" s="669"/>
      <c r="EL171" s="670"/>
      <c r="EM171" s="671"/>
      <c r="EN171" s="672"/>
      <c r="EO171" s="666"/>
      <c r="EP171" s="667"/>
      <c r="EQ171" s="668"/>
      <c r="ER171" s="669"/>
      <c r="ES171" s="670"/>
      <c r="ET171" s="671"/>
      <c r="EU171" s="448"/>
      <c r="EV171" s="438"/>
      <c r="EW171" s="439"/>
      <c r="EX171" s="440"/>
      <c r="EY171" s="441"/>
      <c r="EZ171" s="442"/>
      <c r="FA171" s="443"/>
      <c r="FB171" s="636"/>
      <c r="FC171" s="445"/>
      <c r="FD171" s="439"/>
      <c r="FE171" s="440"/>
      <c r="FF171" s="441"/>
      <c r="FG171" s="670"/>
      <c r="FH171" s="671"/>
      <c r="FI171" s="672"/>
      <c r="FJ171" s="406">
        <v>0</v>
      </c>
      <c r="FK171" s="401">
        <v>0</v>
      </c>
      <c r="FL171" s="402">
        <v>0</v>
      </c>
      <c r="FM171" s="673">
        <v>0</v>
      </c>
      <c r="FN171" s="674">
        <v>0</v>
      </c>
      <c r="FO171" s="428">
        <v>0</v>
      </c>
      <c r="FP171" s="400">
        <v>0</v>
      </c>
      <c r="FQ171" s="429">
        <v>0</v>
      </c>
      <c r="FR171" s="675">
        <v>0</v>
      </c>
      <c r="FS171" s="679">
        <v>0</v>
      </c>
      <c r="FT171" s="668">
        <v>0</v>
      </c>
      <c r="FU171" s="669">
        <v>0</v>
      </c>
      <c r="FV171" s="670">
        <v>0</v>
      </c>
      <c r="FW171" s="680">
        <v>0</v>
      </c>
      <c r="FX171" s="681">
        <v>0</v>
      </c>
      <c r="FY171" s="667">
        <v>0</v>
      </c>
      <c r="FZ171" s="658">
        <v>0</v>
      </c>
      <c r="GA171" s="659">
        <v>0</v>
      </c>
    </row>
    <row r="172" spans="1:183" ht="25.2" hidden="1" thickBot="1">
      <c r="A172" s="826">
        <v>0</v>
      </c>
      <c r="B172" s="827"/>
      <c r="C172" s="827"/>
      <c r="D172" s="827"/>
      <c r="E172" s="827"/>
      <c r="F172" s="827"/>
      <c r="G172" s="827"/>
      <c r="H172" s="827"/>
      <c r="I172" s="827"/>
      <c r="J172" s="827"/>
      <c r="K172" s="827"/>
      <c r="L172" s="689">
        <v>7650</v>
      </c>
      <c r="M172" s="689">
        <v>0</v>
      </c>
      <c r="N172" s="689">
        <v>0</v>
      </c>
      <c r="O172" s="689">
        <v>0</v>
      </c>
      <c r="P172" s="689">
        <v>0</v>
      </c>
      <c r="Q172" s="689">
        <v>0</v>
      </c>
      <c r="R172" s="689">
        <v>0</v>
      </c>
      <c r="S172" s="689">
        <v>4760</v>
      </c>
      <c r="T172" s="689">
        <v>0</v>
      </c>
      <c r="U172" s="689">
        <v>0</v>
      </c>
      <c r="V172" s="689">
        <v>0</v>
      </c>
      <c r="W172" s="689">
        <v>0</v>
      </c>
      <c r="X172" s="689">
        <v>0</v>
      </c>
      <c r="Y172" s="689">
        <v>0</v>
      </c>
      <c r="Z172" s="689">
        <v>7820</v>
      </c>
      <c r="AA172" s="689">
        <v>0</v>
      </c>
      <c r="AB172" s="689">
        <v>0</v>
      </c>
      <c r="AC172" s="689">
        <v>0</v>
      </c>
      <c r="AD172" s="689">
        <v>0</v>
      </c>
      <c r="AE172" s="689">
        <v>0</v>
      </c>
      <c r="AF172" s="689">
        <v>0</v>
      </c>
      <c r="AG172" s="689">
        <v>2465</v>
      </c>
      <c r="AH172" s="689">
        <v>0</v>
      </c>
      <c r="AI172" s="689">
        <v>0</v>
      </c>
      <c r="AJ172" s="689">
        <v>1190</v>
      </c>
      <c r="AK172" s="689">
        <v>0</v>
      </c>
      <c r="AL172" s="689">
        <v>0</v>
      </c>
      <c r="AM172" s="689">
        <v>0</v>
      </c>
      <c r="AN172" s="689">
        <v>0</v>
      </c>
      <c r="AO172" s="689">
        <v>0</v>
      </c>
      <c r="AP172" s="689">
        <v>0</v>
      </c>
      <c r="AQ172" s="689">
        <v>0</v>
      </c>
      <c r="AR172" s="689">
        <v>0</v>
      </c>
      <c r="AS172" s="689">
        <v>0</v>
      </c>
      <c r="AT172" s="689">
        <v>0</v>
      </c>
      <c r="AU172" s="689">
        <v>2210</v>
      </c>
      <c r="AV172" s="689">
        <v>0</v>
      </c>
      <c r="AW172" s="689">
        <v>0</v>
      </c>
      <c r="AX172" s="689">
        <v>850</v>
      </c>
      <c r="AY172" s="689">
        <v>0</v>
      </c>
      <c r="AZ172" s="689">
        <v>0</v>
      </c>
      <c r="BA172" s="689">
        <v>0</v>
      </c>
      <c r="BB172" s="689">
        <v>3825</v>
      </c>
      <c r="BC172" s="689">
        <v>0</v>
      </c>
      <c r="BD172" s="689">
        <v>0</v>
      </c>
      <c r="BE172" s="689">
        <v>0</v>
      </c>
      <c r="BF172" s="689">
        <v>0</v>
      </c>
      <c r="BG172" s="689">
        <v>0</v>
      </c>
      <c r="BH172" s="689">
        <v>0</v>
      </c>
      <c r="BI172" s="689">
        <v>8500</v>
      </c>
      <c r="BJ172" s="689">
        <v>0</v>
      </c>
      <c r="BK172" s="689">
        <v>0</v>
      </c>
      <c r="BL172" s="689">
        <v>0</v>
      </c>
      <c r="BM172" s="689">
        <v>0</v>
      </c>
      <c r="BN172" s="689">
        <v>0</v>
      </c>
      <c r="BO172" s="689">
        <v>0</v>
      </c>
      <c r="BP172" s="689">
        <v>0</v>
      </c>
      <c r="BQ172" s="689">
        <v>0</v>
      </c>
      <c r="BR172" s="689">
        <v>0</v>
      </c>
      <c r="BS172" s="689">
        <v>0</v>
      </c>
      <c r="BT172" s="689">
        <v>0</v>
      </c>
      <c r="BU172" s="689">
        <v>0</v>
      </c>
      <c r="BV172" s="689">
        <v>875</v>
      </c>
      <c r="BW172" s="689">
        <v>1400</v>
      </c>
      <c r="BX172" s="689">
        <v>0</v>
      </c>
      <c r="BY172" s="689">
        <v>0</v>
      </c>
      <c r="BZ172" s="689">
        <v>0</v>
      </c>
      <c r="CA172" s="689">
        <v>560</v>
      </c>
      <c r="CB172" s="689">
        <v>0</v>
      </c>
      <c r="CC172" s="689">
        <v>0</v>
      </c>
      <c r="CD172" s="689">
        <v>0</v>
      </c>
      <c r="CE172" s="689">
        <v>0</v>
      </c>
      <c r="CF172" s="689">
        <v>0</v>
      </c>
      <c r="CG172" s="689">
        <v>0</v>
      </c>
      <c r="CH172" s="689">
        <v>0</v>
      </c>
      <c r="CI172" s="689">
        <v>0</v>
      </c>
      <c r="CJ172" s="689">
        <v>0</v>
      </c>
      <c r="CK172" s="689">
        <v>5440</v>
      </c>
      <c r="CL172" s="689">
        <v>0</v>
      </c>
      <c r="CM172" s="689">
        <v>0</v>
      </c>
      <c r="CN172" s="689">
        <v>85</v>
      </c>
      <c r="CO172" s="689">
        <v>255</v>
      </c>
      <c r="CP172" s="689">
        <v>0</v>
      </c>
      <c r="CQ172" s="689">
        <v>0</v>
      </c>
      <c r="CR172" s="689">
        <v>2925</v>
      </c>
      <c r="CS172" s="689">
        <v>0</v>
      </c>
      <c r="CT172" s="689">
        <v>0</v>
      </c>
      <c r="CU172" s="689">
        <v>0</v>
      </c>
      <c r="CV172" s="689">
        <v>0</v>
      </c>
      <c r="CW172" s="689">
        <v>0</v>
      </c>
      <c r="CX172" s="689">
        <v>0</v>
      </c>
      <c r="CY172" s="689">
        <v>0</v>
      </c>
      <c r="CZ172" s="689">
        <v>0</v>
      </c>
      <c r="DA172" s="689">
        <v>0</v>
      </c>
      <c r="DB172" s="689">
        <v>0</v>
      </c>
      <c r="DC172" s="689">
        <v>0</v>
      </c>
      <c r="DD172" s="689">
        <v>0</v>
      </c>
      <c r="DE172" s="689">
        <v>0</v>
      </c>
      <c r="DF172" s="689">
        <v>0</v>
      </c>
      <c r="DG172" s="689">
        <v>0</v>
      </c>
      <c r="DH172" s="689">
        <v>0</v>
      </c>
      <c r="DI172" s="689">
        <v>0</v>
      </c>
      <c r="DJ172" s="689">
        <v>0</v>
      </c>
      <c r="DK172" s="689">
        <v>0</v>
      </c>
      <c r="DL172" s="689">
        <v>0</v>
      </c>
      <c r="DM172" s="689">
        <v>4420</v>
      </c>
      <c r="DN172" s="689">
        <v>0</v>
      </c>
      <c r="DO172" s="689">
        <v>0</v>
      </c>
      <c r="DP172" s="689">
        <v>0</v>
      </c>
      <c r="DQ172" s="689">
        <v>0</v>
      </c>
      <c r="DR172" s="689">
        <v>0</v>
      </c>
      <c r="DS172" s="689">
        <v>0</v>
      </c>
      <c r="DT172" s="689">
        <v>0</v>
      </c>
      <c r="DU172" s="689">
        <v>0</v>
      </c>
      <c r="DV172" s="689">
        <v>0</v>
      </c>
      <c r="DW172" s="689">
        <v>0</v>
      </c>
      <c r="DX172" s="689">
        <v>0</v>
      </c>
      <c r="DY172" s="689">
        <v>0</v>
      </c>
      <c r="DZ172" s="689">
        <v>0</v>
      </c>
      <c r="EA172" s="689">
        <v>0</v>
      </c>
      <c r="EB172" s="689">
        <v>0</v>
      </c>
      <c r="EC172" s="689">
        <v>0</v>
      </c>
      <c r="ED172" s="689">
        <v>0</v>
      </c>
      <c r="EE172" s="689">
        <v>0</v>
      </c>
      <c r="EF172" s="689">
        <v>0</v>
      </c>
      <c r="EG172" s="689">
        <v>0</v>
      </c>
      <c r="EH172" s="689">
        <v>0</v>
      </c>
      <c r="EI172" s="689">
        <v>0</v>
      </c>
      <c r="EJ172" s="689">
        <v>0</v>
      </c>
      <c r="EK172" s="689">
        <v>0</v>
      </c>
      <c r="EL172" s="689">
        <v>0</v>
      </c>
      <c r="EM172" s="689">
        <v>0</v>
      </c>
      <c r="EN172" s="689">
        <v>0</v>
      </c>
      <c r="EO172" s="689">
        <v>0</v>
      </c>
      <c r="EP172" s="689">
        <v>0</v>
      </c>
      <c r="EQ172" s="689">
        <v>0</v>
      </c>
      <c r="ER172" s="689">
        <v>0</v>
      </c>
      <c r="ES172" s="689">
        <v>0</v>
      </c>
      <c r="ET172" s="689">
        <v>0</v>
      </c>
      <c r="EU172" s="689">
        <v>0</v>
      </c>
      <c r="EV172" s="689">
        <v>0</v>
      </c>
      <c r="EW172" s="689">
        <v>0</v>
      </c>
      <c r="EX172" s="689">
        <v>0</v>
      </c>
      <c r="EY172" s="689">
        <v>0</v>
      </c>
      <c r="EZ172" s="689">
        <v>0</v>
      </c>
      <c r="FA172" s="689">
        <v>0</v>
      </c>
      <c r="FB172" s="689">
        <v>0</v>
      </c>
      <c r="FC172" s="689">
        <v>0</v>
      </c>
      <c r="FD172" s="689">
        <v>0</v>
      </c>
      <c r="FE172" s="689">
        <v>0</v>
      </c>
      <c r="FF172" s="689">
        <v>0</v>
      </c>
      <c r="FG172" s="689">
        <v>0</v>
      </c>
      <c r="FH172" s="689">
        <v>0</v>
      </c>
      <c r="FI172" s="689">
        <v>0</v>
      </c>
      <c r="FJ172" s="690">
        <v>649</v>
      </c>
      <c r="FK172" s="690">
        <v>0</v>
      </c>
      <c r="FL172" s="690">
        <v>25</v>
      </c>
      <c r="FM172" s="690">
        <v>19</v>
      </c>
      <c r="FN172" s="690">
        <v>0</v>
      </c>
      <c r="FO172" s="690">
        <v>25</v>
      </c>
      <c r="FP172" s="690">
        <v>0</v>
      </c>
      <c r="FQ172" s="690">
        <v>693</v>
      </c>
      <c r="FR172" s="690">
        <v>718</v>
      </c>
      <c r="FS172" s="691">
        <v>51415</v>
      </c>
      <c r="FT172" s="691">
        <v>0</v>
      </c>
      <c r="FU172" s="691">
        <v>2125</v>
      </c>
      <c r="FV172" s="691">
        <v>815</v>
      </c>
      <c r="FW172" s="691">
        <v>0</v>
      </c>
      <c r="FX172" s="691">
        <v>875</v>
      </c>
      <c r="FY172" s="691">
        <v>0</v>
      </c>
      <c r="FZ172" s="692">
        <v>54355</v>
      </c>
      <c r="GA172" s="692">
        <v>55230</v>
      </c>
    </row>
    <row r="173" spans="1:183" ht="25.2" hidden="1" thickBot="1">
      <c r="A173" s="693"/>
      <c r="B173" s="693"/>
      <c r="C173" s="693"/>
      <c r="D173" s="693"/>
      <c r="E173" s="693"/>
      <c r="F173" s="693"/>
      <c r="G173" s="693"/>
      <c r="H173" s="693"/>
      <c r="I173" s="693"/>
      <c r="J173" s="693"/>
      <c r="K173" s="284"/>
      <c r="L173" s="284"/>
      <c r="M173" s="694" t="s">
        <v>885</v>
      </c>
      <c r="N173" s="694">
        <v>7650</v>
      </c>
      <c r="O173" s="431">
        <v>0</v>
      </c>
      <c r="P173" s="284">
        <v>0</v>
      </c>
      <c r="Q173" s="284"/>
      <c r="R173" s="284"/>
      <c r="S173" s="284"/>
      <c r="T173" s="694" t="s">
        <v>885</v>
      </c>
      <c r="U173" s="694">
        <v>4760</v>
      </c>
      <c r="V173" s="431">
        <v>0</v>
      </c>
      <c r="W173" s="431">
        <v>0</v>
      </c>
      <c r="X173" s="284"/>
      <c r="Y173" s="284"/>
      <c r="Z173" s="284"/>
      <c r="AA173" s="694" t="s">
        <v>885</v>
      </c>
      <c r="AB173" s="694">
        <v>7820</v>
      </c>
      <c r="AC173" s="431">
        <v>0</v>
      </c>
      <c r="AD173" s="431">
        <v>0</v>
      </c>
      <c r="AE173" s="284"/>
      <c r="AF173" s="284"/>
      <c r="AG173" s="284"/>
      <c r="AH173" s="694" t="s">
        <v>885</v>
      </c>
      <c r="AI173" s="694">
        <v>3655</v>
      </c>
      <c r="AJ173" s="431">
        <v>1666</v>
      </c>
      <c r="AK173" s="431">
        <v>0</v>
      </c>
      <c r="AL173" s="284"/>
      <c r="AM173" s="284"/>
      <c r="AN173" s="284"/>
      <c r="AO173" s="694" t="s">
        <v>885</v>
      </c>
      <c r="AP173" s="694">
        <v>0</v>
      </c>
      <c r="AQ173" s="431">
        <v>0</v>
      </c>
      <c r="AR173" s="431">
        <v>0</v>
      </c>
      <c r="AS173" s="284"/>
      <c r="AT173" s="284"/>
      <c r="AU173" s="284"/>
      <c r="AV173" s="694" t="s">
        <v>885</v>
      </c>
      <c r="AW173" s="694">
        <v>3060</v>
      </c>
      <c r="AX173" s="431">
        <v>1190</v>
      </c>
      <c r="AY173" s="431">
        <v>0</v>
      </c>
      <c r="AZ173" s="284"/>
      <c r="BA173" s="284"/>
      <c r="BB173" s="284"/>
      <c r="BC173" s="694" t="s">
        <v>885</v>
      </c>
      <c r="BD173" s="694">
        <v>3825</v>
      </c>
      <c r="BE173" s="431">
        <v>0</v>
      </c>
      <c r="BF173" s="431">
        <v>0</v>
      </c>
      <c r="BG173" s="431">
        <v>0</v>
      </c>
      <c r="BH173" s="431"/>
      <c r="BI173" s="284"/>
      <c r="BJ173" s="694" t="s">
        <v>885</v>
      </c>
      <c r="BK173" s="694">
        <v>8500</v>
      </c>
      <c r="BL173" s="695">
        <v>0</v>
      </c>
      <c r="BM173" s="510">
        <v>0</v>
      </c>
      <c r="BN173" s="284"/>
      <c r="BO173" s="284"/>
      <c r="BP173" s="284"/>
      <c r="BQ173" s="694" t="s">
        <v>885</v>
      </c>
      <c r="BR173" s="694">
        <v>0</v>
      </c>
      <c r="BS173" s="431">
        <v>0</v>
      </c>
      <c r="BT173" s="431">
        <v>0</v>
      </c>
      <c r="BU173" s="431">
        <v>0</v>
      </c>
      <c r="BV173" s="284"/>
      <c r="BW173" s="284"/>
      <c r="BX173" s="694" t="s">
        <v>885</v>
      </c>
      <c r="BY173" s="694">
        <v>1960</v>
      </c>
      <c r="BZ173" s="431">
        <v>0</v>
      </c>
      <c r="CA173" s="431">
        <v>784</v>
      </c>
      <c r="CB173" s="431">
        <v>0</v>
      </c>
      <c r="CC173" s="284"/>
      <c r="CD173" s="284"/>
      <c r="CE173" s="694" t="s">
        <v>885</v>
      </c>
      <c r="CF173" s="694">
        <v>0</v>
      </c>
      <c r="CG173" s="431">
        <v>0</v>
      </c>
      <c r="CH173" s="431">
        <v>0</v>
      </c>
      <c r="CI173" s="431">
        <v>0</v>
      </c>
      <c r="CJ173" s="284"/>
      <c r="CK173" s="284"/>
      <c r="CL173" s="694" t="s">
        <v>885</v>
      </c>
      <c r="CM173" s="694">
        <v>5780</v>
      </c>
      <c r="CN173" s="431">
        <v>118.99999999999999</v>
      </c>
      <c r="CO173" s="431">
        <v>357</v>
      </c>
      <c r="CP173" s="431">
        <v>0</v>
      </c>
      <c r="CQ173" s="284"/>
      <c r="CR173" s="284"/>
      <c r="CS173" s="694" t="s">
        <v>885</v>
      </c>
      <c r="CT173" s="694">
        <v>2925</v>
      </c>
      <c r="CU173" s="431">
        <v>0</v>
      </c>
      <c r="CV173" s="431">
        <v>0</v>
      </c>
      <c r="CW173" s="431">
        <v>0</v>
      </c>
      <c r="CX173" s="284"/>
      <c r="CY173" s="284"/>
      <c r="CZ173" s="694" t="s">
        <v>885</v>
      </c>
      <c r="DA173" s="694">
        <v>0</v>
      </c>
      <c r="DB173" s="284">
        <v>0</v>
      </c>
      <c r="DC173" s="284">
        <v>0</v>
      </c>
      <c r="DD173" s="284">
        <v>0</v>
      </c>
      <c r="DE173" s="284"/>
      <c r="DF173" s="284"/>
      <c r="DG173" s="694" t="s">
        <v>885</v>
      </c>
      <c r="DH173" s="694">
        <v>0</v>
      </c>
      <c r="DI173" s="696">
        <v>0</v>
      </c>
      <c r="DJ173" s="431">
        <v>0</v>
      </c>
      <c r="DK173" s="284"/>
      <c r="DL173" s="284"/>
      <c r="DM173" s="284"/>
      <c r="DN173" s="694" t="s">
        <v>885</v>
      </c>
      <c r="DO173" s="694">
        <v>4420</v>
      </c>
      <c r="DP173" s="284">
        <v>0</v>
      </c>
      <c r="DQ173" s="284">
        <v>0</v>
      </c>
      <c r="DR173" s="284"/>
      <c r="DS173" s="284"/>
      <c r="DT173" s="284"/>
      <c r="DU173" s="284"/>
      <c r="DV173" s="284"/>
      <c r="DW173" s="284"/>
      <c r="DX173" s="284"/>
      <c r="DY173" s="284"/>
      <c r="DZ173" s="284"/>
      <c r="EA173" s="284"/>
      <c r="EB173" s="694" t="s">
        <v>885</v>
      </c>
      <c r="EC173" s="694">
        <v>0</v>
      </c>
      <c r="ED173" s="431">
        <v>0</v>
      </c>
      <c r="EE173" s="284">
        <v>0</v>
      </c>
      <c r="EF173" s="284"/>
      <c r="EG173" s="284"/>
      <c r="EH173" s="284"/>
      <c r="EI173" s="694" t="s">
        <v>885</v>
      </c>
      <c r="EJ173" s="694">
        <v>0</v>
      </c>
      <c r="EK173" s="284">
        <v>0</v>
      </c>
      <c r="EL173" s="284">
        <v>0</v>
      </c>
      <c r="EM173" s="284"/>
      <c r="EN173" s="284"/>
      <c r="EO173" s="284"/>
      <c r="EP173" s="694" t="s">
        <v>885</v>
      </c>
      <c r="EQ173" s="694">
        <v>0</v>
      </c>
      <c r="ER173" s="284">
        <v>0</v>
      </c>
      <c r="ES173" s="284"/>
      <c r="ET173" s="284"/>
      <c r="EU173" s="317"/>
      <c r="EV173" s="694" t="s">
        <v>885</v>
      </c>
      <c r="EW173" s="694"/>
      <c r="EX173" s="284">
        <v>0</v>
      </c>
      <c r="EY173" s="431">
        <v>0</v>
      </c>
      <c r="EZ173" s="431">
        <v>0</v>
      </c>
      <c r="FA173" s="317"/>
      <c r="FB173" s="317"/>
      <c r="FC173" s="284"/>
      <c r="FD173" s="284"/>
      <c r="FE173" s="284"/>
      <c r="FF173" s="431">
        <v>0</v>
      </c>
      <c r="FG173" s="431">
        <v>0</v>
      </c>
      <c r="FH173" s="284"/>
      <c r="FI173" s="284"/>
      <c r="FJ173" s="317"/>
      <c r="FK173" s="317"/>
      <c r="FL173" s="284"/>
      <c r="FM173" s="284"/>
      <c r="FN173" s="284"/>
      <c r="FO173" s="284"/>
      <c r="FP173" s="284"/>
      <c r="FQ173" s="284"/>
      <c r="FR173" s="284"/>
      <c r="FS173" s="284"/>
      <c r="FT173" s="284"/>
      <c r="FU173" s="697">
        <v>2975</v>
      </c>
      <c r="FV173" s="698">
        <v>1141</v>
      </c>
      <c r="FW173" s="698">
        <v>0</v>
      </c>
      <c r="FX173" s="699"/>
      <c r="FY173" s="700"/>
      <c r="FZ173" s="701"/>
      <c r="GA173" s="702"/>
    </row>
    <row r="174" spans="1:183" ht="24.6">
      <c r="A174" s="693"/>
      <c r="B174" s="777"/>
      <c r="C174" s="284"/>
      <c r="D174" s="284"/>
      <c r="E174" s="693"/>
      <c r="F174" s="693"/>
      <c r="G174" s="693"/>
      <c r="H174" s="693"/>
      <c r="I174" s="693"/>
      <c r="J174" s="693"/>
      <c r="K174" s="284"/>
      <c r="L174" s="284"/>
      <c r="M174" s="284"/>
      <c r="N174" s="284"/>
      <c r="O174" s="284"/>
      <c r="P174" s="284"/>
      <c r="Q174" s="284"/>
      <c r="R174" s="284"/>
      <c r="S174" s="284"/>
      <c r="T174" s="334"/>
      <c r="U174" s="334"/>
      <c r="V174" s="284"/>
      <c r="W174" s="284"/>
      <c r="X174" s="284"/>
      <c r="Y174" s="284"/>
      <c r="Z174" s="284"/>
      <c r="AA174" s="284"/>
      <c r="AB174" s="284"/>
      <c r="AC174" s="284"/>
      <c r="AD174" s="284"/>
      <c r="AE174" s="284"/>
      <c r="AF174" s="284"/>
      <c r="AG174" s="778"/>
      <c r="AH174" s="284"/>
      <c r="AI174" s="284"/>
      <c r="AJ174" s="317"/>
      <c r="AK174" s="326"/>
      <c r="AL174" s="317"/>
      <c r="AM174" s="284"/>
      <c r="AN174" s="284"/>
      <c r="AO174" s="284"/>
      <c r="AP174" s="771"/>
      <c r="AQ174" s="326"/>
      <c r="AR174" s="326"/>
      <c r="AS174" s="326"/>
      <c r="AT174" s="317"/>
      <c r="AU174" s="284"/>
      <c r="AV174" s="284"/>
      <c r="AW174" s="334"/>
      <c r="AX174" s="326"/>
      <c r="AY174" s="326"/>
      <c r="AZ174" s="334"/>
      <c r="BA174" s="284"/>
      <c r="BB174" s="284"/>
      <c r="BC174" s="779"/>
      <c r="BD174" s="284"/>
      <c r="BE174" s="780"/>
      <c r="BF174" s="284"/>
      <c r="BG174" s="284"/>
      <c r="BH174" s="284"/>
      <c r="BI174" s="284"/>
      <c r="BJ174" s="284"/>
      <c r="BK174" s="284"/>
      <c r="BL174" s="284"/>
      <c r="BM174" s="284"/>
      <c r="BN174" s="284"/>
      <c r="BO174" s="284"/>
      <c r="BP174" s="284"/>
      <c r="BQ174" s="284"/>
      <c r="BR174" s="284"/>
      <c r="BS174" s="284"/>
      <c r="BT174" s="284"/>
      <c r="BU174" s="284"/>
      <c r="BV174" s="693"/>
      <c r="BW174" s="693"/>
      <c r="BX174" s="284"/>
      <c r="BY174" s="283"/>
      <c r="BZ174" s="739"/>
      <c r="CA174" s="781"/>
      <c r="CB174" s="781"/>
      <c r="CC174" s="340"/>
      <c r="CD174" s="284"/>
      <c r="CE174" s="284"/>
      <c r="CF174" s="326"/>
      <c r="CG174" s="311"/>
      <c r="CH174" s="781"/>
      <c r="CI174" s="311"/>
      <c r="CJ174" s="284"/>
      <c r="CK174" s="284"/>
      <c r="CL174" s="284"/>
      <c r="CM174" s="334"/>
      <c r="CN174" s="326"/>
      <c r="CO174" s="326"/>
      <c r="CP174" s="317"/>
      <c r="CQ174" s="782"/>
      <c r="CR174" s="284"/>
      <c r="CS174" s="284"/>
      <c r="CT174" s="284"/>
      <c r="CU174" s="317"/>
      <c r="CV174" s="318"/>
      <c r="CW174" s="284"/>
      <c r="CX174" s="284"/>
      <c r="CY174" s="284"/>
      <c r="CZ174" s="284"/>
      <c r="DA174" s="284"/>
      <c r="DB174" s="284"/>
      <c r="DC174" s="284"/>
      <c r="DD174" s="284"/>
      <c r="DE174" s="317"/>
      <c r="DF174" s="284"/>
      <c r="DG174" s="284"/>
      <c r="DH174" s="284"/>
      <c r="DI174" s="284"/>
      <c r="DJ174" s="284"/>
      <c r="DK174" s="284"/>
      <c r="DL174" s="284"/>
      <c r="DM174" s="284"/>
      <c r="DN174" s="284"/>
      <c r="DO174" s="326"/>
      <c r="DP174" s="323"/>
      <c r="DQ174" s="323"/>
      <c r="DR174" s="284"/>
      <c r="DS174" s="284"/>
      <c r="DT174" s="284"/>
      <c r="DU174" s="284"/>
      <c r="DV174" s="284"/>
      <c r="DW174" s="284"/>
      <c r="DX174" s="284"/>
      <c r="DY174" s="284"/>
      <c r="DZ174" s="322"/>
      <c r="EA174" s="315"/>
      <c r="EB174" s="313"/>
      <c r="EC174" s="313"/>
      <c r="ED174" s="284"/>
      <c r="EE174" s="781"/>
      <c r="EF174" s="311"/>
      <c r="EG174" s="284"/>
      <c r="EH174" s="340"/>
      <c r="EI174" s="284"/>
      <c r="EJ174" s="284"/>
      <c r="EK174" s="326"/>
      <c r="EL174" s="783"/>
      <c r="EM174" s="783"/>
      <c r="EN174" s="284"/>
      <c r="EO174" s="284"/>
      <c r="EP174" s="284"/>
      <c r="EQ174" s="284"/>
      <c r="ER174" s="284"/>
      <c r="ES174" s="284"/>
      <c r="ET174" s="784"/>
      <c r="EU174" s="784"/>
      <c r="EV174" s="326"/>
      <c r="EW174" s="326"/>
      <c r="EX174" s="326"/>
      <c r="EY174" s="326"/>
      <c r="EZ174" s="326"/>
      <c r="FA174" s="326"/>
      <c r="FB174" s="785"/>
      <c r="FC174" s="326"/>
      <c r="FD174" s="326"/>
      <c r="FE174" s="326"/>
      <c r="FF174" s="326"/>
      <c r="FG174" s="326"/>
      <c r="FH174" s="771"/>
      <c r="FI174" s="326"/>
      <c r="FJ174" s="771"/>
      <c r="FK174" s="785"/>
      <c r="FL174" s="334"/>
      <c r="FM174" s="431"/>
      <c r="FN174" s="284"/>
      <c r="FO174" s="284"/>
      <c r="FP174" s="284"/>
      <c r="FQ174" s="284"/>
      <c r="FR174" s="284"/>
      <c r="FS174" s="284"/>
      <c r="FT174" s="431"/>
      <c r="FU174" s="284"/>
      <c r="FV174" s="284"/>
      <c r="FW174" s="284"/>
      <c r="FX174" s="284"/>
      <c r="FY174" s="284"/>
      <c r="FZ174" s="284"/>
      <c r="GA174" s="284"/>
    </row>
    <row r="175" spans="1:183" ht="24.6">
      <c r="A175" s="693"/>
      <c r="B175" s="777"/>
      <c r="C175" s="284"/>
      <c r="D175" s="284"/>
      <c r="E175" s="693"/>
      <c r="F175" s="693"/>
      <c r="G175" s="693"/>
      <c r="H175" s="693"/>
      <c r="I175" s="693"/>
      <c r="J175" s="284"/>
      <c r="K175" s="284"/>
      <c r="L175" s="284"/>
      <c r="M175" s="284"/>
      <c r="N175" s="284"/>
      <c r="O175" s="284"/>
      <c r="P175" s="284"/>
      <c r="Q175" s="284"/>
      <c r="R175" s="284"/>
      <c r="S175" s="284"/>
      <c r="T175" s="284"/>
      <c r="U175" s="284"/>
      <c r="V175" s="284"/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786"/>
      <c r="AH175" s="326"/>
      <c r="AI175" s="326"/>
      <c r="AJ175" s="284"/>
      <c r="AK175" s="284"/>
      <c r="AL175" s="284"/>
      <c r="AM175" s="334"/>
      <c r="AN175" s="334"/>
      <c r="AO175" s="314"/>
      <c r="AP175" s="314"/>
      <c r="AQ175" s="334"/>
      <c r="AR175" s="334"/>
      <c r="AS175" s="334"/>
      <c r="AT175" s="284"/>
      <c r="AU175" s="284"/>
      <c r="AV175" s="326"/>
      <c r="AW175" s="326">
        <v>51.1</v>
      </c>
      <c r="AX175" s="334">
        <v>52.2</v>
      </c>
      <c r="AY175" s="334"/>
      <c r="AZ175" s="284"/>
      <c r="BA175" s="284"/>
      <c r="BB175" s="284"/>
      <c r="BC175" s="284"/>
      <c r="BD175" s="284"/>
      <c r="BE175" s="284"/>
      <c r="BF175" s="284"/>
      <c r="BG175" s="284"/>
      <c r="BH175" s="284"/>
      <c r="BI175" s="284"/>
      <c r="BJ175" s="284"/>
      <c r="BK175" s="284"/>
      <c r="BL175" s="284"/>
      <c r="BM175" s="284"/>
      <c r="BN175" s="284"/>
      <c r="BO175" s="284"/>
      <c r="BP175" s="284"/>
      <c r="BQ175" s="284"/>
      <c r="BR175" s="284"/>
      <c r="BS175" s="284"/>
      <c r="BT175" s="284"/>
      <c r="BU175" s="284"/>
      <c r="BV175" s="693"/>
      <c r="BW175" s="284"/>
      <c r="BX175" s="326" t="s">
        <v>1056</v>
      </c>
      <c r="BY175" s="784" t="s">
        <v>1010</v>
      </c>
      <c r="BZ175" s="786"/>
      <c r="CA175" s="334"/>
      <c r="CB175" s="786"/>
      <c r="CC175" s="284"/>
      <c r="CD175" s="284"/>
      <c r="CE175" s="326"/>
      <c r="CF175" s="317"/>
      <c r="CG175" s="334"/>
      <c r="CH175" s="334"/>
      <c r="CI175" s="784"/>
      <c r="CJ175" s="284"/>
      <c r="CK175" s="284"/>
      <c r="CL175" s="284"/>
      <c r="CM175" s="334"/>
      <c r="CN175" s="334"/>
      <c r="CO175" s="334"/>
      <c r="CP175" s="284"/>
      <c r="CQ175" s="284"/>
      <c r="CR175" s="284"/>
      <c r="CS175" s="316"/>
      <c r="CT175" s="784"/>
      <c r="CU175" s="784"/>
      <c r="CV175" s="784"/>
      <c r="CW175" s="431"/>
      <c r="CX175" s="284"/>
      <c r="CY175" s="313"/>
      <c r="CZ175" s="284"/>
      <c r="DA175" s="334"/>
      <c r="DB175" s="284"/>
      <c r="DC175" s="284"/>
      <c r="DD175" s="284"/>
      <c r="DE175" s="284"/>
      <c r="DF175" s="284"/>
      <c r="DG175" s="284"/>
      <c r="DH175" s="284"/>
      <c r="DI175" s="284"/>
      <c r="DJ175" s="284"/>
      <c r="DK175" s="284"/>
      <c r="DL175" s="284"/>
      <c r="DM175" s="284"/>
      <c r="DN175" s="318"/>
      <c r="DO175" s="789"/>
      <c r="DP175" s="786"/>
      <c r="DQ175" s="284"/>
      <c r="DR175" s="334"/>
      <c r="DS175" s="284"/>
      <c r="DT175" s="284"/>
      <c r="DU175" s="284"/>
      <c r="DV175" s="284"/>
      <c r="DW175" s="284"/>
      <c r="DX175" s="284"/>
      <c r="DY175" s="284"/>
      <c r="DZ175" s="431"/>
      <c r="EA175" s="316"/>
      <c r="EB175" s="340"/>
      <c r="EC175" s="326"/>
      <c r="ED175" s="334"/>
      <c r="EE175" s="334"/>
      <c r="EF175" s="334"/>
      <c r="EG175" s="284"/>
      <c r="EH175" s="316"/>
      <c r="EI175" s="326"/>
      <c r="EJ175" s="284"/>
      <c r="EK175" s="334"/>
      <c r="EL175" s="334"/>
      <c r="EM175" s="334"/>
      <c r="EN175" s="284"/>
      <c r="EO175" s="284"/>
      <c r="EP175" s="284"/>
      <c r="EQ175" s="284"/>
      <c r="ER175" s="284"/>
      <c r="ES175" s="284"/>
      <c r="ET175" s="334"/>
      <c r="EU175" s="334"/>
      <c r="EV175" s="334"/>
      <c r="EW175" s="334"/>
      <c r="EX175" s="334"/>
      <c r="EY175" s="334"/>
      <c r="EZ175" s="334"/>
      <c r="FA175" s="334"/>
      <c r="FB175" s="334"/>
      <c r="FC175" s="334"/>
      <c r="FD175" s="334"/>
      <c r="FE175" s="334"/>
      <c r="FF175" s="334"/>
      <c r="FG175" s="784"/>
      <c r="FH175" s="334"/>
      <c r="FI175" s="784"/>
      <c r="FJ175" s="334"/>
      <c r="FK175" s="334"/>
      <c r="FL175" s="334"/>
      <c r="FM175" s="284"/>
      <c r="FN175" s="284"/>
      <c r="FO175" s="284"/>
      <c r="FP175" s="284"/>
      <c r="FQ175" s="284"/>
      <c r="FR175" s="284"/>
      <c r="FS175" s="284"/>
      <c r="FT175" s="284"/>
      <c r="FU175" s="284"/>
      <c r="FV175" s="284"/>
      <c r="FW175" s="284"/>
      <c r="FX175" s="284"/>
      <c r="FY175" s="284"/>
      <c r="FZ175" s="284"/>
      <c r="GA175" s="284"/>
    </row>
    <row r="176" spans="1:183" ht="30">
      <c r="A176" s="693"/>
      <c r="B176" s="777"/>
      <c r="C176" s="284"/>
      <c r="D176" s="284"/>
      <c r="E176" s="693"/>
      <c r="F176" s="693"/>
      <c r="G176" s="693"/>
      <c r="H176" s="693"/>
      <c r="I176" s="693"/>
      <c r="J176" s="284"/>
      <c r="K176" s="284"/>
      <c r="L176" s="284"/>
      <c r="M176" s="284"/>
      <c r="N176" s="284"/>
      <c r="O176" s="284"/>
      <c r="P176" s="284"/>
      <c r="Q176" s="284"/>
      <c r="R176" s="284"/>
      <c r="S176" s="284"/>
      <c r="T176" s="284"/>
      <c r="U176" s="284"/>
      <c r="V176" s="284"/>
      <c r="W176" s="284"/>
      <c r="X176" s="284"/>
      <c r="Y176" s="284"/>
      <c r="Z176" s="284"/>
      <c r="AA176" s="284"/>
      <c r="AB176" s="284"/>
      <c r="AC176" s="284"/>
      <c r="AD176" s="284"/>
      <c r="AE176" s="284"/>
      <c r="AF176" s="284"/>
      <c r="AG176" s="284"/>
      <c r="AH176" s="284"/>
      <c r="AI176" s="784"/>
      <c r="AJ176" s="284"/>
      <c r="AK176" s="284"/>
      <c r="AL176" s="284"/>
      <c r="AM176" s="284"/>
      <c r="AN176" s="284"/>
      <c r="AO176" s="784"/>
      <c r="AP176" s="784"/>
      <c r="AQ176" s="334"/>
      <c r="AR176" s="334"/>
      <c r="AS176" s="334"/>
      <c r="AT176" s="284"/>
      <c r="AU176" s="284"/>
      <c r="AV176" s="334">
        <v>1104</v>
      </c>
      <c r="AW176" s="784">
        <v>1</v>
      </c>
      <c r="AX176" s="334">
        <v>2</v>
      </c>
      <c r="AY176" s="334"/>
      <c r="AZ176" s="284"/>
      <c r="BA176" s="284"/>
      <c r="BB176" s="284"/>
      <c r="BC176" s="284"/>
      <c r="BD176" s="284"/>
      <c r="BE176" s="284"/>
      <c r="BF176" s="284"/>
      <c r="BG176" s="284"/>
      <c r="BH176" s="284"/>
      <c r="BI176" s="284"/>
      <c r="BJ176" s="284"/>
      <c r="BK176" s="284"/>
      <c r="BL176" s="284"/>
      <c r="BM176" s="284"/>
      <c r="BN176" s="284"/>
      <c r="BO176" s="284"/>
      <c r="BP176" s="284"/>
      <c r="BQ176" s="284"/>
      <c r="BR176" s="284"/>
      <c r="BS176" s="284"/>
      <c r="BT176" s="284"/>
      <c r="BU176" s="284"/>
      <c r="BV176" s="284"/>
      <c r="BW176" s="284">
        <v>1056</v>
      </c>
      <c r="BX176" s="326">
        <v>2</v>
      </c>
      <c r="BY176" s="784">
        <v>1</v>
      </c>
      <c r="BZ176" s="334"/>
      <c r="CA176" s="334"/>
      <c r="CB176" s="786"/>
      <c r="CC176" s="284"/>
      <c r="CD176" s="284"/>
      <c r="CE176" s="316"/>
      <c r="CF176" s="334"/>
      <c r="CG176" s="334"/>
      <c r="CH176" s="334"/>
      <c r="CI176" s="784"/>
      <c r="CJ176" s="284"/>
      <c r="CK176" s="284"/>
      <c r="CL176" s="284"/>
      <c r="CM176" s="334"/>
      <c r="CN176" s="334"/>
      <c r="CO176" s="334"/>
      <c r="CP176" s="284"/>
      <c r="CQ176" s="284"/>
      <c r="CR176" s="284"/>
      <c r="CS176" s="334"/>
      <c r="CT176" s="808"/>
      <c r="CU176" s="784"/>
      <c r="CV176" s="784"/>
      <c r="CW176" s="809"/>
      <c r="CX176" s="510"/>
      <c r="CY176" s="284"/>
      <c r="CZ176" s="284"/>
      <c r="DA176" s="284"/>
      <c r="DB176" s="284"/>
      <c r="DC176" s="284"/>
      <c r="DD176" s="284"/>
      <c r="DE176" s="284"/>
      <c r="DF176" s="284"/>
      <c r="DG176" s="284"/>
      <c r="DH176" s="284"/>
      <c r="DI176" s="284"/>
      <c r="DJ176" s="284"/>
      <c r="DK176" s="284"/>
      <c r="DL176" s="284"/>
      <c r="DM176" s="284"/>
      <c r="DN176" s="284"/>
      <c r="DO176" s="284"/>
      <c r="DP176" s="786"/>
      <c r="DQ176" s="284"/>
      <c r="DR176" s="284"/>
      <c r="DS176" s="284"/>
      <c r="DT176" s="284"/>
      <c r="DU176" s="284"/>
      <c r="DV176" s="284"/>
      <c r="DW176" s="284"/>
      <c r="DX176" s="284"/>
      <c r="DY176" s="284"/>
      <c r="DZ176" s="284"/>
      <c r="EA176" s="284"/>
      <c r="EB176" s="284"/>
      <c r="EC176" s="284"/>
      <c r="ED176" s="334"/>
      <c r="EE176" s="334"/>
      <c r="EF176" s="334"/>
      <c r="EG176" s="284"/>
      <c r="EH176" s="284"/>
      <c r="EI176" s="284"/>
      <c r="EJ176" s="284"/>
      <c r="EK176" s="790"/>
      <c r="EL176" s="334"/>
      <c r="EM176" s="790"/>
      <c r="EN176" s="284"/>
      <c r="EO176" s="284"/>
      <c r="EP176" s="284"/>
      <c r="EQ176" s="284"/>
      <c r="ER176" s="284"/>
      <c r="ES176" s="284"/>
      <c r="ET176" s="334"/>
      <c r="EU176" s="334"/>
      <c r="EV176" s="334"/>
      <c r="EW176" s="334"/>
      <c r="EX176" s="334"/>
      <c r="EY176" s="334"/>
      <c r="EZ176" s="334"/>
      <c r="FA176" s="334"/>
      <c r="FB176" s="334"/>
      <c r="FC176" s="334"/>
      <c r="FD176" s="334"/>
      <c r="FE176" s="334"/>
      <c r="FF176" s="334"/>
      <c r="FG176" s="784"/>
      <c r="FH176" s="334"/>
      <c r="FI176" s="784"/>
      <c r="FJ176" s="334"/>
      <c r="FK176" s="334"/>
      <c r="FL176" s="334"/>
      <c r="FM176" s="284"/>
      <c r="FN176" s="284"/>
      <c r="FO176" s="284"/>
      <c r="FP176" s="284"/>
      <c r="FQ176" s="284"/>
      <c r="FR176" s="284"/>
      <c r="FS176" s="284"/>
      <c r="FT176" s="284"/>
      <c r="FU176" s="284"/>
      <c r="FV176" s="284"/>
      <c r="FW176" s="284"/>
      <c r="FX176" s="284"/>
      <c r="FY176" s="284"/>
      <c r="FZ176" s="284"/>
      <c r="GA176" s="284"/>
    </row>
    <row r="177" spans="1:183" ht="30">
      <c r="A177" s="693"/>
      <c r="B177" s="777"/>
      <c r="C177" s="284"/>
      <c r="D177" s="284"/>
      <c r="E177" s="693"/>
      <c r="F177" s="693"/>
      <c r="G177" s="693"/>
      <c r="H177" s="693"/>
      <c r="I177" s="693"/>
      <c r="J177" s="284"/>
      <c r="K177" s="284"/>
      <c r="L177" s="284"/>
      <c r="M177" s="284"/>
      <c r="N177" s="284"/>
      <c r="O177" s="284"/>
      <c r="P177" s="284"/>
      <c r="Q177" s="284"/>
      <c r="R177" s="284"/>
      <c r="S177" s="284"/>
      <c r="T177" s="284"/>
      <c r="U177" s="284"/>
      <c r="V177" s="284"/>
      <c r="W177" s="284"/>
      <c r="X177" s="284"/>
      <c r="Y177" s="284"/>
      <c r="Z177" s="284"/>
      <c r="AA177" s="284"/>
      <c r="AB177" s="284"/>
      <c r="AC177" s="284"/>
      <c r="AD177" s="284"/>
      <c r="AE177" s="284"/>
      <c r="AF177" s="284"/>
      <c r="AG177" s="284"/>
      <c r="AH177" s="284"/>
      <c r="AI177" s="784"/>
      <c r="AJ177" s="284"/>
      <c r="AK177" s="284"/>
      <c r="AL177" s="284"/>
      <c r="AM177" s="284"/>
      <c r="AN177" s="284"/>
      <c r="AO177" s="784"/>
      <c r="AP177" s="784"/>
      <c r="AQ177" s="334"/>
      <c r="AR177" s="334"/>
      <c r="AS177" s="334"/>
      <c r="AT177" s="284"/>
      <c r="AU177" s="284"/>
      <c r="AV177" s="334">
        <v>1107</v>
      </c>
      <c r="AW177" s="784"/>
      <c r="AX177" s="334">
        <v>3</v>
      </c>
      <c r="AY177" s="334"/>
      <c r="AZ177" s="284"/>
      <c r="BA177" s="284"/>
      <c r="BB177" s="284"/>
      <c r="BC177" s="284"/>
      <c r="BD177" s="284"/>
      <c r="BE177" s="284"/>
      <c r="BF177" s="284"/>
      <c r="BG177" s="284"/>
      <c r="BH177" s="284"/>
      <c r="BI177" s="284"/>
      <c r="BJ177" s="284"/>
      <c r="BK177" s="284"/>
      <c r="BL177" s="284"/>
      <c r="BM177" s="284"/>
      <c r="BN177" s="284"/>
      <c r="BO177" s="284"/>
      <c r="BP177" s="284"/>
      <c r="BQ177" s="284"/>
      <c r="BR177" s="284"/>
      <c r="BS177" s="284"/>
      <c r="BT177" s="284"/>
      <c r="BU177" s="284"/>
      <c r="BV177" s="284"/>
      <c r="BW177" s="284">
        <v>1062</v>
      </c>
      <c r="BX177" s="326">
        <v>3</v>
      </c>
      <c r="BY177" s="784"/>
      <c r="BZ177" s="334"/>
      <c r="CA177" s="334"/>
      <c r="CB177" s="334"/>
      <c r="CC177" s="284"/>
      <c r="CD177" s="284"/>
      <c r="CE177" s="316"/>
      <c r="CF177" s="334"/>
      <c r="CG177" s="334"/>
      <c r="CH177" s="334"/>
      <c r="CI177" s="334"/>
      <c r="CJ177" s="786"/>
      <c r="CK177" s="284"/>
      <c r="CL177" s="284"/>
      <c r="CM177" s="334"/>
      <c r="CN177" s="334"/>
      <c r="CO177" s="334"/>
      <c r="CP177" s="284"/>
      <c r="CQ177" s="284"/>
      <c r="CR177" s="284"/>
      <c r="CS177" s="334"/>
      <c r="CT177" s="808"/>
      <c r="CU177" s="784"/>
      <c r="CV177" s="784"/>
      <c r="CW177" s="809"/>
      <c r="CX177" s="510"/>
      <c r="CY177" s="284"/>
      <c r="CZ177" s="284"/>
      <c r="DA177" s="284"/>
      <c r="DB177" s="284"/>
      <c r="DC177" s="284"/>
      <c r="DD177" s="284"/>
      <c r="DE177" s="284"/>
      <c r="DF177" s="284"/>
      <c r="DG177" s="284"/>
      <c r="DH177" s="284"/>
      <c r="DI177" s="284"/>
      <c r="DJ177" s="284"/>
      <c r="DK177" s="284"/>
      <c r="DL177" s="284"/>
      <c r="DM177" s="284"/>
      <c r="DN177" s="284"/>
      <c r="DO177" s="284"/>
      <c r="DP177" s="284"/>
      <c r="DQ177" s="284"/>
      <c r="DR177" s="791"/>
      <c r="DS177" s="284"/>
      <c r="DT177" s="284"/>
      <c r="DU177" s="284"/>
      <c r="DV177" s="284"/>
      <c r="DW177" s="284"/>
      <c r="DX177" s="284"/>
      <c r="DY177" s="284"/>
      <c r="DZ177" s="284"/>
      <c r="EA177" s="284"/>
      <c r="EB177" s="284"/>
      <c r="EC177" s="284"/>
      <c r="ED177" s="334"/>
      <c r="EE177" s="334"/>
      <c r="EF177" s="334"/>
      <c r="EG177" s="284"/>
      <c r="EH177" s="284"/>
      <c r="EI177" s="284"/>
      <c r="EJ177" s="284"/>
      <c r="EK177" s="790"/>
      <c r="EL177" s="790"/>
      <c r="EM177" s="790"/>
      <c r="EN177" s="284"/>
      <c r="EO177" s="284"/>
      <c r="EP177" s="284"/>
      <c r="EQ177" s="284"/>
      <c r="ER177" s="284"/>
      <c r="ES177" s="284"/>
      <c r="ET177" s="334"/>
      <c r="EU177" s="334"/>
      <c r="EV177" s="334"/>
      <c r="EW177" s="334"/>
      <c r="EX177" s="334"/>
      <c r="EY177" s="334"/>
      <c r="EZ177" s="334"/>
      <c r="FA177" s="334"/>
      <c r="FB177" s="334"/>
      <c r="FC177" s="334"/>
      <c r="FD177" s="334"/>
      <c r="FE177" s="334"/>
      <c r="FF177" s="784"/>
      <c r="FG177" s="334"/>
      <c r="FH177" s="334"/>
      <c r="FI177" s="334"/>
      <c r="FJ177" s="334"/>
      <c r="FK177" s="334"/>
      <c r="FL177" s="334"/>
      <c r="FM177" s="284"/>
      <c r="FN177" s="284"/>
      <c r="FO177" s="284"/>
      <c r="FP177" s="284"/>
      <c r="FQ177" s="284"/>
      <c r="FR177" s="284"/>
      <c r="FS177" s="284"/>
      <c r="FT177" s="284"/>
      <c r="FU177" s="284"/>
      <c r="FV177" s="284"/>
      <c r="FW177" s="284"/>
      <c r="FX177" s="284"/>
      <c r="FY177" s="284"/>
      <c r="FZ177" s="284"/>
      <c r="GA177" s="284"/>
    </row>
    <row r="178" spans="1:183" ht="30">
      <c r="A178" s="693"/>
      <c r="B178" s="777"/>
      <c r="C178" s="284"/>
      <c r="D178" s="284"/>
      <c r="E178" s="693"/>
      <c r="F178" s="693"/>
      <c r="G178" s="693"/>
      <c r="H178" s="693"/>
      <c r="I178" s="693"/>
      <c r="J178" s="284"/>
      <c r="K178" s="284"/>
      <c r="L178" s="284"/>
      <c r="M178" s="284"/>
      <c r="N178" s="284"/>
      <c r="O178" s="284"/>
      <c r="P178" s="284"/>
      <c r="Q178" s="284"/>
      <c r="R178" s="284"/>
      <c r="S178" s="284"/>
      <c r="T178" s="284"/>
      <c r="U178" s="284"/>
      <c r="V178" s="284"/>
      <c r="W178" s="284"/>
      <c r="X178" s="284"/>
      <c r="Y178" s="284"/>
      <c r="Z178" s="284"/>
      <c r="AA178" s="284"/>
      <c r="AB178" s="284"/>
      <c r="AC178" s="284"/>
      <c r="AD178" s="284"/>
      <c r="AE178" s="284"/>
      <c r="AF178" s="284"/>
      <c r="AG178" s="284"/>
      <c r="AH178" s="284"/>
      <c r="AI178" s="334"/>
      <c r="AJ178" s="284"/>
      <c r="AK178" s="284"/>
      <c r="AL178" s="284"/>
      <c r="AM178" s="284"/>
      <c r="AN178" s="284"/>
      <c r="AO178" s="784"/>
      <c r="AP178" s="784"/>
      <c r="AQ178" s="334"/>
      <c r="AR178" s="334"/>
      <c r="AS178" s="334"/>
      <c r="AT178" s="284"/>
      <c r="AU178" s="284"/>
      <c r="AV178" s="334">
        <v>1110</v>
      </c>
      <c r="AW178" s="784"/>
      <c r="AX178" s="334">
        <v>1</v>
      </c>
      <c r="AY178" s="334"/>
      <c r="AZ178" s="284"/>
      <c r="BA178" s="284"/>
      <c r="BB178" s="284"/>
      <c r="BC178" s="284"/>
      <c r="BD178" s="284"/>
      <c r="BE178" s="284"/>
      <c r="BF178" s="284"/>
      <c r="BG178" s="284"/>
      <c r="BH178" s="284"/>
      <c r="BI178" s="284"/>
      <c r="BJ178" s="284"/>
      <c r="BK178" s="284"/>
      <c r="BL178" s="284"/>
      <c r="BM178" s="284"/>
      <c r="BN178" s="284"/>
      <c r="BO178" s="284"/>
      <c r="BP178" s="284"/>
      <c r="BQ178" s="284"/>
      <c r="BR178" s="284"/>
      <c r="BS178" s="284"/>
      <c r="BT178" s="284"/>
      <c r="BU178" s="284"/>
      <c r="BV178" s="284"/>
      <c r="BW178" s="284">
        <v>1063</v>
      </c>
      <c r="BX178" s="334">
        <v>1</v>
      </c>
      <c r="BY178" s="784">
        <v>1</v>
      </c>
      <c r="BZ178" s="334"/>
      <c r="CA178" s="334"/>
      <c r="CB178" s="334"/>
      <c r="CC178" s="284"/>
      <c r="CD178" s="284"/>
      <c r="CE178" s="284"/>
      <c r="CF178" s="334"/>
      <c r="CG178" s="334"/>
      <c r="CH178" s="334"/>
      <c r="CI178" s="334"/>
      <c r="CJ178" s="284"/>
      <c r="CK178" s="284"/>
      <c r="CL178" s="284"/>
      <c r="CM178" s="334"/>
      <c r="CN178" s="334"/>
      <c r="CO178" s="334"/>
      <c r="CP178" s="284"/>
      <c r="CQ178" s="284"/>
      <c r="CR178" s="284"/>
      <c r="CS178" s="334"/>
      <c r="CT178" s="784"/>
      <c r="CU178" s="784"/>
      <c r="CV178" s="784"/>
      <c r="CW178" s="793"/>
      <c r="CX178" s="431"/>
      <c r="CY178" s="284"/>
      <c r="CZ178" s="284"/>
      <c r="DA178" s="284"/>
      <c r="DB178" s="284"/>
      <c r="DC178" s="284"/>
      <c r="DD178" s="284"/>
      <c r="DE178" s="284"/>
      <c r="DF178" s="284"/>
      <c r="DG178" s="284"/>
      <c r="DH178" s="284"/>
      <c r="DI178" s="284"/>
      <c r="DJ178" s="284"/>
      <c r="DK178" s="284"/>
      <c r="DL178" s="284"/>
      <c r="DM178" s="284"/>
      <c r="DN178" s="284"/>
      <c r="DO178" s="284"/>
      <c r="DP178" s="284"/>
      <c r="DQ178" s="284"/>
      <c r="DR178" s="284"/>
      <c r="DS178" s="284"/>
      <c r="DT178" s="284"/>
      <c r="DU178" s="284"/>
      <c r="DV178" s="284"/>
      <c r="DW178" s="284"/>
      <c r="DX178" s="284"/>
      <c r="DY178" s="284"/>
      <c r="DZ178" s="284"/>
      <c r="EA178" s="284"/>
      <c r="EB178" s="284"/>
      <c r="EC178" s="284"/>
      <c r="ED178" s="334"/>
      <c r="EE178" s="334"/>
      <c r="EF178" s="334"/>
      <c r="EG178" s="284"/>
      <c r="EH178" s="284"/>
      <c r="EI178" s="284"/>
      <c r="EJ178" s="792"/>
      <c r="EK178" s="790"/>
      <c r="EL178" s="334"/>
      <c r="EM178" s="284"/>
      <c r="EN178" s="284"/>
      <c r="EO178" s="284"/>
      <c r="EP178" s="284"/>
      <c r="EQ178" s="284"/>
      <c r="ER178" s="284"/>
      <c r="ES178" s="284"/>
      <c r="ET178" s="334"/>
      <c r="EU178" s="334"/>
      <c r="EV178" s="334"/>
      <c r="EW178" s="334"/>
      <c r="EX178" s="334"/>
      <c r="EY178" s="334"/>
      <c r="EZ178" s="334"/>
      <c r="FA178" s="334"/>
      <c r="FB178" s="334"/>
      <c r="FC178" s="334"/>
      <c r="FD178" s="334"/>
      <c r="FE178" s="334"/>
      <c r="FF178" s="334"/>
      <c r="FG178" s="784"/>
      <c r="FH178" s="334"/>
      <c r="FI178" s="784"/>
      <c r="FJ178" s="334"/>
      <c r="FK178" s="334"/>
      <c r="FL178" s="334"/>
      <c r="FM178" s="284"/>
      <c r="FN178" s="284"/>
      <c r="FO178" s="284"/>
      <c r="FP178" s="284"/>
      <c r="FQ178" s="284"/>
      <c r="FR178" s="284"/>
      <c r="FS178" s="284"/>
      <c r="FT178" s="284"/>
      <c r="FU178" s="284"/>
      <c r="FV178" s="284"/>
      <c r="FW178" s="284"/>
      <c r="FX178" s="284"/>
      <c r="FY178" s="284"/>
      <c r="FZ178" s="284"/>
      <c r="GA178" s="284"/>
    </row>
    <row r="179" spans="1:183" ht="24.6">
      <c r="A179" s="693"/>
      <c r="B179" s="777"/>
      <c r="C179" s="284"/>
      <c r="D179" s="284"/>
      <c r="E179" s="693"/>
      <c r="F179" s="693"/>
      <c r="G179" s="693"/>
      <c r="H179" s="693"/>
      <c r="I179" s="693"/>
      <c r="J179" s="284"/>
      <c r="K179" s="284"/>
      <c r="L179" s="284"/>
      <c r="M179" s="284"/>
      <c r="N179" s="284"/>
      <c r="O179" s="284"/>
      <c r="P179" s="284"/>
      <c r="Q179" s="284"/>
      <c r="R179" s="284"/>
      <c r="S179" s="284"/>
      <c r="T179" s="284"/>
      <c r="U179" s="284"/>
      <c r="V179" s="284"/>
      <c r="W179" s="284"/>
      <c r="X179" s="284"/>
      <c r="Y179" s="284"/>
      <c r="Z179" s="284"/>
      <c r="AA179" s="284"/>
      <c r="AB179" s="284"/>
      <c r="AC179" s="284"/>
      <c r="AD179" s="284"/>
      <c r="AE179" s="284"/>
      <c r="AF179" s="284"/>
      <c r="AG179" s="284"/>
      <c r="AH179" s="284"/>
      <c r="AI179" s="334"/>
      <c r="AJ179" s="284"/>
      <c r="AK179" s="284"/>
      <c r="AL179" s="284"/>
      <c r="AM179" s="334"/>
      <c r="AN179" s="284"/>
      <c r="AO179" s="784"/>
      <c r="AP179" s="784"/>
      <c r="AQ179" s="334"/>
      <c r="AR179" s="334"/>
      <c r="AS179" s="284"/>
      <c r="AT179" s="284"/>
      <c r="AU179" s="284"/>
      <c r="AV179" s="334">
        <v>1111</v>
      </c>
      <c r="AW179" s="784"/>
      <c r="AX179" s="334">
        <v>1</v>
      </c>
      <c r="AY179" s="334"/>
      <c r="AZ179" s="284"/>
      <c r="BA179" s="284"/>
      <c r="BB179" s="284"/>
      <c r="BC179" s="284"/>
      <c r="BD179" s="284"/>
      <c r="BE179" s="284"/>
      <c r="BF179" s="284"/>
      <c r="BG179" s="284"/>
      <c r="BH179" s="284"/>
      <c r="BI179" s="284"/>
      <c r="BJ179" s="284"/>
      <c r="BK179" s="284"/>
      <c r="BL179" s="284"/>
      <c r="BM179" s="284"/>
      <c r="BN179" s="284"/>
      <c r="BO179" s="284"/>
      <c r="BP179" s="284"/>
      <c r="BQ179" s="284"/>
      <c r="BR179" s="284"/>
      <c r="BS179" s="284"/>
      <c r="BT179" s="284"/>
      <c r="BU179" s="284"/>
      <c r="BV179" s="284"/>
      <c r="BW179" s="284">
        <v>1064</v>
      </c>
      <c r="BX179" s="334">
        <v>1</v>
      </c>
      <c r="BY179" s="334"/>
      <c r="BZ179" s="334"/>
      <c r="CA179" s="334"/>
      <c r="CB179" s="334"/>
      <c r="CC179" s="284"/>
      <c r="CD179" s="284"/>
      <c r="CE179" s="284"/>
      <c r="CF179" s="294"/>
      <c r="CG179" s="334"/>
      <c r="CH179" s="334"/>
      <c r="CI179" s="334"/>
      <c r="CJ179" s="284"/>
      <c r="CK179" s="284"/>
      <c r="CL179" s="284"/>
      <c r="CM179" s="334"/>
      <c r="CN179" s="334"/>
      <c r="CO179" s="334"/>
      <c r="CP179" s="284"/>
      <c r="CQ179" s="284"/>
      <c r="CR179" s="284"/>
      <c r="CS179" s="334"/>
      <c r="CT179" s="784"/>
      <c r="CU179" s="784"/>
      <c r="CV179" s="784"/>
      <c r="CW179" s="510"/>
      <c r="CX179" s="284"/>
      <c r="CY179" s="284"/>
      <c r="CZ179" s="284"/>
      <c r="DA179" s="284"/>
      <c r="DB179" s="284"/>
      <c r="DC179" s="284"/>
      <c r="DD179" s="284"/>
      <c r="DE179" s="284"/>
      <c r="DF179" s="284"/>
      <c r="DG179" s="284"/>
      <c r="DH179" s="284"/>
      <c r="DI179" s="284"/>
      <c r="DJ179" s="284"/>
      <c r="DK179" s="284"/>
      <c r="DL179" s="284"/>
      <c r="DM179" s="284"/>
      <c r="DN179" s="284"/>
      <c r="DO179" s="284"/>
      <c r="DP179" s="284"/>
      <c r="DQ179" s="284"/>
      <c r="DR179" s="284"/>
      <c r="DS179" s="284"/>
      <c r="DT179" s="284"/>
      <c r="DU179" s="284"/>
      <c r="DV179" s="284"/>
      <c r="DW179" s="284"/>
      <c r="DX179" s="284"/>
      <c r="DY179" s="284"/>
      <c r="DZ179" s="284"/>
      <c r="EA179" s="284"/>
      <c r="EB179" s="284"/>
      <c r="EC179" s="786"/>
      <c r="ED179" s="334"/>
      <c r="EE179" s="334"/>
      <c r="EF179" s="334"/>
      <c r="EG179" s="284"/>
      <c r="EH179" s="284"/>
      <c r="EI179" s="510"/>
      <c r="EJ179" s="510"/>
      <c r="EK179" s="334"/>
      <c r="EL179" s="334"/>
      <c r="EM179" s="334"/>
      <c r="EN179" s="284"/>
      <c r="EO179" s="284"/>
      <c r="EP179" s="284"/>
      <c r="EQ179" s="284"/>
      <c r="ER179" s="284"/>
      <c r="ES179" s="284"/>
      <c r="ET179" s="334"/>
      <c r="EU179" s="334"/>
      <c r="EV179" s="334"/>
      <c r="EW179" s="334"/>
      <c r="EX179" s="334"/>
      <c r="EY179" s="334"/>
      <c r="EZ179" s="334"/>
      <c r="FA179" s="334"/>
      <c r="FB179" s="334"/>
      <c r="FC179" s="334"/>
      <c r="FD179" s="334"/>
      <c r="FE179" s="334"/>
      <c r="FF179" s="334"/>
      <c r="FG179" s="784"/>
      <c r="FH179" s="334"/>
      <c r="FI179" s="784"/>
      <c r="FJ179" s="334"/>
      <c r="FK179" s="334"/>
      <c r="FL179" s="334"/>
      <c r="FM179" s="284"/>
      <c r="FN179" s="284"/>
      <c r="FO179" s="284"/>
      <c r="FP179" s="284"/>
      <c r="FQ179" s="284"/>
      <c r="FR179" s="284"/>
      <c r="FS179" s="284"/>
      <c r="FT179" s="284"/>
      <c r="FU179" s="284"/>
      <c r="FV179" s="284"/>
      <c r="FW179" s="284"/>
      <c r="FX179" s="284"/>
      <c r="FY179" s="284"/>
      <c r="FZ179" s="284"/>
      <c r="GA179" s="284"/>
    </row>
    <row r="180" spans="1:183" ht="24.6">
      <c r="A180" s="693"/>
      <c r="B180" s="777"/>
      <c r="C180" s="284"/>
      <c r="D180" s="284"/>
      <c r="E180" s="693"/>
      <c r="F180" s="693"/>
      <c r="G180" s="693"/>
      <c r="H180" s="693"/>
      <c r="I180" s="693"/>
      <c r="J180" s="693"/>
      <c r="K180" s="284"/>
      <c r="L180" s="284"/>
      <c r="M180" s="284"/>
      <c r="N180" s="284"/>
      <c r="O180" s="284"/>
      <c r="P180" s="284"/>
      <c r="Q180" s="284"/>
      <c r="R180" s="284"/>
      <c r="S180" s="284"/>
      <c r="T180" s="284"/>
      <c r="U180" s="284"/>
      <c r="V180" s="284"/>
      <c r="W180" s="284"/>
      <c r="X180" s="284"/>
      <c r="Y180" s="284"/>
      <c r="Z180" s="284"/>
      <c r="AA180" s="284"/>
      <c r="AB180" s="284"/>
      <c r="AC180" s="284"/>
      <c r="AD180" s="284"/>
      <c r="AE180" s="284"/>
      <c r="AF180" s="284"/>
      <c r="AG180" s="284"/>
      <c r="AH180" s="284"/>
      <c r="AI180" s="334"/>
      <c r="AJ180" s="284"/>
      <c r="AK180" s="284"/>
      <c r="AL180" s="284"/>
      <c r="AM180" s="334"/>
      <c r="AN180" s="284"/>
      <c r="AO180" s="784"/>
      <c r="AP180" s="784"/>
      <c r="AQ180" s="334"/>
      <c r="AR180" s="334"/>
      <c r="AS180" s="334"/>
      <c r="AT180" s="334"/>
      <c r="AU180" s="284"/>
      <c r="AV180" s="334">
        <v>1112</v>
      </c>
      <c r="AW180" s="784">
        <v>1</v>
      </c>
      <c r="AX180" s="334">
        <v>1</v>
      </c>
      <c r="AY180" s="334"/>
      <c r="AZ180" s="284"/>
      <c r="BA180" s="284"/>
      <c r="BB180" s="284"/>
      <c r="BC180" s="284"/>
      <c r="BD180" s="284"/>
      <c r="BE180" s="284"/>
      <c r="BF180" s="284"/>
      <c r="BG180" s="284"/>
      <c r="BH180" s="284"/>
      <c r="BI180" s="284"/>
      <c r="BJ180" s="284"/>
      <c r="BK180" s="284"/>
      <c r="BL180" s="284"/>
      <c r="BM180" s="284"/>
      <c r="BN180" s="284"/>
      <c r="BO180" s="284"/>
      <c r="BP180" s="284"/>
      <c r="BQ180" s="284"/>
      <c r="BR180" s="284"/>
      <c r="BS180" s="284"/>
      <c r="BT180" s="284"/>
      <c r="BU180" s="284"/>
      <c r="BV180" s="284"/>
      <c r="BW180" s="284">
        <v>1065</v>
      </c>
      <c r="BX180" s="334">
        <v>1</v>
      </c>
      <c r="BY180" s="334"/>
      <c r="BZ180" s="334"/>
      <c r="CA180" s="334"/>
      <c r="CB180" s="334"/>
      <c r="CC180" s="284"/>
      <c r="CD180" s="284"/>
      <c r="CE180" s="284"/>
      <c r="CF180" s="334"/>
      <c r="CG180" s="334"/>
      <c r="CH180" s="334"/>
      <c r="CI180" s="334"/>
      <c r="CJ180" s="284"/>
      <c r="CK180" s="284"/>
      <c r="CL180" s="284"/>
      <c r="CM180" s="334"/>
      <c r="CN180" s="334"/>
      <c r="CO180" s="334"/>
      <c r="CP180" s="284"/>
      <c r="CQ180" s="284"/>
      <c r="CR180" s="284"/>
      <c r="CS180" s="334"/>
      <c r="CT180" s="784"/>
      <c r="CU180" s="784"/>
      <c r="CV180" s="784"/>
      <c r="CW180" s="284"/>
      <c r="CX180" s="284"/>
      <c r="CY180" s="284"/>
      <c r="CZ180" s="284"/>
      <c r="DA180" s="284"/>
      <c r="DB180" s="284"/>
      <c r="DC180" s="284"/>
      <c r="DD180" s="284"/>
      <c r="DE180" s="284"/>
      <c r="DF180" s="284"/>
      <c r="DG180" s="284"/>
      <c r="DH180" s="284"/>
      <c r="DI180" s="284"/>
      <c r="DJ180" s="284"/>
      <c r="DK180" s="284"/>
      <c r="DL180" s="284"/>
      <c r="DM180" s="284"/>
      <c r="DN180" s="284"/>
      <c r="DO180" s="284"/>
      <c r="DP180" s="284"/>
      <c r="DQ180" s="284"/>
      <c r="DR180" s="284"/>
      <c r="DS180" s="284"/>
      <c r="DT180" s="284"/>
      <c r="DU180" s="284"/>
      <c r="DV180" s="284"/>
      <c r="DW180" s="284"/>
      <c r="DX180" s="284"/>
      <c r="DY180" s="284"/>
      <c r="DZ180" s="284"/>
      <c r="EA180" s="284"/>
      <c r="EB180" s="284"/>
      <c r="EC180" s="786"/>
      <c r="ED180" s="334"/>
      <c r="EE180" s="334"/>
      <c r="EF180" s="334"/>
      <c r="EG180" s="284"/>
      <c r="EH180" s="510"/>
      <c r="EI180" s="510"/>
      <c r="EJ180" s="284"/>
      <c r="EK180" s="334"/>
      <c r="EL180" s="334"/>
      <c r="EM180" s="334"/>
      <c r="EN180" s="510"/>
      <c r="EO180" s="284"/>
      <c r="EP180" s="284"/>
      <c r="EQ180" s="284"/>
      <c r="ER180" s="284"/>
      <c r="ES180" s="284"/>
      <c r="ET180" s="334"/>
      <c r="EU180" s="334"/>
      <c r="EV180" s="334"/>
      <c r="EW180" s="334"/>
      <c r="EX180" s="334"/>
      <c r="EY180" s="334"/>
      <c r="EZ180" s="334"/>
      <c r="FA180" s="334"/>
      <c r="FB180" s="334"/>
      <c r="FC180" s="334"/>
      <c r="FD180" s="334"/>
      <c r="FE180" s="334"/>
      <c r="FF180" s="334"/>
      <c r="FG180" s="334"/>
      <c r="FH180" s="334"/>
      <c r="FI180" s="334"/>
      <c r="FJ180" s="334"/>
      <c r="FK180" s="334"/>
      <c r="FL180" s="334"/>
      <c r="FM180" s="284"/>
      <c r="FN180" s="284"/>
      <c r="FO180" s="284"/>
      <c r="FP180" s="284"/>
      <c r="FQ180" s="284"/>
      <c r="FR180" s="284"/>
      <c r="FS180" s="284"/>
      <c r="FT180" s="284"/>
      <c r="FU180" s="284"/>
      <c r="FV180" s="284"/>
      <c r="FW180" s="284"/>
      <c r="FX180" s="284"/>
      <c r="FY180" s="284"/>
      <c r="FZ180" s="284"/>
      <c r="GA180" s="284"/>
    </row>
    <row r="181" spans="1:183" ht="30">
      <c r="A181" s="693"/>
      <c r="B181" s="777"/>
      <c r="C181" s="284"/>
      <c r="D181" s="284"/>
      <c r="E181" s="693"/>
      <c r="F181" s="693"/>
      <c r="G181" s="693"/>
      <c r="H181" s="693"/>
      <c r="I181" s="693"/>
      <c r="J181" s="693"/>
      <c r="K181" s="284"/>
      <c r="L181" s="284"/>
      <c r="M181" s="284"/>
      <c r="N181" s="284"/>
      <c r="O181" s="284"/>
      <c r="P181" s="284"/>
      <c r="Q181" s="284"/>
      <c r="R181" s="284"/>
      <c r="S181" s="284"/>
      <c r="T181" s="284"/>
      <c r="U181" s="284"/>
      <c r="V181" s="284"/>
      <c r="W181" s="284"/>
      <c r="X181" s="284"/>
      <c r="Y181" s="284"/>
      <c r="Z181" s="284"/>
      <c r="AA181" s="284"/>
      <c r="AB181" s="284"/>
      <c r="AC181" s="284"/>
      <c r="AD181" s="284"/>
      <c r="AE181" s="284"/>
      <c r="AF181" s="284"/>
      <c r="AG181" s="284"/>
      <c r="AH181" s="284"/>
      <c r="AI181" s="334"/>
      <c r="AJ181" s="334"/>
      <c r="AK181" s="334"/>
      <c r="AL181" s="334"/>
      <c r="AM181" s="334"/>
      <c r="AN181" s="284"/>
      <c r="AO181" s="784"/>
      <c r="AP181" s="784"/>
      <c r="AQ181" s="334"/>
      <c r="AR181" s="334"/>
      <c r="AS181" s="334"/>
      <c r="AT181" s="334"/>
      <c r="AU181" s="284"/>
      <c r="AV181" s="334" t="s">
        <v>1007</v>
      </c>
      <c r="AW181" s="784">
        <v>170</v>
      </c>
      <c r="AX181" s="334">
        <v>680</v>
      </c>
      <c r="AY181" s="334">
        <v>850</v>
      </c>
      <c r="AZ181" s="284"/>
      <c r="BA181" s="284"/>
      <c r="BB181" s="284"/>
      <c r="BC181" s="284"/>
      <c r="BD181" s="284"/>
      <c r="BE181" s="284"/>
      <c r="BF181" s="284"/>
      <c r="BG181" s="284"/>
      <c r="BH181" s="284"/>
      <c r="BI181" s="284"/>
      <c r="BJ181" s="284"/>
      <c r="BK181" s="284"/>
      <c r="BL181" s="284"/>
      <c r="BM181" s="284"/>
      <c r="BN181" s="284"/>
      <c r="BO181" s="284"/>
      <c r="BP181" s="284"/>
      <c r="BQ181" s="284"/>
      <c r="BR181" s="284"/>
      <c r="BS181" s="284"/>
      <c r="BT181" s="284"/>
      <c r="BU181" s="284"/>
      <c r="BV181" s="284"/>
      <c r="BW181" s="284">
        <v>1079</v>
      </c>
      <c r="BX181" s="334">
        <v>2</v>
      </c>
      <c r="BY181" s="334">
        <v>1</v>
      </c>
      <c r="BZ181" s="334"/>
      <c r="CA181" s="334"/>
      <c r="CB181" s="334"/>
      <c r="CC181" s="284"/>
      <c r="CD181" s="284"/>
      <c r="CE181" s="284"/>
      <c r="CF181" s="334"/>
      <c r="CG181" s="334"/>
      <c r="CH181" s="334"/>
      <c r="CI181" s="334"/>
      <c r="CJ181" s="284"/>
      <c r="CK181" s="284"/>
      <c r="CL181" s="284"/>
      <c r="CM181" s="334"/>
      <c r="CN181" s="334"/>
      <c r="CO181" s="334"/>
      <c r="CP181" s="334"/>
      <c r="CQ181" s="284"/>
      <c r="CR181" s="284"/>
      <c r="CS181" s="334"/>
      <c r="CT181" s="784"/>
      <c r="CU181" s="784"/>
      <c r="CV181" s="784"/>
      <c r="CW181" s="284"/>
      <c r="CX181" s="793"/>
      <c r="CY181" s="284"/>
      <c r="CZ181" s="284"/>
      <c r="DA181" s="284"/>
      <c r="DB181" s="284"/>
      <c r="DC181" s="284"/>
      <c r="DD181" s="284"/>
      <c r="DE181" s="284"/>
      <c r="DF181" s="284"/>
      <c r="DG181" s="284"/>
      <c r="DH181" s="284"/>
      <c r="DI181" s="284"/>
      <c r="DJ181" s="284"/>
      <c r="DK181" s="284"/>
      <c r="DL181" s="284"/>
      <c r="DM181" s="284"/>
      <c r="DN181" s="284"/>
      <c r="DO181" s="284"/>
      <c r="DP181" s="284"/>
      <c r="DQ181" s="284"/>
      <c r="DR181" s="284"/>
      <c r="DS181" s="284"/>
      <c r="DT181" s="284"/>
      <c r="DU181" s="284"/>
      <c r="DV181" s="284"/>
      <c r="DW181" s="284"/>
      <c r="DX181" s="284"/>
      <c r="DY181" s="284"/>
      <c r="DZ181" s="284"/>
      <c r="EA181" s="284"/>
      <c r="EB181" s="284"/>
      <c r="EC181" s="284"/>
      <c r="ED181" s="334"/>
      <c r="EE181" s="334"/>
      <c r="EF181" s="334"/>
      <c r="EG181" s="284"/>
      <c r="EH181" s="510"/>
      <c r="EI181" s="510"/>
      <c r="EJ181" s="284"/>
      <c r="EK181" s="334"/>
      <c r="EL181" s="334"/>
      <c r="EM181" s="334"/>
      <c r="EN181" s="510"/>
      <c r="EO181" s="284"/>
      <c r="EP181" s="284"/>
      <c r="EQ181" s="284"/>
      <c r="ER181" s="284"/>
      <c r="ES181" s="284"/>
      <c r="ET181" s="284"/>
      <c r="EU181" s="284"/>
      <c r="EV181" s="284"/>
      <c r="EW181" s="284"/>
      <c r="EX181" s="284"/>
      <c r="EY181" s="284"/>
      <c r="EZ181" s="284"/>
      <c r="FA181" s="284"/>
      <c r="FB181" s="284"/>
      <c r="FC181" s="284"/>
      <c r="FD181" s="284"/>
      <c r="FE181" s="284"/>
      <c r="FF181" s="284"/>
      <c r="FG181" s="284"/>
      <c r="FH181" s="284"/>
      <c r="FI181" s="284"/>
      <c r="FJ181" s="284"/>
      <c r="FK181" s="284"/>
      <c r="FL181" s="284"/>
      <c r="FM181" s="284"/>
      <c r="FN181" s="284"/>
      <c r="FO181" s="284"/>
      <c r="FP181" s="284"/>
      <c r="FQ181" s="284"/>
      <c r="FR181" s="284"/>
      <c r="FS181" s="284"/>
      <c r="FT181" s="284"/>
      <c r="FU181" s="284"/>
      <c r="FV181" s="284"/>
      <c r="FW181" s="284"/>
      <c r="FX181" s="284"/>
      <c r="FY181" s="284"/>
      <c r="FZ181" s="284"/>
      <c r="GA181" s="284"/>
    </row>
    <row r="182" spans="1:183" ht="30">
      <c r="A182" s="693"/>
      <c r="B182" s="777"/>
      <c r="C182" s="284"/>
      <c r="D182" s="284"/>
      <c r="E182" s="693"/>
      <c r="F182" s="693"/>
      <c r="G182" s="693"/>
      <c r="H182" s="693"/>
      <c r="I182" s="693"/>
      <c r="J182" s="693"/>
      <c r="K182" s="284"/>
      <c r="L182" s="284"/>
      <c r="M182" s="284"/>
      <c r="N182" s="284"/>
      <c r="O182" s="284"/>
      <c r="P182" s="284"/>
      <c r="Q182" s="284"/>
      <c r="R182" s="284"/>
      <c r="S182" s="284"/>
      <c r="T182" s="284"/>
      <c r="U182" s="284"/>
      <c r="V182" s="284"/>
      <c r="W182" s="284"/>
      <c r="X182" s="284"/>
      <c r="Y182" s="284"/>
      <c r="Z182" s="284"/>
      <c r="AA182" s="284"/>
      <c r="AB182" s="284"/>
      <c r="AC182" s="284"/>
      <c r="AD182" s="284"/>
      <c r="AE182" s="284"/>
      <c r="AF182" s="284"/>
      <c r="AG182" s="284"/>
      <c r="AH182" s="284"/>
      <c r="AI182" s="334"/>
      <c r="AJ182" s="334"/>
      <c r="AK182" s="334"/>
      <c r="AL182" s="334"/>
      <c r="AM182" s="284"/>
      <c r="AN182" s="284"/>
      <c r="AO182" s="784"/>
      <c r="AP182" s="784"/>
      <c r="AQ182" s="334"/>
      <c r="AR182" s="334"/>
      <c r="AS182" s="334"/>
      <c r="AT182" s="334"/>
      <c r="AU182" s="284"/>
      <c r="AV182" s="334" t="s">
        <v>1008</v>
      </c>
      <c r="AW182" s="784">
        <v>237.99999999999997</v>
      </c>
      <c r="AX182" s="784">
        <v>951.99999999999989</v>
      </c>
      <c r="AY182" s="334">
        <v>1189.9999999999998</v>
      </c>
      <c r="AZ182" s="334"/>
      <c r="BA182" s="284"/>
      <c r="BB182" s="284"/>
      <c r="BC182" s="284"/>
      <c r="BD182" s="284"/>
      <c r="BE182" s="284"/>
      <c r="BF182" s="284"/>
      <c r="BG182" s="284"/>
      <c r="BH182" s="284"/>
      <c r="BI182" s="284"/>
      <c r="BJ182" s="284"/>
      <c r="BK182" s="284"/>
      <c r="BL182" s="284"/>
      <c r="BM182" s="284"/>
      <c r="BN182" s="284"/>
      <c r="BO182" s="284"/>
      <c r="BP182" s="284"/>
      <c r="BQ182" s="284"/>
      <c r="BR182" s="284"/>
      <c r="BS182" s="284"/>
      <c r="BT182" s="284"/>
      <c r="BU182" s="284"/>
      <c r="BV182" s="284"/>
      <c r="BW182" s="284">
        <v>1081</v>
      </c>
      <c r="BX182" s="334">
        <v>1</v>
      </c>
      <c r="BY182" s="334"/>
      <c r="BZ182" s="334"/>
      <c r="CA182" s="334"/>
      <c r="CB182" s="334"/>
      <c r="CC182" s="334"/>
      <c r="CD182" s="284"/>
      <c r="CE182" s="284"/>
      <c r="CF182" s="334"/>
      <c r="CG182" s="334"/>
      <c r="CH182" s="334"/>
      <c r="CI182" s="334"/>
      <c r="CJ182" s="284"/>
      <c r="CK182" s="284"/>
      <c r="CL182" s="284"/>
      <c r="CM182" s="334"/>
      <c r="CN182" s="334"/>
      <c r="CO182" s="334"/>
      <c r="CP182" s="334"/>
      <c r="CQ182" s="284"/>
      <c r="CR182" s="284"/>
      <c r="CS182" s="334"/>
      <c r="CT182" s="784"/>
      <c r="CU182" s="784"/>
      <c r="CV182" s="784"/>
      <c r="CW182" s="284"/>
      <c r="CX182" s="793"/>
      <c r="CY182" s="334"/>
      <c r="CZ182" s="334"/>
      <c r="DA182" s="334"/>
      <c r="DB182" s="334"/>
      <c r="DC182" s="334"/>
      <c r="DD182" s="334"/>
      <c r="DE182" s="334"/>
      <c r="DF182" s="334"/>
      <c r="DG182" s="334"/>
      <c r="DH182" s="334"/>
      <c r="DI182" s="334"/>
      <c r="DJ182" s="334"/>
      <c r="DK182" s="334"/>
      <c r="DL182" s="334"/>
      <c r="DM182" s="334"/>
      <c r="DN182" s="334"/>
      <c r="DO182" s="334"/>
      <c r="DP182" s="334"/>
      <c r="DQ182" s="334"/>
      <c r="DR182" s="334"/>
      <c r="DS182" s="334"/>
      <c r="DT182" s="334"/>
      <c r="DU182" s="334"/>
      <c r="DV182" s="334"/>
      <c r="DW182" s="334"/>
      <c r="DX182" s="334"/>
      <c r="DY182" s="334"/>
      <c r="DZ182" s="334"/>
      <c r="EA182" s="334"/>
      <c r="EB182" s="334"/>
      <c r="EC182" s="334"/>
      <c r="ED182" s="334"/>
      <c r="EE182" s="334"/>
      <c r="EF182" s="334"/>
      <c r="EG182" s="334"/>
      <c r="EH182" s="334"/>
      <c r="EI182" s="334"/>
      <c r="EJ182" s="334"/>
      <c r="EK182" s="334"/>
      <c r="EL182" s="334"/>
      <c r="EM182" s="334"/>
      <c r="EN182" s="334"/>
      <c r="EO182" s="334"/>
      <c r="EP182" s="334"/>
      <c r="EQ182" s="334"/>
      <c r="ER182" s="334"/>
      <c r="ES182" s="334"/>
      <c r="ET182" s="334"/>
      <c r="EU182" s="334"/>
      <c r="EV182" s="284"/>
      <c r="EW182" s="284"/>
      <c r="EX182" s="284"/>
      <c r="EY182" s="284"/>
      <c r="EZ182" s="284"/>
      <c r="FA182" s="284"/>
      <c r="FB182" s="284"/>
      <c r="FC182" s="284"/>
      <c r="FD182" s="284"/>
      <c r="FE182" s="284"/>
      <c r="FF182" s="284"/>
      <c r="FG182" s="284"/>
      <c r="FH182" s="284"/>
      <c r="FI182" s="284"/>
      <c r="FJ182" s="284"/>
      <c r="FK182" s="284"/>
      <c r="FL182" s="284"/>
      <c r="FM182" s="284"/>
      <c r="FN182" s="284"/>
      <c r="FO182" s="284"/>
      <c r="FP182" s="284"/>
      <c r="FQ182" s="284"/>
      <c r="FR182" s="284"/>
      <c r="FS182" s="284"/>
      <c r="FT182" s="284"/>
      <c r="FU182" s="284"/>
      <c r="FV182" s="284"/>
      <c r="FW182" s="284"/>
      <c r="FX182" s="284"/>
      <c r="FY182" s="284"/>
      <c r="FZ182" s="284"/>
      <c r="GA182" s="284"/>
    </row>
    <row r="183" spans="1:183" ht="30">
      <c r="A183" s="693"/>
      <c r="B183" s="777"/>
      <c r="C183" s="284"/>
      <c r="D183" s="284"/>
      <c r="E183" s="693"/>
      <c r="F183" s="693"/>
      <c r="G183" s="693"/>
      <c r="H183" s="693"/>
      <c r="I183" s="693"/>
      <c r="J183" s="693"/>
      <c r="K183" s="284"/>
      <c r="L183" s="284"/>
      <c r="M183" s="284"/>
      <c r="N183" s="284"/>
      <c r="O183" s="284"/>
      <c r="P183" s="284"/>
      <c r="Q183" s="284"/>
      <c r="R183" s="284"/>
      <c r="S183" s="284"/>
      <c r="T183" s="284"/>
      <c r="U183" s="284"/>
      <c r="V183" s="284"/>
      <c r="W183" s="284"/>
      <c r="X183" s="284"/>
      <c r="Y183" s="284"/>
      <c r="Z183" s="284"/>
      <c r="AA183" s="284"/>
      <c r="AB183" s="284"/>
      <c r="AC183" s="284"/>
      <c r="AD183" s="284"/>
      <c r="AE183" s="284"/>
      <c r="AF183" s="284"/>
      <c r="AG183" s="284"/>
      <c r="AH183" s="284"/>
      <c r="AI183" s="334"/>
      <c r="AJ183" s="334"/>
      <c r="AK183" s="334"/>
      <c r="AL183" s="334"/>
      <c r="AM183" s="284"/>
      <c r="AN183" s="284"/>
      <c r="AO183" s="784"/>
      <c r="AP183" s="784"/>
      <c r="AQ183" s="334"/>
      <c r="AR183" s="334"/>
      <c r="AS183" s="334"/>
      <c r="AT183" s="334"/>
      <c r="AU183" s="284"/>
      <c r="AV183" s="334"/>
      <c r="AW183" s="334"/>
      <c r="AX183" s="334"/>
      <c r="AY183" s="334"/>
      <c r="AZ183" s="284"/>
      <c r="BA183" s="284"/>
      <c r="BB183" s="284"/>
      <c r="BC183" s="284"/>
      <c r="BD183" s="284"/>
      <c r="BE183" s="284"/>
      <c r="BF183" s="284"/>
      <c r="BG183" s="284"/>
      <c r="BH183" s="284"/>
      <c r="BI183" s="284"/>
      <c r="BJ183" s="284"/>
      <c r="BK183" s="284"/>
      <c r="BL183" s="284"/>
      <c r="BM183" s="284"/>
      <c r="BN183" s="284"/>
      <c r="BO183" s="284"/>
      <c r="BP183" s="284"/>
      <c r="BQ183" s="284"/>
      <c r="BR183" s="284"/>
      <c r="BS183" s="284"/>
      <c r="BT183" s="284"/>
      <c r="BU183" s="284"/>
      <c r="BV183" s="284"/>
      <c r="BW183" s="284">
        <v>1085</v>
      </c>
      <c r="BX183" s="334">
        <v>2</v>
      </c>
      <c r="BY183" s="334"/>
      <c r="BZ183" s="334"/>
      <c r="CA183" s="334"/>
      <c r="CB183" s="334"/>
      <c r="CC183" s="334"/>
      <c r="CD183" s="284"/>
      <c r="CE183" s="284"/>
      <c r="CF183" s="334"/>
      <c r="CG183" s="334"/>
      <c r="CH183" s="334"/>
      <c r="CI183" s="334"/>
      <c r="CJ183" s="284"/>
      <c r="CK183" s="284"/>
      <c r="CL183" s="284"/>
      <c r="CM183" s="334"/>
      <c r="CN183" s="334"/>
      <c r="CO183" s="334"/>
      <c r="CP183" s="334"/>
      <c r="CQ183" s="284"/>
      <c r="CR183" s="284"/>
      <c r="CS183" s="334"/>
      <c r="CT183" s="784"/>
      <c r="CU183" s="784"/>
      <c r="CV183" s="784"/>
      <c r="CW183" s="334"/>
      <c r="CX183" s="334"/>
      <c r="CY183" s="793"/>
      <c r="CZ183" s="284"/>
      <c r="DA183" s="284"/>
      <c r="DB183" s="284"/>
      <c r="DC183" s="284"/>
      <c r="DD183" s="284"/>
      <c r="DE183" s="284"/>
      <c r="DF183" s="284"/>
      <c r="DG183" s="284"/>
      <c r="DH183" s="284"/>
      <c r="DI183" s="284"/>
      <c r="DJ183" s="284"/>
      <c r="DK183" s="284"/>
      <c r="DL183" s="284"/>
      <c r="DM183" s="284"/>
      <c r="DN183" s="786"/>
      <c r="DO183" s="284"/>
      <c r="DP183" s="284"/>
      <c r="DQ183" s="284"/>
      <c r="DR183" s="284"/>
      <c r="DS183" s="284"/>
      <c r="DT183" s="284"/>
      <c r="DU183" s="284"/>
      <c r="DV183" s="284"/>
      <c r="DW183" s="284"/>
      <c r="DX183" s="284"/>
      <c r="DY183" s="284"/>
      <c r="DZ183" s="284"/>
      <c r="EA183" s="284"/>
      <c r="EB183" s="284"/>
      <c r="EC183" s="284"/>
      <c r="ED183" s="284"/>
      <c r="EE183" s="334"/>
      <c r="EF183" s="334"/>
      <c r="EG183" s="284"/>
      <c r="EH183" s="510"/>
      <c r="EI183" s="510"/>
      <c r="EJ183" s="284"/>
      <c r="EK183" s="334"/>
      <c r="EL183" s="334"/>
      <c r="EM183" s="284"/>
      <c r="EN183" s="284"/>
      <c r="EO183" s="284"/>
      <c r="EP183" s="284"/>
      <c r="EQ183" s="284"/>
      <c r="ER183" s="284"/>
      <c r="ES183" s="284"/>
      <c r="ET183" s="284"/>
      <c r="EU183" s="284"/>
      <c r="EV183" s="284"/>
      <c r="EW183" s="284"/>
      <c r="EX183" s="284"/>
      <c r="EY183" s="284"/>
      <c r="EZ183" s="284"/>
      <c r="FA183" s="284"/>
      <c r="FB183" s="284"/>
      <c r="FC183" s="284"/>
      <c r="FD183" s="284"/>
      <c r="FE183" s="284"/>
      <c r="FF183" s="284"/>
      <c r="FG183" s="284"/>
      <c r="FH183" s="284"/>
      <c r="FI183" s="794"/>
      <c r="FJ183" s="284"/>
      <c r="FK183" s="284"/>
      <c r="FL183" s="284"/>
      <c r="FM183" s="284"/>
      <c r="FN183" s="284"/>
      <c r="FO183" s="284"/>
      <c r="FP183" s="284"/>
      <c r="FQ183" s="284"/>
      <c r="FR183" s="284"/>
      <c r="FS183" s="284"/>
      <c r="FT183" s="284"/>
      <c r="FU183" s="284"/>
      <c r="FV183" s="284"/>
      <c r="FW183" s="284"/>
      <c r="FX183" s="284"/>
      <c r="FY183" s="284"/>
      <c r="FZ183" s="284"/>
      <c r="GA183" s="284"/>
    </row>
    <row r="184" spans="1:183" ht="24.6">
      <c r="A184" s="693"/>
      <c r="B184" s="777"/>
      <c r="C184" s="284"/>
      <c r="D184" s="284"/>
      <c r="E184" s="693"/>
      <c r="F184" s="693"/>
      <c r="G184" s="693"/>
      <c r="H184" s="693"/>
      <c r="I184" s="693"/>
      <c r="J184" s="693"/>
      <c r="K184" s="284"/>
      <c r="L184" s="284"/>
      <c r="M184" s="284"/>
      <c r="N184" s="284"/>
      <c r="O184" s="284"/>
      <c r="P184" s="284"/>
      <c r="Q184" s="284"/>
      <c r="R184" s="284"/>
      <c r="S184" s="284"/>
      <c r="T184" s="284"/>
      <c r="U184" s="284"/>
      <c r="V184" s="284"/>
      <c r="W184" s="284"/>
      <c r="X184" s="284"/>
      <c r="Y184" s="284"/>
      <c r="Z184" s="284"/>
      <c r="AA184" s="284"/>
      <c r="AB184" s="284"/>
      <c r="AC184" s="284"/>
      <c r="AD184" s="284"/>
      <c r="AE184" s="284"/>
      <c r="AF184" s="284"/>
      <c r="AG184" s="284"/>
      <c r="AH184" s="334"/>
      <c r="AI184" s="334"/>
      <c r="AJ184" s="334"/>
      <c r="AK184" s="334"/>
      <c r="AL184" s="334"/>
      <c r="AM184" s="334"/>
      <c r="AN184" s="284"/>
      <c r="AO184" s="784"/>
      <c r="AP184" s="784"/>
      <c r="AQ184" s="334"/>
      <c r="AR184" s="334"/>
      <c r="AS184" s="334"/>
      <c r="AT184" s="334"/>
      <c r="AU184" s="284"/>
      <c r="AV184" s="334"/>
      <c r="AW184" s="334"/>
      <c r="AX184" s="334"/>
      <c r="AY184" s="334"/>
      <c r="AZ184" s="284"/>
      <c r="BA184" s="284"/>
      <c r="BB184" s="284"/>
      <c r="BC184" s="284"/>
      <c r="BD184" s="284"/>
      <c r="BE184" s="284"/>
      <c r="BF184" s="284"/>
      <c r="BG184" s="284"/>
      <c r="BH184" s="284"/>
      <c r="BI184" s="284"/>
      <c r="BJ184" s="284"/>
      <c r="BK184" s="284"/>
      <c r="BL184" s="284"/>
      <c r="BM184" s="284"/>
      <c r="BN184" s="284"/>
      <c r="BO184" s="284"/>
      <c r="BP184" s="284"/>
      <c r="BQ184" s="284"/>
      <c r="BR184" s="284"/>
      <c r="BS184" s="284"/>
      <c r="BT184" s="284"/>
      <c r="BU184" s="284"/>
      <c r="BV184" s="284"/>
      <c r="BW184" s="284" t="s">
        <v>1007</v>
      </c>
      <c r="BX184" s="334">
        <v>455</v>
      </c>
      <c r="BY184" s="334">
        <v>105</v>
      </c>
      <c r="BZ184" s="334">
        <v>560</v>
      </c>
      <c r="CA184" s="334"/>
      <c r="CB184" s="334"/>
      <c r="CC184" s="334"/>
      <c r="CD184" s="284"/>
      <c r="CE184" s="284"/>
      <c r="CF184" s="334"/>
      <c r="CG184" s="334"/>
      <c r="CH184" s="334"/>
      <c r="CI184" s="334"/>
      <c r="CJ184" s="284"/>
      <c r="CK184" s="284"/>
      <c r="CL184" s="284"/>
      <c r="CM184" s="334"/>
      <c r="CN184" s="334"/>
      <c r="CO184" s="334"/>
      <c r="CP184" s="334"/>
      <c r="CQ184" s="284"/>
      <c r="CR184" s="284"/>
      <c r="CS184" s="334"/>
      <c r="CT184" s="784"/>
      <c r="CU184" s="784"/>
      <c r="CV184" s="784"/>
      <c r="CW184" s="284"/>
      <c r="CX184" s="284"/>
      <c r="CY184" s="284"/>
      <c r="CZ184" s="284"/>
      <c r="DA184" s="284"/>
      <c r="DB184" s="284"/>
      <c r="DC184" s="284"/>
      <c r="DD184" s="284"/>
      <c r="DE184" s="284"/>
      <c r="DF184" s="284"/>
      <c r="DG184" s="284"/>
      <c r="DH184" s="284"/>
      <c r="DI184" s="284"/>
      <c r="DJ184" s="284"/>
      <c r="DK184" s="284"/>
      <c r="DL184" s="284"/>
      <c r="DM184" s="284"/>
      <c r="DN184" s="284"/>
      <c r="DO184" s="284"/>
      <c r="DP184" s="284"/>
      <c r="DQ184" s="284"/>
      <c r="DR184" s="284"/>
      <c r="DS184" s="284"/>
      <c r="DT184" s="284"/>
      <c r="DU184" s="284"/>
      <c r="DV184" s="284"/>
      <c r="DW184" s="284"/>
      <c r="DX184" s="284"/>
      <c r="DY184" s="284"/>
      <c r="DZ184" s="284"/>
      <c r="EA184" s="284"/>
      <c r="EB184" s="284"/>
      <c r="EC184" s="284"/>
      <c r="ED184" s="784"/>
      <c r="EE184" s="334"/>
      <c r="EF184" s="334"/>
      <c r="EG184" s="284"/>
      <c r="EH184" s="510"/>
      <c r="EI184" s="510"/>
      <c r="EJ184" s="284"/>
      <c r="EK184" s="334"/>
      <c r="EL184" s="334"/>
      <c r="EM184" s="510"/>
      <c r="EN184" s="284"/>
      <c r="EO184" s="284"/>
      <c r="EP184" s="284"/>
      <c r="EQ184" s="284"/>
      <c r="ER184" s="284"/>
      <c r="ES184" s="284"/>
      <c r="ET184" s="284"/>
      <c r="EU184" s="284"/>
      <c r="EV184" s="284"/>
      <c r="EW184" s="284"/>
      <c r="EX184" s="284"/>
      <c r="EY184" s="284"/>
      <c r="EZ184" s="284"/>
      <c r="FA184" s="284"/>
      <c r="FB184" s="284"/>
      <c r="FC184" s="284"/>
      <c r="FD184" s="284"/>
      <c r="FE184" s="284"/>
      <c r="FF184" s="284"/>
      <c r="FG184" s="284"/>
      <c r="FH184" s="284"/>
      <c r="FI184" s="794"/>
      <c r="FJ184" s="284"/>
      <c r="FK184" s="284"/>
      <c r="FL184" s="284"/>
      <c r="FM184" s="284"/>
      <c r="FN184" s="284"/>
      <c r="FO184" s="284"/>
      <c r="FP184" s="284"/>
      <c r="FQ184" s="284"/>
      <c r="FR184" s="284"/>
      <c r="FS184" s="284"/>
      <c r="FT184" s="284"/>
      <c r="FU184" s="284"/>
      <c r="FV184" s="284"/>
      <c r="FW184" s="284"/>
      <c r="FX184" s="284"/>
      <c r="FY184" s="284"/>
      <c r="FZ184" s="284"/>
      <c r="GA184" s="284"/>
    </row>
    <row r="185" spans="1:183" ht="24.6">
      <c r="A185" s="795"/>
      <c r="B185" s="777"/>
      <c r="C185" s="284"/>
      <c r="D185" s="284"/>
      <c r="E185" s="693"/>
      <c r="F185" s="693"/>
      <c r="G185" s="693"/>
      <c r="H185" s="693"/>
      <c r="I185" s="693"/>
      <c r="J185" s="693"/>
      <c r="K185" s="284"/>
      <c r="L185" s="284"/>
      <c r="M185" s="284"/>
      <c r="N185" s="284"/>
      <c r="O185" s="284"/>
      <c r="P185" s="284"/>
      <c r="Q185" s="284"/>
      <c r="R185" s="284"/>
      <c r="S185" s="284"/>
      <c r="T185" s="284"/>
      <c r="U185" s="284"/>
      <c r="V185" s="284"/>
      <c r="W185" s="284"/>
      <c r="X185" s="284"/>
      <c r="Y185" s="284"/>
      <c r="Z185" s="284"/>
      <c r="AA185" s="284"/>
      <c r="AB185" s="284"/>
      <c r="AC185" s="284"/>
      <c r="AD185" s="284"/>
      <c r="AE185" s="284"/>
      <c r="AF185" s="284"/>
      <c r="AG185" s="284"/>
      <c r="AH185" s="334"/>
      <c r="AI185" s="334"/>
      <c r="AJ185" s="334"/>
      <c r="AK185" s="334"/>
      <c r="AL185" s="284"/>
      <c r="AM185" s="284"/>
      <c r="AN185" s="284"/>
      <c r="AO185" s="784"/>
      <c r="AP185" s="784"/>
      <c r="AQ185" s="334"/>
      <c r="AR185" s="334"/>
      <c r="AS185" s="334"/>
      <c r="AT185" s="334"/>
      <c r="AU185" s="284"/>
      <c r="AV185" s="334"/>
      <c r="AW185" s="784"/>
      <c r="AX185" s="790"/>
      <c r="AY185" s="790"/>
      <c r="AZ185" s="284"/>
      <c r="BA185" s="284"/>
      <c r="BB185" s="284"/>
      <c r="BC185" s="284"/>
      <c r="BD185" s="284"/>
      <c r="BE185" s="284"/>
      <c r="BF185" s="284"/>
      <c r="BG185" s="284"/>
      <c r="BH185" s="284"/>
      <c r="BI185" s="284"/>
      <c r="BJ185" s="284"/>
      <c r="BK185" s="284"/>
      <c r="BL185" s="284"/>
      <c r="BM185" s="284"/>
      <c r="BN185" s="284"/>
      <c r="BO185" s="284"/>
      <c r="BP185" s="284"/>
      <c r="BQ185" s="284"/>
      <c r="BR185" s="284"/>
      <c r="BS185" s="284"/>
      <c r="BT185" s="284"/>
      <c r="BU185" s="284"/>
      <c r="BV185" s="284"/>
      <c r="BW185" s="284" t="s">
        <v>1008</v>
      </c>
      <c r="BX185" s="334">
        <v>637</v>
      </c>
      <c r="BY185" s="334">
        <v>147</v>
      </c>
      <c r="BZ185" s="334">
        <v>784</v>
      </c>
      <c r="CA185" s="334"/>
      <c r="CB185" s="334"/>
      <c r="CC185" s="334"/>
      <c r="CD185" s="284"/>
      <c r="CE185" s="284"/>
      <c r="CF185" s="334"/>
      <c r="CG185" s="334"/>
      <c r="CH185" s="334"/>
      <c r="CI185" s="334"/>
      <c r="CJ185" s="284"/>
      <c r="CK185" s="284"/>
      <c r="CL185" s="284"/>
      <c r="CM185" s="334"/>
      <c r="CN185" s="334"/>
      <c r="CO185" s="334"/>
      <c r="CP185" s="284"/>
      <c r="CQ185" s="284"/>
      <c r="CR185" s="284"/>
      <c r="CS185" s="334"/>
      <c r="CT185" s="784"/>
      <c r="CU185" s="784"/>
      <c r="CV185" s="784"/>
      <c r="CW185" s="284"/>
      <c r="CX185" s="284"/>
      <c r="CY185" s="284"/>
      <c r="CZ185" s="284"/>
      <c r="DA185" s="284"/>
      <c r="DB185" s="284"/>
      <c r="DC185" s="284"/>
      <c r="DD185" s="284"/>
      <c r="DE185" s="284"/>
      <c r="DF185" s="284"/>
      <c r="DG185" s="284"/>
      <c r="DH185" s="284"/>
      <c r="DI185" s="284"/>
      <c r="DJ185" s="284"/>
      <c r="DK185" s="284"/>
      <c r="DL185" s="284"/>
      <c r="DM185" s="284"/>
      <c r="DN185" s="284"/>
      <c r="DO185" s="284"/>
      <c r="DP185" s="284"/>
      <c r="DQ185" s="284"/>
      <c r="DR185" s="284"/>
      <c r="DS185" s="284"/>
      <c r="DT185" s="284"/>
      <c r="DU185" s="284"/>
      <c r="DV185" s="284"/>
      <c r="DW185" s="284"/>
      <c r="DX185" s="284"/>
      <c r="DY185" s="284"/>
      <c r="DZ185" s="284"/>
      <c r="EA185" s="284"/>
      <c r="EB185" s="284"/>
      <c r="EC185" s="284"/>
      <c r="ED185" s="334"/>
      <c r="EE185" s="334"/>
      <c r="EF185" s="334"/>
      <c r="EG185" s="284"/>
      <c r="EH185" s="510"/>
      <c r="EI185" s="510"/>
      <c r="EJ185" s="510"/>
      <c r="EK185" s="510"/>
      <c r="EL185" s="284"/>
      <c r="EM185" s="510"/>
      <c r="EN185" s="510"/>
      <c r="EO185" s="284"/>
      <c r="EP185" s="284"/>
      <c r="EQ185" s="284"/>
      <c r="ER185" s="284"/>
      <c r="ES185" s="284"/>
      <c r="ET185" s="284"/>
      <c r="EU185" s="284"/>
      <c r="EV185" s="284"/>
      <c r="EW185" s="284"/>
      <c r="EX185" s="284"/>
      <c r="EY185" s="284"/>
      <c r="EZ185" s="284"/>
      <c r="FA185" s="284"/>
      <c r="FB185" s="284"/>
      <c r="FC185" s="284"/>
      <c r="FD185" s="284"/>
      <c r="FE185" s="284"/>
      <c r="FF185" s="284"/>
      <c r="FG185" s="284"/>
      <c r="FH185" s="284"/>
      <c r="FI185" s="794"/>
      <c r="FJ185" s="284"/>
      <c r="FK185" s="284"/>
      <c r="FL185" s="284"/>
      <c r="FM185" s="284"/>
      <c r="FN185" s="284"/>
      <c r="FO185" s="284"/>
      <c r="FP185" s="284"/>
      <c r="FQ185" s="284"/>
      <c r="FR185" s="284"/>
      <c r="FS185" s="284"/>
      <c r="FT185" s="284"/>
      <c r="FU185" s="284"/>
      <c r="FV185" s="284"/>
      <c r="FW185" s="284"/>
      <c r="FX185" s="284"/>
      <c r="FY185" s="284"/>
      <c r="FZ185" s="284"/>
      <c r="GA185" s="284"/>
    </row>
  </sheetData>
  <mergeCells count="52">
    <mergeCell ref="CN5:CO5"/>
    <mergeCell ref="DM6:DS6"/>
    <mergeCell ref="DT6:DZ6"/>
    <mergeCell ref="A6:A7"/>
    <mergeCell ref="B6:B7"/>
    <mergeCell ref="Z6:AF6"/>
    <mergeCell ref="H6:J6"/>
    <mergeCell ref="A172:K172"/>
    <mergeCell ref="CK6:CQ6"/>
    <mergeCell ref="CR6:CX6"/>
    <mergeCell ref="CY6:DE6"/>
    <mergeCell ref="DF6:DL6"/>
    <mergeCell ref="E6:G6"/>
    <mergeCell ref="BI6:BO6"/>
    <mergeCell ref="BP6:BV6"/>
    <mergeCell ref="BW6:CC6"/>
    <mergeCell ref="L6:R6"/>
    <mergeCell ref="S6:Y6"/>
    <mergeCell ref="C6:C7"/>
    <mergeCell ref="D6:D7"/>
    <mergeCell ref="FS6:GA6"/>
    <mergeCell ref="EA6:EG6"/>
    <mergeCell ref="EH6:EN6"/>
    <mergeCell ref="EO6:EU6"/>
    <mergeCell ref="EV6:FB6"/>
    <mergeCell ref="FC6:FI6"/>
    <mergeCell ref="FJ6:FR6"/>
    <mergeCell ref="CZ1:DC1"/>
    <mergeCell ref="DG1:DJ1"/>
    <mergeCell ref="FF5:FG5"/>
    <mergeCell ref="DN1:DS1"/>
    <mergeCell ref="EH1:EJ1"/>
    <mergeCell ref="EV1:EX1"/>
    <mergeCell ref="FC1:FF1"/>
    <mergeCell ref="EZ4:FB4"/>
    <mergeCell ref="EZ3:FA3"/>
    <mergeCell ref="A1:K1"/>
    <mergeCell ref="BX1:CA1"/>
    <mergeCell ref="CK1:CN1"/>
    <mergeCell ref="CT1:CW1"/>
    <mergeCell ref="K6:K7"/>
    <mergeCell ref="AO4:AP4"/>
    <mergeCell ref="O5:P5"/>
    <mergeCell ref="V5:W5"/>
    <mergeCell ref="A2:K3"/>
    <mergeCell ref="AU6:BA6"/>
    <mergeCell ref="BB6:BH6"/>
    <mergeCell ref="AG6:AM6"/>
    <mergeCell ref="CD6:CJ6"/>
    <mergeCell ref="AN6:AT6"/>
    <mergeCell ref="BT4:BV4"/>
    <mergeCell ref="BL5:BM5"/>
  </mergeCells>
  <phoneticPr fontId="23" type="noConversion"/>
  <conditionalFormatting sqref="G7:G171">
    <cfRule type="cellIs" dxfId="24" priority="1" stopIfTrue="1" operator="greaterThan">
      <formula>12</formula>
    </cfRule>
  </conditionalFormatting>
  <conditionalFormatting sqref="G8:G171">
    <cfRule type="cellIs" dxfId="23" priority="3" stopIfTrue="1" operator="lessThan">
      <formula>0</formula>
    </cfRule>
    <cfRule type="cellIs" dxfId="22" priority="4" stopIfTrue="1" operator="greaterThan">
      <formula>12</formula>
    </cfRule>
  </conditionalFormatting>
  <conditionalFormatting sqref="J8:J171">
    <cfRule type="cellIs" dxfId="21" priority="2" stopIfTrue="1" operator="greaterThan">
      <formula>400</formula>
    </cfRule>
    <cfRule type="cellIs" dxfId="20" priority="5" stopIfTrue="1" operator="lessThan">
      <formula>0</formula>
    </cfRule>
    <cfRule type="cellIs" dxfId="19" priority="6" stopIfTrue="1" operator="greaterThan">
      <formula>400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0000"/>
  </sheetPr>
  <dimension ref="A1:N48"/>
  <sheetViews>
    <sheetView zoomScale="144" zoomScaleNormal="86" workbookViewId="0">
      <selection sqref="A1:N48"/>
    </sheetView>
  </sheetViews>
  <sheetFormatPr defaultColWidth="8.75" defaultRowHeight="17.399999999999999"/>
  <cols>
    <col min="1" max="1" width="6.25" customWidth="1"/>
    <col min="2" max="2" width="22.1640625" customWidth="1"/>
    <col min="3" max="3" width="7.83203125" customWidth="1"/>
    <col min="4" max="4" width="16.58203125" hidden="1" customWidth="1"/>
    <col min="5" max="5" width="20" hidden="1" customWidth="1"/>
    <col min="6" max="6" width="10" customWidth="1"/>
    <col min="7" max="7" width="9.33203125" customWidth="1"/>
    <col min="8" max="8" width="8.25" customWidth="1"/>
    <col min="9" max="9" width="32.9140625" customWidth="1"/>
    <col min="10" max="10" width="10" customWidth="1"/>
    <col min="11" max="11" width="6" customWidth="1"/>
    <col min="12" max="12" width="8.25" bestFit="1" customWidth="1"/>
    <col min="13" max="13" width="6.83203125"/>
    <col min="14" max="14" width="8.25" bestFit="1" customWidth="1"/>
    <col min="15" max="16" width="7.1640625"/>
    <col min="19" max="19" width="10.58203125" customWidth="1"/>
    <col min="242" max="242" width="6.4140625" customWidth="1"/>
    <col min="243" max="243" width="23.1640625" customWidth="1"/>
    <col min="244" max="244" width="6.4140625" customWidth="1"/>
    <col min="245" max="245" width="16.58203125" customWidth="1"/>
    <col min="246" max="246" width="20" customWidth="1"/>
    <col min="247" max="247" width="10.25" customWidth="1"/>
    <col min="248" max="248" width="9.75" customWidth="1"/>
    <col min="249" max="249" width="8.58203125" customWidth="1"/>
    <col min="250" max="250" width="8.83203125" customWidth="1"/>
    <col min="251" max="251" width="34.58203125" customWidth="1"/>
    <col min="253" max="253" width="27.83203125" customWidth="1"/>
    <col min="254" max="254" width="10.58203125" customWidth="1"/>
    <col min="255" max="255" width="16.25" customWidth="1"/>
    <col min="498" max="498" width="6.4140625" customWidth="1"/>
    <col min="499" max="499" width="23.1640625" customWidth="1"/>
    <col min="500" max="500" width="6.4140625" customWidth="1"/>
    <col min="501" max="501" width="16.58203125" customWidth="1"/>
    <col min="502" max="502" width="20" customWidth="1"/>
    <col min="503" max="503" width="10.25" customWidth="1"/>
    <col min="504" max="504" width="9.75" customWidth="1"/>
    <col min="505" max="505" width="8.58203125" customWidth="1"/>
    <col min="506" max="506" width="8.83203125" customWidth="1"/>
    <col min="507" max="507" width="34.58203125" customWidth="1"/>
    <col min="509" max="509" width="27.83203125" customWidth="1"/>
    <col min="510" max="510" width="10.58203125" customWidth="1"/>
    <col min="511" max="511" width="16.25" customWidth="1"/>
    <col min="754" max="754" width="6.4140625" customWidth="1"/>
    <col min="755" max="755" width="23.1640625" customWidth="1"/>
    <col min="756" max="756" width="6.4140625" customWidth="1"/>
    <col min="757" max="757" width="16.58203125" customWidth="1"/>
    <col min="758" max="758" width="20" customWidth="1"/>
    <col min="759" max="759" width="10.25" customWidth="1"/>
    <col min="760" max="760" width="9.75" customWidth="1"/>
    <col min="761" max="761" width="8.58203125" customWidth="1"/>
    <col min="762" max="762" width="8.83203125" customWidth="1"/>
    <col min="763" max="763" width="34.58203125" customWidth="1"/>
    <col min="765" max="765" width="27.83203125" customWidth="1"/>
    <col min="766" max="766" width="10.58203125" customWidth="1"/>
    <col min="767" max="767" width="16.25" customWidth="1"/>
    <col min="1010" max="1010" width="6.4140625" customWidth="1"/>
    <col min="1011" max="1011" width="23.1640625" customWidth="1"/>
    <col min="1012" max="1012" width="6.4140625" customWidth="1"/>
    <col min="1013" max="1013" width="16.58203125" customWidth="1"/>
    <col min="1014" max="1014" width="20" customWidth="1"/>
    <col min="1015" max="1015" width="10.25" customWidth="1"/>
    <col min="1016" max="1016" width="9.75" customWidth="1"/>
    <col min="1017" max="1017" width="8.58203125" customWidth="1"/>
    <col min="1018" max="1018" width="8.83203125" customWidth="1"/>
    <col min="1019" max="1019" width="34.58203125" customWidth="1"/>
    <col min="1021" max="1021" width="27.83203125" customWidth="1"/>
    <col min="1022" max="1022" width="10.58203125" customWidth="1"/>
    <col min="1023" max="1023" width="16.25" customWidth="1"/>
    <col min="1266" max="1266" width="6.4140625" customWidth="1"/>
    <col min="1267" max="1267" width="23.1640625" customWidth="1"/>
    <col min="1268" max="1268" width="6.4140625" customWidth="1"/>
    <col min="1269" max="1269" width="16.58203125" customWidth="1"/>
    <col min="1270" max="1270" width="20" customWidth="1"/>
    <col min="1271" max="1271" width="10.25" customWidth="1"/>
    <col min="1272" max="1272" width="9.75" customWidth="1"/>
    <col min="1273" max="1273" width="8.58203125" customWidth="1"/>
    <col min="1274" max="1274" width="8.83203125" customWidth="1"/>
    <col min="1275" max="1275" width="34.58203125" customWidth="1"/>
    <col min="1277" max="1277" width="27.83203125" customWidth="1"/>
    <col min="1278" max="1278" width="10.58203125" customWidth="1"/>
    <col min="1279" max="1279" width="16.25" customWidth="1"/>
    <col min="1522" max="1522" width="6.4140625" customWidth="1"/>
    <col min="1523" max="1523" width="23.1640625" customWidth="1"/>
    <col min="1524" max="1524" width="6.4140625" customWidth="1"/>
    <col min="1525" max="1525" width="16.58203125" customWidth="1"/>
    <col min="1526" max="1526" width="20" customWidth="1"/>
    <col min="1527" max="1527" width="10.25" customWidth="1"/>
    <col min="1528" max="1528" width="9.75" customWidth="1"/>
    <col min="1529" max="1529" width="8.58203125" customWidth="1"/>
    <col min="1530" max="1530" width="8.83203125" customWidth="1"/>
    <col min="1531" max="1531" width="34.58203125" customWidth="1"/>
    <col min="1533" max="1533" width="27.83203125" customWidth="1"/>
    <col min="1534" max="1534" width="10.58203125" customWidth="1"/>
    <col min="1535" max="1535" width="16.25" customWidth="1"/>
    <col min="1778" max="1778" width="6.4140625" customWidth="1"/>
    <col min="1779" max="1779" width="23.1640625" customWidth="1"/>
    <col min="1780" max="1780" width="6.4140625" customWidth="1"/>
    <col min="1781" max="1781" width="16.58203125" customWidth="1"/>
    <col min="1782" max="1782" width="20" customWidth="1"/>
    <col min="1783" max="1783" width="10.25" customWidth="1"/>
    <col min="1784" max="1784" width="9.75" customWidth="1"/>
    <col min="1785" max="1785" width="8.58203125" customWidth="1"/>
    <col min="1786" max="1786" width="8.83203125" customWidth="1"/>
    <col min="1787" max="1787" width="34.58203125" customWidth="1"/>
    <col min="1789" max="1789" width="27.83203125" customWidth="1"/>
    <col min="1790" max="1790" width="10.58203125" customWidth="1"/>
    <col min="1791" max="1791" width="16.25" customWidth="1"/>
    <col min="2034" max="2034" width="6.4140625" customWidth="1"/>
    <col min="2035" max="2035" width="23.1640625" customWidth="1"/>
    <col min="2036" max="2036" width="6.4140625" customWidth="1"/>
    <col min="2037" max="2037" width="16.58203125" customWidth="1"/>
    <col min="2038" max="2038" width="20" customWidth="1"/>
    <col min="2039" max="2039" width="10.25" customWidth="1"/>
    <col min="2040" max="2040" width="9.75" customWidth="1"/>
    <col min="2041" max="2041" width="8.58203125" customWidth="1"/>
    <col min="2042" max="2042" width="8.83203125" customWidth="1"/>
    <col min="2043" max="2043" width="34.58203125" customWidth="1"/>
    <col min="2045" max="2045" width="27.83203125" customWidth="1"/>
    <col min="2046" max="2046" width="10.58203125" customWidth="1"/>
    <col min="2047" max="2047" width="16.25" customWidth="1"/>
    <col min="2290" max="2290" width="6.4140625" customWidth="1"/>
    <col min="2291" max="2291" width="23.1640625" customWidth="1"/>
    <col min="2292" max="2292" width="6.4140625" customWidth="1"/>
    <col min="2293" max="2293" width="16.58203125" customWidth="1"/>
    <col min="2294" max="2294" width="20" customWidth="1"/>
    <col min="2295" max="2295" width="10.25" customWidth="1"/>
    <col min="2296" max="2296" width="9.75" customWidth="1"/>
    <col min="2297" max="2297" width="8.58203125" customWidth="1"/>
    <col min="2298" max="2298" width="8.83203125" customWidth="1"/>
    <col min="2299" max="2299" width="34.58203125" customWidth="1"/>
    <col min="2301" max="2301" width="27.83203125" customWidth="1"/>
    <col min="2302" max="2302" width="10.58203125" customWidth="1"/>
    <col min="2303" max="2303" width="16.25" customWidth="1"/>
    <col min="2546" max="2546" width="6.4140625" customWidth="1"/>
    <col min="2547" max="2547" width="23.1640625" customWidth="1"/>
    <col min="2548" max="2548" width="6.4140625" customWidth="1"/>
    <col min="2549" max="2549" width="16.58203125" customWidth="1"/>
    <col min="2550" max="2550" width="20" customWidth="1"/>
    <col min="2551" max="2551" width="10.25" customWidth="1"/>
    <col min="2552" max="2552" width="9.75" customWidth="1"/>
    <col min="2553" max="2553" width="8.58203125" customWidth="1"/>
    <col min="2554" max="2554" width="8.83203125" customWidth="1"/>
    <col min="2555" max="2555" width="34.58203125" customWidth="1"/>
    <col min="2557" max="2557" width="27.83203125" customWidth="1"/>
    <col min="2558" max="2558" width="10.58203125" customWidth="1"/>
    <col min="2559" max="2559" width="16.25" customWidth="1"/>
    <col min="2802" max="2802" width="6.4140625" customWidth="1"/>
    <col min="2803" max="2803" width="23.1640625" customWidth="1"/>
    <col min="2804" max="2804" width="6.4140625" customWidth="1"/>
    <col min="2805" max="2805" width="16.58203125" customWidth="1"/>
    <col min="2806" max="2806" width="20" customWidth="1"/>
    <col min="2807" max="2807" width="10.25" customWidth="1"/>
    <col min="2808" max="2808" width="9.75" customWidth="1"/>
    <col min="2809" max="2809" width="8.58203125" customWidth="1"/>
    <col min="2810" max="2810" width="8.83203125" customWidth="1"/>
    <col min="2811" max="2811" width="34.58203125" customWidth="1"/>
    <col min="2813" max="2813" width="27.83203125" customWidth="1"/>
    <col min="2814" max="2814" width="10.58203125" customWidth="1"/>
    <col min="2815" max="2815" width="16.25" customWidth="1"/>
    <col min="3058" max="3058" width="6.4140625" customWidth="1"/>
    <col min="3059" max="3059" width="23.1640625" customWidth="1"/>
    <col min="3060" max="3060" width="6.4140625" customWidth="1"/>
    <col min="3061" max="3061" width="16.58203125" customWidth="1"/>
    <col min="3062" max="3062" width="20" customWidth="1"/>
    <col min="3063" max="3063" width="10.25" customWidth="1"/>
    <col min="3064" max="3064" width="9.75" customWidth="1"/>
    <col min="3065" max="3065" width="8.58203125" customWidth="1"/>
    <col min="3066" max="3066" width="8.83203125" customWidth="1"/>
    <col min="3067" max="3067" width="34.58203125" customWidth="1"/>
    <col min="3069" max="3069" width="27.83203125" customWidth="1"/>
    <col min="3070" max="3070" width="10.58203125" customWidth="1"/>
    <col min="3071" max="3071" width="16.25" customWidth="1"/>
    <col min="3314" max="3314" width="6.4140625" customWidth="1"/>
    <col min="3315" max="3315" width="23.1640625" customWidth="1"/>
    <col min="3316" max="3316" width="6.4140625" customWidth="1"/>
    <col min="3317" max="3317" width="16.58203125" customWidth="1"/>
    <col min="3318" max="3318" width="20" customWidth="1"/>
    <col min="3319" max="3319" width="10.25" customWidth="1"/>
    <col min="3320" max="3320" width="9.75" customWidth="1"/>
    <col min="3321" max="3321" width="8.58203125" customWidth="1"/>
    <col min="3322" max="3322" width="8.83203125" customWidth="1"/>
    <col min="3323" max="3323" width="34.58203125" customWidth="1"/>
    <col min="3325" max="3325" width="27.83203125" customWidth="1"/>
    <col min="3326" max="3326" width="10.58203125" customWidth="1"/>
    <col min="3327" max="3327" width="16.25" customWidth="1"/>
    <col min="3570" max="3570" width="6.4140625" customWidth="1"/>
    <col min="3571" max="3571" width="23.1640625" customWidth="1"/>
    <col min="3572" max="3572" width="6.4140625" customWidth="1"/>
    <col min="3573" max="3573" width="16.58203125" customWidth="1"/>
    <col min="3574" max="3574" width="20" customWidth="1"/>
    <col min="3575" max="3575" width="10.25" customWidth="1"/>
    <col min="3576" max="3576" width="9.75" customWidth="1"/>
    <col min="3577" max="3577" width="8.58203125" customWidth="1"/>
    <col min="3578" max="3578" width="8.83203125" customWidth="1"/>
    <col min="3579" max="3579" width="34.58203125" customWidth="1"/>
    <col min="3581" max="3581" width="27.83203125" customWidth="1"/>
    <col min="3582" max="3582" width="10.58203125" customWidth="1"/>
    <col min="3583" max="3583" width="16.25" customWidth="1"/>
    <col min="3826" max="3826" width="6.4140625" customWidth="1"/>
    <col min="3827" max="3827" width="23.1640625" customWidth="1"/>
    <col min="3828" max="3828" width="6.4140625" customWidth="1"/>
    <col min="3829" max="3829" width="16.58203125" customWidth="1"/>
    <col min="3830" max="3830" width="20" customWidth="1"/>
    <col min="3831" max="3831" width="10.25" customWidth="1"/>
    <col min="3832" max="3832" width="9.75" customWidth="1"/>
    <col min="3833" max="3833" width="8.58203125" customWidth="1"/>
    <col min="3834" max="3834" width="8.83203125" customWidth="1"/>
    <col min="3835" max="3835" width="34.58203125" customWidth="1"/>
    <col min="3837" max="3837" width="27.83203125" customWidth="1"/>
    <col min="3838" max="3838" width="10.58203125" customWidth="1"/>
    <col min="3839" max="3839" width="16.25" customWidth="1"/>
    <col min="4082" max="4082" width="6.4140625" customWidth="1"/>
    <col min="4083" max="4083" width="23.1640625" customWidth="1"/>
    <col min="4084" max="4084" width="6.4140625" customWidth="1"/>
    <col min="4085" max="4085" width="16.58203125" customWidth="1"/>
    <col min="4086" max="4086" width="20" customWidth="1"/>
    <col min="4087" max="4087" width="10.25" customWidth="1"/>
    <col min="4088" max="4088" width="9.75" customWidth="1"/>
    <col min="4089" max="4089" width="8.58203125" customWidth="1"/>
    <col min="4090" max="4090" width="8.83203125" customWidth="1"/>
    <col min="4091" max="4091" width="34.58203125" customWidth="1"/>
    <col min="4093" max="4093" width="27.83203125" customWidth="1"/>
    <col min="4094" max="4094" width="10.58203125" customWidth="1"/>
    <col min="4095" max="4095" width="16.25" customWidth="1"/>
    <col min="4338" max="4338" width="6.4140625" customWidth="1"/>
    <col min="4339" max="4339" width="23.1640625" customWidth="1"/>
    <col min="4340" max="4340" width="6.4140625" customWidth="1"/>
    <col min="4341" max="4341" width="16.58203125" customWidth="1"/>
    <col min="4342" max="4342" width="20" customWidth="1"/>
    <col min="4343" max="4343" width="10.25" customWidth="1"/>
    <col min="4344" max="4344" width="9.75" customWidth="1"/>
    <col min="4345" max="4345" width="8.58203125" customWidth="1"/>
    <col min="4346" max="4346" width="8.83203125" customWidth="1"/>
    <col min="4347" max="4347" width="34.58203125" customWidth="1"/>
    <col min="4349" max="4349" width="27.83203125" customWidth="1"/>
    <col min="4350" max="4350" width="10.58203125" customWidth="1"/>
    <col min="4351" max="4351" width="16.25" customWidth="1"/>
    <col min="4594" max="4594" width="6.4140625" customWidth="1"/>
    <col min="4595" max="4595" width="23.1640625" customWidth="1"/>
    <col min="4596" max="4596" width="6.4140625" customWidth="1"/>
    <col min="4597" max="4597" width="16.58203125" customWidth="1"/>
    <col min="4598" max="4598" width="20" customWidth="1"/>
    <col min="4599" max="4599" width="10.25" customWidth="1"/>
    <col min="4600" max="4600" width="9.75" customWidth="1"/>
    <col min="4601" max="4601" width="8.58203125" customWidth="1"/>
    <col min="4602" max="4602" width="8.83203125" customWidth="1"/>
    <col min="4603" max="4603" width="34.58203125" customWidth="1"/>
    <col min="4605" max="4605" width="27.83203125" customWidth="1"/>
    <col min="4606" max="4606" width="10.58203125" customWidth="1"/>
    <col min="4607" max="4607" width="16.25" customWidth="1"/>
    <col min="4850" max="4850" width="6.4140625" customWidth="1"/>
    <col min="4851" max="4851" width="23.1640625" customWidth="1"/>
    <col min="4852" max="4852" width="6.4140625" customWidth="1"/>
    <col min="4853" max="4853" width="16.58203125" customWidth="1"/>
    <col min="4854" max="4854" width="20" customWidth="1"/>
    <col min="4855" max="4855" width="10.25" customWidth="1"/>
    <col min="4856" max="4856" width="9.75" customWidth="1"/>
    <col min="4857" max="4857" width="8.58203125" customWidth="1"/>
    <col min="4858" max="4858" width="8.83203125" customWidth="1"/>
    <col min="4859" max="4859" width="34.58203125" customWidth="1"/>
    <col min="4861" max="4861" width="27.83203125" customWidth="1"/>
    <col min="4862" max="4862" width="10.58203125" customWidth="1"/>
    <col min="4863" max="4863" width="16.25" customWidth="1"/>
    <col min="5106" max="5106" width="6.4140625" customWidth="1"/>
    <col min="5107" max="5107" width="23.1640625" customWidth="1"/>
    <col min="5108" max="5108" width="6.4140625" customWidth="1"/>
    <col min="5109" max="5109" width="16.58203125" customWidth="1"/>
    <col min="5110" max="5110" width="20" customWidth="1"/>
    <col min="5111" max="5111" width="10.25" customWidth="1"/>
    <col min="5112" max="5112" width="9.75" customWidth="1"/>
    <col min="5113" max="5113" width="8.58203125" customWidth="1"/>
    <col min="5114" max="5114" width="8.83203125" customWidth="1"/>
    <col min="5115" max="5115" width="34.58203125" customWidth="1"/>
    <col min="5117" max="5117" width="27.83203125" customWidth="1"/>
    <col min="5118" max="5118" width="10.58203125" customWidth="1"/>
    <col min="5119" max="5119" width="16.25" customWidth="1"/>
    <col min="5362" max="5362" width="6.4140625" customWidth="1"/>
    <col min="5363" max="5363" width="23.1640625" customWidth="1"/>
    <col min="5364" max="5364" width="6.4140625" customWidth="1"/>
    <col min="5365" max="5365" width="16.58203125" customWidth="1"/>
    <col min="5366" max="5366" width="20" customWidth="1"/>
    <col min="5367" max="5367" width="10.25" customWidth="1"/>
    <col min="5368" max="5368" width="9.75" customWidth="1"/>
    <col min="5369" max="5369" width="8.58203125" customWidth="1"/>
    <col min="5370" max="5370" width="8.83203125" customWidth="1"/>
    <col min="5371" max="5371" width="34.58203125" customWidth="1"/>
    <col min="5373" max="5373" width="27.83203125" customWidth="1"/>
    <col min="5374" max="5374" width="10.58203125" customWidth="1"/>
    <col min="5375" max="5375" width="16.25" customWidth="1"/>
    <col min="5618" max="5618" width="6.4140625" customWidth="1"/>
    <col min="5619" max="5619" width="23.1640625" customWidth="1"/>
    <col min="5620" max="5620" width="6.4140625" customWidth="1"/>
    <col min="5621" max="5621" width="16.58203125" customWidth="1"/>
    <col min="5622" max="5622" width="20" customWidth="1"/>
    <col min="5623" max="5623" width="10.25" customWidth="1"/>
    <col min="5624" max="5624" width="9.75" customWidth="1"/>
    <col min="5625" max="5625" width="8.58203125" customWidth="1"/>
    <col min="5626" max="5626" width="8.83203125" customWidth="1"/>
    <col min="5627" max="5627" width="34.58203125" customWidth="1"/>
    <col min="5629" max="5629" width="27.83203125" customWidth="1"/>
    <col min="5630" max="5630" width="10.58203125" customWidth="1"/>
    <col min="5631" max="5631" width="16.25" customWidth="1"/>
    <col min="5874" max="5874" width="6.4140625" customWidth="1"/>
    <col min="5875" max="5875" width="23.1640625" customWidth="1"/>
    <col min="5876" max="5876" width="6.4140625" customWidth="1"/>
    <col min="5877" max="5877" width="16.58203125" customWidth="1"/>
    <col min="5878" max="5878" width="20" customWidth="1"/>
    <col min="5879" max="5879" width="10.25" customWidth="1"/>
    <col min="5880" max="5880" width="9.75" customWidth="1"/>
    <col min="5881" max="5881" width="8.58203125" customWidth="1"/>
    <col min="5882" max="5882" width="8.83203125" customWidth="1"/>
    <col min="5883" max="5883" width="34.58203125" customWidth="1"/>
    <col min="5885" max="5885" width="27.83203125" customWidth="1"/>
    <col min="5886" max="5886" width="10.58203125" customWidth="1"/>
    <col min="5887" max="5887" width="16.25" customWidth="1"/>
    <col min="6130" max="6130" width="6.4140625" customWidth="1"/>
    <col min="6131" max="6131" width="23.1640625" customWidth="1"/>
    <col min="6132" max="6132" width="6.4140625" customWidth="1"/>
    <col min="6133" max="6133" width="16.58203125" customWidth="1"/>
    <col min="6134" max="6134" width="20" customWidth="1"/>
    <col min="6135" max="6135" width="10.25" customWidth="1"/>
    <col min="6136" max="6136" width="9.75" customWidth="1"/>
    <col min="6137" max="6137" width="8.58203125" customWidth="1"/>
    <col min="6138" max="6138" width="8.83203125" customWidth="1"/>
    <col min="6139" max="6139" width="34.58203125" customWidth="1"/>
    <col min="6141" max="6141" width="27.83203125" customWidth="1"/>
    <col min="6142" max="6142" width="10.58203125" customWidth="1"/>
    <col min="6143" max="6143" width="16.25" customWidth="1"/>
    <col min="6386" max="6386" width="6.4140625" customWidth="1"/>
    <col min="6387" max="6387" width="23.1640625" customWidth="1"/>
    <col min="6388" max="6388" width="6.4140625" customWidth="1"/>
    <col min="6389" max="6389" width="16.58203125" customWidth="1"/>
    <col min="6390" max="6390" width="20" customWidth="1"/>
    <col min="6391" max="6391" width="10.25" customWidth="1"/>
    <col min="6392" max="6392" width="9.75" customWidth="1"/>
    <col min="6393" max="6393" width="8.58203125" customWidth="1"/>
    <col min="6394" max="6394" width="8.83203125" customWidth="1"/>
    <col min="6395" max="6395" width="34.58203125" customWidth="1"/>
    <col min="6397" max="6397" width="27.83203125" customWidth="1"/>
    <col min="6398" max="6398" width="10.58203125" customWidth="1"/>
    <col min="6399" max="6399" width="16.25" customWidth="1"/>
    <col min="6642" max="6642" width="6.4140625" customWidth="1"/>
    <col min="6643" max="6643" width="23.1640625" customWidth="1"/>
    <col min="6644" max="6644" width="6.4140625" customWidth="1"/>
    <col min="6645" max="6645" width="16.58203125" customWidth="1"/>
    <col min="6646" max="6646" width="20" customWidth="1"/>
    <col min="6647" max="6647" width="10.25" customWidth="1"/>
    <col min="6648" max="6648" width="9.75" customWidth="1"/>
    <col min="6649" max="6649" width="8.58203125" customWidth="1"/>
    <col min="6650" max="6650" width="8.83203125" customWidth="1"/>
    <col min="6651" max="6651" width="34.58203125" customWidth="1"/>
    <col min="6653" max="6653" width="27.83203125" customWidth="1"/>
    <col min="6654" max="6654" width="10.58203125" customWidth="1"/>
    <col min="6655" max="6655" width="16.25" customWidth="1"/>
    <col min="6898" max="6898" width="6.4140625" customWidth="1"/>
    <col min="6899" max="6899" width="23.1640625" customWidth="1"/>
    <col min="6900" max="6900" width="6.4140625" customWidth="1"/>
    <col min="6901" max="6901" width="16.58203125" customWidth="1"/>
    <col min="6902" max="6902" width="20" customWidth="1"/>
    <col min="6903" max="6903" width="10.25" customWidth="1"/>
    <col min="6904" max="6904" width="9.75" customWidth="1"/>
    <col min="6905" max="6905" width="8.58203125" customWidth="1"/>
    <col min="6906" max="6906" width="8.83203125" customWidth="1"/>
    <col min="6907" max="6907" width="34.58203125" customWidth="1"/>
    <col min="6909" max="6909" width="27.83203125" customWidth="1"/>
    <col min="6910" max="6910" width="10.58203125" customWidth="1"/>
    <col min="6911" max="6911" width="16.25" customWidth="1"/>
    <col min="7154" max="7154" width="6.4140625" customWidth="1"/>
    <col min="7155" max="7155" width="23.1640625" customWidth="1"/>
    <col min="7156" max="7156" width="6.4140625" customWidth="1"/>
    <col min="7157" max="7157" width="16.58203125" customWidth="1"/>
    <col min="7158" max="7158" width="20" customWidth="1"/>
    <col min="7159" max="7159" width="10.25" customWidth="1"/>
    <col min="7160" max="7160" width="9.75" customWidth="1"/>
    <col min="7161" max="7161" width="8.58203125" customWidth="1"/>
    <col min="7162" max="7162" width="8.83203125" customWidth="1"/>
    <col min="7163" max="7163" width="34.58203125" customWidth="1"/>
    <col min="7165" max="7165" width="27.83203125" customWidth="1"/>
    <col min="7166" max="7166" width="10.58203125" customWidth="1"/>
    <col min="7167" max="7167" width="16.25" customWidth="1"/>
    <col min="7410" max="7410" width="6.4140625" customWidth="1"/>
    <col min="7411" max="7411" width="23.1640625" customWidth="1"/>
    <col min="7412" max="7412" width="6.4140625" customWidth="1"/>
    <col min="7413" max="7413" width="16.58203125" customWidth="1"/>
    <col min="7414" max="7414" width="20" customWidth="1"/>
    <col min="7415" max="7415" width="10.25" customWidth="1"/>
    <col min="7416" max="7416" width="9.75" customWidth="1"/>
    <col min="7417" max="7417" width="8.58203125" customWidth="1"/>
    <col min="7418" max="7418" width="8.83203125" customWidth="1"/>
    <col min="7419" max="7419" width="34.58203125" customWidth="1"/>
    <col min="7421" max="7421" width="27.83203125" customWidth="1"/>
    <col min="7422" max="7422" width="10.58203125" customWidth="1"/>
    <col min="7423" max="7423" width="16.25" customWidth="1"/>
    <col min="7666" max="7666" width="6.4140625" customWidth="1"/>
    <col min="7667" max="7667" width="23.1640625" customWidth="1"/>
    <col min="7668" max="7668" width="6.4140625" customWidth="1"/>
    <col min="7669" max="7669" width="16.58203125" customWidth="1"/>
    <col min="7670" max="7670" width="20" customWidth="1"/>
    <col min="7671" max="7671" width="10.25" customWidth="1"/>
    <col min="7672" max="7672" width="9.75" customWidth="1"/>
    <col min="7673" max="7673" width="8.58203125" customWidth="1"/>
    <col min="7674" max="7674" width="8.83203125" customWidth="1"/>
    <col min="7675" max="7675" width="34.58203125" customWidth="1"/>
    <col min="7677" max="7677" width="27.83203125" customWidth="1"/>
    <col min="7678" max="7678" width="10.58203125" customWidth="1"/>
    <col min="7679" max="7679" width="16.25" customWidth="1"/>
    <col min="7922" max="7922" width="6.4140625" customWidth="1"/>
    <col min="7923" max="7923" width="23.1640625" customWidth="1"/>
    <col min="7924" max="7924" width="6.4140625" customWidth="1"/>
    <col min="7925" max="7925" width="16.58203125" customWidth="1"/>
    <col min="7926" max="7926" width="20" customWidth="1"/>
    <col min="7927" max="7927" width="10.25" customWidth="1"/>
    <col min="7928" max="7928" width="9.75" customWidth="1"/>
    <col min="7929" max="7929" width="8.58203125" customWidth="1"/>
    <col min="7930" max="7930" width="8.83203125" customWidth="1"/>
    <col min="7931" max="7931" width="34.58203125" customWidth="1"/>
    <col min="7933" max="7933" width="27.83203125" customWidth="1"/>
    <col min="7934" max="7934" width="10.58203125" customWidth="1"/>
    <col min="7935" max="7935" width="16.25" customWidth="1"/>
    <col min="8178" max="8178" width="6.4140625" customWidth="1"/>
    <col min="8179" max="8179" width="23.1640625" customWidth="1"/>
    <col min="8180" max="8180" width="6.4140625" customWidth="1"/>
    <col min="8181" max="8181" width="16.58203125" customWidth="1"/>
    <col min="8182" max="8182" width="20" customWidth="1"/>
    <col min="8183" max="8183" width="10.25" customWidth="1"/>
    <col min="8184" max="8184" width="9.75" customWidth="1"/>
    <col min="8185" max="8185" width="8.58203125" customWidth="1"/>
    <col min="8186" max="8186" width="8.83203125" customWidth="1"/>
    <col min="8187" max="8187" width="34.58203125" customWidth="1"/>
    <col min="8189" max="8189" width="27.83203125" customWidth="1"/>
    <col min="8190" max="8190" width="10.58203125" customWidth="1"/>
    <col min="8191" max="8191" width="16.25" customWidth="1"/>
    <col min="8434" max="8434" width="6.4140625" customWidth="1"/>
    <col min="8435" max="8435" width="23.1640625" customWidth="1"/>
    <col min="8436" max="8436" width="6.4140625" customWidth="1"/>
    <col min="8437" max="8437" width="16.58203125" customWidth="1"/>
    <col min="8438" max="8438" width="20" customWidth="1"/>
    <col min="8439" max="8439" width="10.25" customWidth="1"/>
    <col min="8440" max="8440" width="9.75" customWidth="1"/>
    <col min="8441" max="8441" width="8.58203125" customWidth="1"/>
    <col min="8442" max="8442" width="8.83203125" customWidth="1"/>
    <col min="8443" max="8443" width="34.58203125" customWidth="1"/>
    <col min="8445" max="8445" width="27.83203125" customWidth="1"/>
    <col min="8446" max="8446" width="10.58203125" customWidth="1"/>
    <col min="8447" max="8447" width="16.25" customWidth="1"/>
    <col min="8690" max="8690" width="6.4140625" customWidth="1"/>
    <col min="8691" max="8691" width="23.1640625" customWidth="1"/>
    <col min="8692" max="8692" width="6.4140625" customWidth="1"/>
    <col min="8693" max="8693" width="16.58203125" customWidth="1"/>
    <col min="8694" max="8694" width="20" customWidth="1"/>
    <col min="8695" max="8695" width="10.25" customWidth="1"/>
    <col min="8696" max="8696" width="9.75" customWidth="1"/>
    <col min="8697" max="8697" width="8.58203125" customWidth="1"/>
    <col min="8698" max="8698" width="8.83203125" customWidth="1"/>
    <col min="8699" max="8699" width="34.58203125" customWidth="1"/>
    <col min="8701" max="8701" width="27.83203125" customWidth="1"/>
    <col min="8702" max="8702" width="10.58203125" customWidth="1"/>
    <col min="8703" max="8703" width="16.25" customWidth="1"/>
    <col min="8946" max="8946" width="6.4140625" customWidth="1"/>
    <col min="8947" max="8947" width="23.1640625" customWidth="1"/>
    <col min="8948" max="8948" width="6.4140625" customWidth="1"/>
    <col min="8949" max="8949" width="16.58203125" customWidth="1"/>
    <col min="8950" max="8950" width="20" customWidth="1"/>
    <col min="8951" max="8951" width="10.25" customWidth="1"/>
    <col min="8952" max="8952" width="9.75" customWidth="1"/>
    <col min="8953" max="8953" width="8.58203125" customWidth="1"/>
    <col min="8954" max="8954" width="8.83203125" customWidth="1"/>
    <col min="8955" max="8955" width="34.58203125" customWidth="1"/>
    <col min="8957" max="8957" width="27.83203125" customWidth="1"/>
    <col min="8958" max="8958" width="10.58203125" customWidth="1"/>
    <col min="8959" max="8959" width="16.25" customWidth="1"/>
    <col min="9202" max="9202" width="6.4140625" customWidth="1"/>
    <col min="9203" max="9203" width="23.1640625" customWidth="1"/>
    <col min="9204" max="9204" width="6.4140625" customWidth="1"/>
    <col min="9205" max="9205" width="16.58203125" customWidth="1"/>
    <col min="9206" max="9206" width="20" customWidth="1"/>
    <col min="9207" max="9207" width="10.25" customWidth="1"/>
    <col min="9208" max="9208" width="9.75" customWidth="1"/>
    <col min="9209" max="9209" width="8.58203125" customWidth="1"/>
    <col min="9210" max="9210" width="8.83203125" customWidth="1"/>
    <col min="9211" max="9211" width="34.58203125" customWidth="1"/>
    <col min="9213" max="9213" width="27.83203125" customWidth="1"/>
    <col min="9214" max="9214" width="10.58203125" customWidth="1"/>
    <col min="9215" max="9215" width="16.25" customWidth="1"/>
    <col min="9458" max="9458" width="6.4140625" customWidth="1"/>
    <col min="9459" max="9459" width="23.1640625" customWidth="1"/>
    <col min="9460" max="9460" width="6.4140625" customWidth="1"/>
    <col min="9461" max="9461" width="16.58203125" customWidth="1"/>
    <col min="9462" max="9462" width="20" customWidth="1"/>
    <col min="9463" max="9463" width="10.25" customWidth="1"/>
    <col min="9464" max="9464" width="9.75" customWidth="1"/>
    <col min="9465" max="9465" width="8.58203125" customWidth="1"/>
    <col min="9466" max="9466" width="8.83203125" customWidth="1"/>
    <col min="9467" max="9467" width="34.58203125" customWidth="1"/>
    <col min="9469" max="9469" width="27.83203125" customWidth="1"/>
    <col min="9470" max="9470" width="10.58203125" customWidth="1"/>
    <col min="9471" max="9471" width="16.25" customWidth="1"/>
    <col min="9714" max="9714" width="6.4140625" customWidth="1"/>
    <col min="9715" max="9715" width="23.1640625" customWidth="1"/>
    <col min="9716" max="9716" width="6.4140625" customWidth="1"/>
    <col min="9717" max="9717" width="16.58203125" customWidth="1"/>
    <col min="9718" max="9718" width="20" customWidth="1"/>
    <col min="9719" max="9719" width="10.25" customWidth="1"/>
    <col min="9720" max="9720" width="9.75" customWidth="1"/>
    <col min="9721" max="9721" width="8.58203125" customWidth="1"/>
    <col min="9722" max="9722" width="8.83203125" customWidth="1"/>
    <col min="9723" max="9723" width="34.58203125" customWidth="1"/>
    <col min="9725" max="9725" width="27.83203125" customWidth="1"/>
    <col min="9726" max="9726" width="10.58203125" customWidth="1"/>
    <col min="9727" max="9727" width="16.25" customWidth="1"/>
    <col min="9970" max="9970" width="6.4140625" customWidth="1"/>
    <col min="9971" max="9971" width="23.1640625" customWidth="1"/>
    <col min="9972" max="9972" width="6.4140625" customWidth="1"/>
    <col min="9973" max="9973" width="16.58203125" customWidth="1"/>
    <col min="9974" max="9974" width="20" customWidth="1"/>
    <col min="9975" max="9975" width="10.25" customWidth="1"/>
    <col min="9976" max="9976" width="9.75" customWidth="1"/>
    <col min="9977" max="9977" width="8.58203125" customWidth="1"/>
    <col min="9978" max="9978" width="8.83203125" customWidth="1"/>
    <col min="9979" max="9979" width="34.58203125" customWidth="1"/>
    <col min="9981" max="9981" width="27.83203125" customWidth="1"/>
    <col min="9982" max="9982" width="10.58203125" customWidth="1"/>
    <col min="9983" max="9983" width="16.25" customWidth="1"/>
    <col min="10226" max="10226" width="6.4140625" customWidth="1"/>
    <col min="10227" max="10227" width="23.1640625" customWidth="1"/>
    <col min="10228" max="10228" width="6.4140625" customWidth="1"/>
    <col min="10229" max="10229" width="16.58203125" customWidth="1"/>
    <col min="10230" max="10230" width="20" customWidth="1"/>
    <col min="10231" max="10231" width="10.25" customWidth="1"/>
    <col min="10232" max="10232" width="9.75" customWidth="1"/>
    <col min="10233" max="10233" width="8.58203125" customWidth="1"/>
    <col min="10234" max="10234" width="8.83203125" customWidth="1"/>
    <col min="10235" max="10235" width="34.58203125" customWidth="1"/>
    <col min="10237" max="10237" width="27.83203125" customWidth="1"/>
    <col min="10238" max="10238" width="10.58203125" customWidth="1"/>
    <col min="10239" max="10239" width="16.25" customWidth="1"/>
    <col min="10482" max="10482" width="6.4140625" customWidth="1"/>
    <col min="10483" max="10483" width="23.1640625" customWidth="1"/>
    <col min="10484" max="10484" width="6.4140625" customWidth="1"/>
    <col min="10485" max="10485" width="16.58203125" customWidth="1"/>
    <col min="10486" max="10486" width="20" customWidth="1"/>
    <col min="10487" max="10487" width="10.25" customWidth="1"/>
    <col min="10488" max="10488" width="9.75" customWidth="1"/>
    <col min="10489" max="10489" width="8.58203125" customWidth="1"/>
    <col min="10490" max="10490" width="8.83203125" customWidth="1"/>
    <col min="10491" max="10491" width="34.58203125" customWidth="1"/>
    <col min="10493" max="10493" width="27.83203125" customWidth="1"/>
    <col min="10494" max="10494" width="10.58203125" customWidth="1"/>
    <col min="10495" max="10495" width="16.25" customWidth="1"/>
    <col min="10738" max="10738" width="6.4140625" customWidth="1"/>
    <col min="10739" max="10739" width="23.1640625" customWidth="1"/>
    <col min="10740" max="10740" width="6.4140625" customWidth="1"/>
    <col min="10741" max="10741" width="16.58203125" customWidth="1"/>
    <col min="10742" max="10742" width="20" customWidth="1"/>
    <col min="10743" max="10743" width="10.25" customWidth="1"/>
    <col min="10744" max="10744" width="9.75" customWidth="1"/>
    <col min="10745" max="10745" width="8.58203125" customWidth="1"/>
    <col min="10746" max="10746" width="8.83203125" customWidth="1"/>
    <col min="10747" max="10747" width="34.58203125" customWidth="1"/>
    <col min="10749" max="10749" width="27.83203125" customWidth="1"/>
    <col min="10750" max="10750" width="10.58203125" customWidth="1"/>
    <col min="10751" max="10751" width="16.25" customWidth="1"/>
    <col min="10994" max="10994" width="6.4140625" customWidth="1"/>
    <col min="10995" max="10995" width="23.1640625" customWidth="1"/>
    <col min="10996" max="10996" width="6.4140625" customWidth="1"/>
    <col min="10997" max="10997" width="16.58203125" customWidth="1"/>
    <col min="10998" max="10998" width="20" customWidth="1"/>
    <col min="10999" max="10999" width="10.25" customWidth="1"/>
    <col min="11000" max="11000" width="9.75" customWidth="1"/>
    <col min="11001" max="11001" width="8.58203125" customWidth="1"/>
    <col min="11002" max="11002" width="8.83203125" customWidth="1"/>
    <col min="11003" max="11003" width="34.58203125" customWidth="1"/>
    <col min="11005" max="11005" width="27.83203125" customWidth="1"/>
    <col min="11006" max="11006" width="10.58203125" customWidth="1"/>
    <col min="11007" max="11007" width="16.25" customWidth="1"/>
    <col min="11250" max="11250" width="6.4140625" customWidth="1"/>
    <col min="11251" max="11251" width="23.1640625" customWidth="1"/>
    <col min="11252" max="11252" width="6.4140625" customWidth="1"/>
    <col min="11253" max="11253" width="16.58203125" customWidth="1"/>
    <col min="11254" max="11254" width="20" customWidth="1"/>
    <col min="11255" max="11255" width="10.25" customWidth="1"/>
    <col min="11256" max="11256" width="9.75" customWidth="1"/>
    <col min="11257" max="11257" width="8.58203125" customWidth="1"/>
    <col min="11258" max="11258" width="8.83203125" customWidth="1"/>
    <col min="11259" max="11259" width="34.58203125" customWidth="1"/>
    <col min="11261" max="11261" width="27.83203125" customWidth="1"/>
    <col min="11262" max="11262" width="10.58203125" customWidth="1"/>
    <col min="11263" max="11263" width="16.25" customWidth="1"/>
    <col min="11506" max="11506" width="6.4140625" customWidth="1"/>
    <col min="11507" max="11507" width="23.1640625" customWidth="1"/>
    <col min="11508" max="11508" width="6.4140625" customWidth="1"/>
    <col min="11509" max="11509" width="16.58203125" customWidth="1"/>
    <col min="11510" max="11510" width="20" customWidth="1"/>
    <col min="11511" max="11511" width="10.25" customWidth="1"/>
    <col min="11512" max="11512" width="9.75" customWidth="1"/>
    <col min="11513" max="11513" width="8.58203125" customWidth="1"/>
    <col min="11514" max="11514" width="8.83203125" customWidth="1"/>
    <col min="11515" max="11515" width="34.58203125" customWidth="1"/>
    <col min="11517" max="11517" width="27.83203125" customWidth="1"/>
    <col min="11518" max="11518" width="10.58203125" customWidth="1"/>
    <col min="11519" max="11519" width="16.25" customWidth="1"/>
    <col min="11762" max="11762" width="6.4140625" customWidth="1"/>
    <col min="11763" max="11763" width="23.1640625" customWidth="1"/>
    <col min="11764" max="11764" width="6.4140625" customWidth="1"/>
    <col min="11765" max="11765" width="16.58203125" customWidth="1"/>
    <col min="11766" max="11766" width="20" customWidth="1"/>
    <col min="11767" max="11767" width="10.25" customWidth="1"/>
    <col min="11768" max="11768" width="9.75" customWidth="1"/>
    <col min="11769" max="11769" width="8.58203125" customWidth="1"/>
    <col min="11770" max="11770" width="8.83203125" customWidth="1"/>
    <col min="11771" max="11771" width="34.58203125" customWidth="1"/>
    <col min="11773" max="11773" width="27.83203125" customWidth="1"/>
    <col min="11774" max="11774" width="10.58203125" customWidth="1"/>
    <col min="11775" max="11775" width="16.25" customWidth="1"/>
    <col min="12018" max="12018" width="6.4140625" customWidth="1"/>
    <col min="12019" max="12019" width="23.1640625" customWidth="1"/>
    <col min="12020" max="12020" width="6.4140625" customWidth="1"/>
    <col min="12021" max="12021" width="16.58203125" customWidth="1"/>
    <col min="12022" max="12022" width="20" customWidth="1"/>
    <col min="12023" max="12023" width="10.25" customWidth="1"/>
    <col min="12024" max="12024" width="9.75" customWidth="1"/>
    <col min="12025" max="12025" width="8.58203125" customWidth="1"/>
    <col min="12026" max="12026" width="8.83203125" customWidth="1"/>
    <col min="12027" max="12027" width="34.58203125" customWidth="1"/>
    <col min="12029" max="12029" width="27.83203125" customWidth="1"/>
    <col min="12030" max="12030" width="10.58203125" customWidth="1"/>
    <col min="12031" max="12031" width="16.25" customWidth="1"/>
    <col min="12274" max="12274" width="6.4140625" customWidth="1"/>
    <col min="12275" max="12275" width="23.1640625" customWidth="1"/>
    <col min="12276" max="12276" width="6.4140625" customWidth="1"/>
    <col min="12277" max="12277" width="16.58203125" customWidth="1"/>
    <col min="12278" max="12278" width="20" customWidth="1"/>
    <col min="12279" max="12279" width="10.25" customWidth="1"/>
    <col min="12280" max="12280" width="9.75" customWidth="1"/>
    <col min="12281" max="12281" width="8.58203125" customWidth="1"/>
    <col min="12282" max="12282" width="8.83203125" customWidth="1"/>
    <col min="12283" max="12283" width="34.58203125" customWidth="1"/>
    <col min="12285" max="12285" width="27.83203125" customWidth="1"/>
    <col min="12286" max="12286" width="10.58203125" customWidth="1"/>
    <col min="12287" max="12287" width="16.25" customWidth="1"/>
    <col min="12530" max="12530" width="6.4140625" customWidth="1"/>
    <col min="12531" max="12531" width="23.1640625" customWidth="1"/>
    <col min="12532" max="12532" width="6.4140625" customWidth="1"/>
    <col min="12533" max="12533" width="16.58203125" customWidth="1"/>
    <col min="12534" max="12534" width="20" customWidth="1"/>
    <col min="12535" max="12535" width="10.25" customWidth="1"/>
    <col min="12536" max="12536" width="9.75" customWidth="1"/>
    <col min="12537" max="12537" width="8.58203125" customWidth="1"/>
    <col min="12538" max="12538" width="8.83203125" customWidth="1"/>
    <col min="12539" max="12539" width="34.58203125" customWidth="1"/>
    <col min="12541" max="12541" width="27.83203125" customWidth="1"/>
    <col min="12542" max="12542" width="10.58203125" customWidth="1"/>
    <col min="12543" max="12543" width="16.25" customWidth="1"/>
    <col min="12786" max="12786" width="6.4140625" customWidth="1"/>
    <col min="12787" max="12787" width="23.1640625" customWidth="1"/>
    <col min="12788" max="12788" width="6.4140625" customWidth="1"/>
    <col min="12789" max="12789" width="16.58203125" customWidth="1"/>
    <col min="12790" max="12790" width="20" customWidth="1"/>
    <col min="12791" max="12791" width="10.25" customWidth="1"/>
    <col min="12792" max="12792" width="9.75" customWidth="1"/>
    <col min="12793" max="12793" width="8.58203125" customWidth="1"/>
    <col min="12794" max="12794" width="8.83203125" customWidth="1"/>
    <col min="12795" max="12795" width="34.58203125" customWidth="1"/>
    <col min="12797" max="12797" width="27.83203125" customWidth="1"/>
    <col min="12798" max="12798" width="10.58203125" customWidth="1"/>
    <col min="12799" max="12799" width="16.25" customWidth="1"/>
    <col min="13042" max="13042" width="6.4140625" customWidth="1"/>
    <col min="13043" max="13043" width="23.1640625" customWidth="1"/>
    <col min="13044" max="13044" width="6.4140625" customWidth="1"/>
    <col min="13045" max="13045" width="16.58203125" customWidth="1"/>
    <col min="13046" max="13046" width="20" customWidth="1"/>
    <col min="13047" max="13047" width="10.25" customWidth="1"/>
    <col min="13048" max="13048" width="9.75" customWidth="1"/>
    <col min="13049" max="13049" width="8.58203125" customWidth="1"/>
    <col min="13050" max="13050" width="8.83203125" customWidth="1"/>
    <col min="13051" max="13051" width="34.58203125" customWidth="1"/>
    <col min="13053" max="13053" width="27.83203125" customWidth="1"/>
    <col min="13054" max="13054" width="10.58203125" customWidth="1"/>
    <col min="13055" max="13055" width="16.25" customWidth="1"/>
    <col min="13298" max="13298" width="6.4140625" customWidth="1"/>
    <col min="13299" max="13299" width="23.1640625" customWidth="1"/>
    <col min="13300" max="13300" width="6.4140625" customWidth="1"/>
    <col min="13301" max="13301" width="16.58203125" customWidth="1"/>
    <col min="13302" max="13302" width="20" customWidth="1"/>
    <col min="13303" max="13303" width="10.25" customWidth="1"/>
    <col min="13304" max="13304" width="9.75" customWidth="1"/>
    <col min="13305" max="13305" width="8.58203125" customWidth="1"/>
    <col min="13306" max="13306" width="8.83203125" customWidth="1"/>
    <col min="13307" max="13307" width="34.58203125" customWidth="1"/>
    <col min="13309" max="13309" width="27.83203125" customWidth="1"/>
    <col min="13310" max="13310" width="10.58203125" customWidth="1"/>
    <col min="13311" max="13311" width="16.25" customWidth="1"/>
    <col min="13554" max="13554" width="6.4140625" customWidth="1"/>
    <col min="13555" max="13555" width="23.1640625" customWidth="1"/>
    <col min="13556" max="13556" width="6.4140625" customWidth="1"/>
    <col min="13557" max="13557" width="16.58203125" customWidth="1"/>
    <col min="13558" max="13558" width="20" customWidth="1"/>
    <col min="13559" max="13559" width="10.25" customWidth="1"/>
    <col min="13560" max="13560" width="9.75" customWidth="1"/>
    <col min="13561" max="13561" width="8.58203125" customWidth="1"/>
    <col min="13562" max="13562" width="8.83203125" customWidth="1"/>
    <col min="13563" max="13563" width="34.58203125" customWidth="1"/>
    <col min="13565" max="13565" width="27.83203125" customWidth="1"/>
    <col min="13566" max="13566" width="10.58203125" customWidth="1"/>
    <col min="13567" max="13567" width="16.25" customWidth="1"/>
    <col min="13810" max="13810" width="6.4140625" customWidth="1"/>
    <col min="13811" max="13811" width="23.1640625" customWidth="1"/>
    <col min="13812" max="13812" width="6.4140625" customWidth="1"/>
    <col min="13813" max="13813" width="16.58203125" customWidth="1"/>
    <col min="13814" max="13814" width="20" customWidth="1"/>
    <col min="13815" max="13815" width="10.25" customWidth="1"/>
    <col min="13816" max="13816" width="9.75" customWidth="1"/>
    <col min="13817" max="13817" width="8.58203125" customWidth="1"/>
    <col min="13818" max="13818" width="8.83203125" customWidth="1"/>
    <col min="13819" max="13819" width="34.58203125" customWidth="1"/>
    <col min="13821" max="13821" width="27.83203125" customWidth="1"/>
    <col min="13822" max="13822" width="10.58203125" customWidth="1"/>
    <col min="13823" max="13823" width="16.25" customWidth="1"/>
    <col min="14066" max="14066" width="6.4140625" customWidth="1"/>
    <col min="14067" max="14067" width="23.1640625" customWidth="1"/>
    <col min="14068" max="14068" width="6.4140625" customWidth="1"/>
    <col min="14069" max="14069" width="16.58203125" customWidth="1"/>
    <col min="14070" max="14070" width="20" customWidth="1"/>
    <col min="14071" max="14071" width="10.25" customWidth="1"/>
    <col min="14072" max="14072" width="9.75" customWidth="1"/>
    <col min="14073" max="14073" width="8.58203125" customWidth="1"/>
    <col min="14074" max="14074" width="8.83203125" customWidth="1"/>
    <col min="14075" max="14075" width="34.58203125" customWidth="1"/>
    <col min="14077" max="14077" width="27.83203125" customWidth="1"/>
    <col min="14078" max="14078" width="10.58203125" customWidth="1"/>
    <col min="14079" max="14079" width="16.25" customWidth="1"/>
    <col min="14322" max="14322" width="6.4140625" customWidth="1"/>
    <col min="14323" max="14323" width="23.1640625" customWidth="1"/>
    <col min="14324" max="14324" width="6.4140625" customWidth="1"/>
    <col min="14325" max="14325" width="16.58203125" customWidth="1"/>
    <col min="14326" max="14326" width="20" customWidth="1"/>
    <col min="14327" max="14327" width="10.25" customWidth="1"/>
    <col min="14328" max="14328" width="9.75" customWidth="1"/>
    <col min="14329" max="14329" width="8.58203125" customWidth="1"/>
    <col min="14330" max="14330" width="8.83203125" customWidth="1"/>
    <col min="14331" max="14331" width="34.58203125" customWidth="1"/>
    <col min="14333" max="14333" width="27.83203125" customWidth="1"/>
    <col min="14334" max="14334" width="10.58203125" customWidth="1"/>
    <col min="14335" max="14335" width="16.25" customWidth="1"/>
    <col min="14578" max="14578" width="6.4140625" customWidth="1"/>
    <col min="14579" max="14579" width="23.1640625" customWidth="1"/>
    <col min="14580" max="14580" width="6.4140625" customWidth="1"/>
    <col min="14581" max="14581" width="16.58203125" customWidth="1"/>
    <col min="14582" max="14582" width="20" customWidth="1"/>
    <col min="14583" max="14583" width="10.25" customWidth="1"/>
    <col min="14584" max="14584" width="9.75" customWidth="1"/>
    <col min="14585" max="14585" width="8.58203125" customWidth="1"/>
    <col min="14586" max="14586" width="8.83203125" customWidth="1"/>
    <col min="14587" max="14587" width="34.58203125" customWidth="1"/>
    <col min="14589" max="14589" width="27.83203125" customWidth="1"/>
    <col min="14590" max="14590" width="10.58203125" customWidth="1"/>
    <col min="14591" max="14591" width="16.25" customWidth="1"/>
    <col min="14834" max="14834" width="6.4140625" customWidth="1"/>
    <col min="14835" max="14835" width="23.1640625" customWidth="1"/>
    <col min="14836" max="14836" width="6.4140625" customWidth="1"/>
    <col min="14837" max="14837" width="16.58203125" customWidth="1"/>
    <col min="14838" max="14838" width="20" customWidth="1"/>
    <col min="14839" max="14839" width="10.25" customWidth="1"/>
    <col min="14840" max="14840" width="9.75" customWidth="1"/>
    <col min="14841" max="14841" width="8.58203125" customWidth="1"/>
    <col min="14842" max="14842" width="8.83203125" customWidth="1"/>
    <col min="14843" max="14843" width="34.58203125" customWidth="1"/>
    <col min="14845" max="14845" width="27.83203125" customWidth="1"/>
    <col min="14846" max="14846" width="10.58203125" customWidth="1"/>
    <col min="14847" max="14847" width="16.25" customWidth="1"/>
    <col min="15090" max="15090" width="6.4140625" customWidth="1"/>
    <col min="15091" max="15091" width="23.1640625" customWidth="1"/>
    <col min="15092" max="15092" width="6.4140625" customWidth="1"/>
    <col min="15093" max="15093" width="16.58203125" customWidth="1"/>
    <col min="15094" max="15094" width="20" customWidth="1"/>
    <col min="15095" max="15095" width="10.25" customWidth="1"/>
    <col min="15096" max="15096" width="9.75" customWidth="1"/>
    <col min="15097" max="15097" width="8.58203125" customWidth="1"/>
    <col min="15098" max="15098" width="8.83203125" customWidth="1"/>
    <col min="15099" max="15099" width="34.58203125" customWidth="1"/>
    <col min="15101" max="15101" width="27.83203125" customWidth="1"/>
    <col min="15102" max="15102" width="10.58203125" customWidth="1"/>
    <col min="15103" max="15103" width="16.25" customWidth="1"/>
    <col min="15346" max="15346" width="6.4140625" customWidth="1"/>
    <col min="15347" max="15347" width="23.1640625" customWidth="1"/>
    <col min="15348" max="15348" width="6.4140625" customWidth="1"/>
    <col min="15349" max="15349" width="16.58203125" customWidth="1"/>
    <col min="15350" max="15350" width="20" customWidth="1"/>
    <col min="15351" max="15351" width="10.25" customWidth="1"/>
    <col min="15352" max="15352" width="9.75" customWidth="1"/>
    <col min="15353" max="15353" width="8.58203125" customWidth="1"/>
    <col min="15354" max="15354" width="8.83203125" customWidth="1"/>
    <col min="15355" max="15355" width="34.58203125" customWidth="1"/>
    <col min="15357" max="15357" width="27.83203125" customWidth="1"/>
    <col min="15358" max="15358" width="10.58203125" customWidth="1"/>
    <col min="15359" max="15359" width="16.25" customWidth="1"/>
    <col min="15602" max="15602" width="6.4140625" customWidth="1"/>
    <col min="15603" max="15603" width="23.1640625" customWidth="1"/>
    <col min="15604" max="15604" width="6.4140625" customWidth="1"/>
    <col min="15605" max="15605" width="16.58203125" customWidth="1"/>
    <col min="15606" max="15606" width="20" customWidth="1"/>
    <col min="15607" max="15607" width="10.25" customWidth="1"/>
    <col min="15608" max="15608" width="9.75" customWidth="1"/>
    <col min="15609" max="15609" width="8.58203125" customWidth="1"/>
    <col min="15610" max="15610" width="8.83203125" customWidth="1"/>
    <col min="15611" max="15611" width="34.58203125" customWidth="1"/>
    <col min="15613" max="15613" width="27.83203125" customWidth="1"/>
    <col min="15614" max="15614" width="10.58203125" customWidth="1"/>
    <col min="15615" max="15615" width="16.25" customWidth="1"/>
  </cols>
  <sheetData>
    <row r="1" spans="1:14" ht="21" customHeight="1">
      <c r="A1" s="194"/>
      <c r="B1" s="866" t="s">
        <v>866</v>
      </c>
      <c r="C1" s="866"/>
      <c r="D1" s="866"/>
      <c r="E1" s="866"/>
      <c r="F1" s="866"/>
      <c r="G1" s="866"/>
      <c r="H1" s="866"/>
      <c r="I1" s="866"/>
      <c r="J1" s="76"/>
      <c r="K1" s="76"/>
      <c r="L1" s="76"/>
      <c r="M1" s="76"/>
      <c r="N1" s="76"/>
    </row>
    <row r="2" spans="1:14" ht="19.5" customHeight="1">
      <c r="A2" s="703"/>
      <c r="B2" s="704" t="s">
        <v>1066</v>
      </c>
      <c r="C2" s="704"/>
      <c r="D2" s="704"/>
      <c r="E2" s="704"/>
      <c r="F2" s="704"/>
      <c r="G2" s="704"/>
      <c r="H2" s="704"/>
      <c r="I2" s="704"/>
      <c r="J2" s="76"/>
      <c r="K2" s="76"/>
      <c r="L2" s="76"/>
      <c r="M2" s="76"/>
      <c r="N2" s="76"/>
    </row>
    <row r="3" spans="1:14" ht="21.75" customHeight="1">
      <c r="A3" s="705" t="s">
        <v>386</v>
      </c>
      <c r="B3" s="706"/>
      <c r="C3" s="706"/>
      <c r="D3" s="707" t="s">
        <v>968</v>
      </c>
      <c r="E3" s="708" t="s">
        <v>875</v>
      </c>
      <c r="F3" s="867" t="s">
        <v>969</v>
      </c>
      <c r="G3" s="867"/>
      <c r="H3" s="867"/>
      <c r="I3" s="709" t="s">
        <v>970</v>
      </c>
      <c r="J3" s="77"/>
      <c r="K3" s="77"/>
      <c r="L3" s="77"/>
      <c r="M3" s="77"/>
      <c r="N3" s="77"/>
    </row>
    <row r="4" spans="1:14" ht="16.5" customHeight="1">
      <c r="A4" s="710">
        <v>1</v>
      </c>
      <c r="B4" s="711" t="s">
        <v>45</v>
      </c>
      <c r="C4" s="712" t="s">
        <v>887</v>
      </c>
      <c r="D4" s="713"/>
      <c r="E4" s="714"/>
      <c r="F4" s="715">
        <v>24579</v>
      </c>
      <c r="G4" s="715">
        <v>24587.7</v>
      </c>
      <c r="H4" s="716">
        <v>8.7000000000007276</v>
      </c>
      <c r="I4" s="717"/>
      <c r="J4" s="76"/>
      <c r="K4" s="76"/>
      <c r="L4" s="76"/>
      <c r="M4" s="76"/>
      <c r="N4" s="76"/>
    </row>
    <row r="5" spans="1:14" ht="16.5" customHeight="1">
      <c r="A5" s="710">
        <v>2</v>
      </c>
      <c r="B5" s="711" t="s">
        <v>47</v>
      </c>
      <c r="C5" s="712" t="s">
        <v>887</v>
      </c>
      <c r="D5" s="713"/>
      <c r="E5" s="714"/>
      <c r="F5" s="715">
        <v>19247.3</v>
      </c>
      <c r="G5" s="715">
        <v>19256.599999999999</v>
      </c>
      <c r="H5" s="716">
        <v>9.2999999999992724</v>
      </c>
      <c r="I5" s="717"/>
      <c r="J5" s="76"/>
      <c r="K5" s="76"/>
      <c r="L5" s="76"/>
      <c r="M5" s="76"/>
      <c r="N5" s="76"/>
    </row>
    <row r="6" spans="1:14" ht="16.5" customHeight="1">
      <c r="A6" s="710">
        <v>3</v>
      </c>
      <c r="B6" s="718" t="s">
        <v>49</v>
      </c>
      <c r="C6" s="712" t="s">
        <v>887</v>
      </c>
      <c r="D6" s="713"/>
      <c r="E6" s="714"/>
      <c r="F6" s="715">
        <v>25158.3</v>
      </c>
      <c r="G6" s="715">
        <v>25167.3</v>
      </c>
      <c r="H6" s="716">
        <v>9</v>
      </c>
      <c r="I6" s="717"/>
      <c r="J6" s="76"/>
      <c r="K6" s="76"/>
      <c r="L6" s="76"/>
      <c r="M6" s="76"/>
      <c r="N6" s="76"/>
    </row>
    <row r="7" spans="1:14" ht="16.5" customHeight="1">
      <c r="A7" s="710">
        <v>4</v>
      </c>
      <c r="B7" s="719" t="s">
        <v>51</v>
      </c>
      <c r="C7" s="720" t="s">
        <v>887</v>
      </c>
      <c r="D7" s="721"/>
      <c r="E7" s="722"/>
      <c r="F7" s="715">
        <v>33707</v>
      </c>
      <c r="G7" s="715">
        <v>33717</v>
      </c>
      <c r="H7" s="716">
        <v>10</v>
      </c>
      <c r="I7" s="717"/>
      <c r="J7" s="76"/>
      <c r="K7" s="76"/>
      <c r="L7" s="76"/>
      <c r="M7" s="76"/>
      <c r="N7" s="76"/>
    </row>
    <row r="8" spans="1:14" ht="16.5" customHeight="1">
      <c r="A8" s="710">
        <v>5</v>
      </c>
      <c r="B8" s="723" t="s">
        <v>53</v>
      </c>
      <c r="C8" s="724" t="s">
        <v>887</v>
      </c>
      <c r="D8" s="713"/>
      <c r="E8" s="714"/>
      <c r="F8" s="715">
        <v>29500.2</v>
      </c>
      <c r="G8" s="715">
        <v>29500.2</v>
      </c>
      <c r="H8" s="716">
        <v>0</v>
      </c>
      <c r="I8" s="717" t="s">
        <v>971</v>
      </c>
      <c r="J8" s="76"/>
      <c r="K8" s="76"/>
      <c r="L8" s="76"/>
      <c r="M8" s="76"/>
      <c r="N8" s="76"/>
    </row>
    <row r="9" spans="1:14" ht="16.5" customHeight="1">
      <c r="A9" s="710">
        <v>6</v>
      </c>
      <c r="B9" s="723" t="s">
        <v>55</v>
      </c>
      <c r="C9" s="724" t="s">
        <v>887</v>
      </c>
      <c r="D9" s="713"/>
      <c r="E9" s="714"/>
      <c r="F9" s="715">
        <v>29770</v>
      </c>
      <c r="G9" s="715">
        <v>29780.5</v>
      </c>
      <c r="H9" s="716">
        <v>10.5</v>
      </c>
      <c r="I9" s="717"/>
      <c r="J9" s="76"/>
      <c r="K9" s="76"/>
      <c r="L9" s="76"/>
      <c r="M9" s="76"/>
      <c r="N9" s="76"/>
    </row>
    <row r="10" spans="1:14" ht="16.5" customHeight="1">
      <c r="A10" s="710">
        <v>7</v>
      </c>
      <c r="B10" s="723" t="s">
        <v>58</v>
      </c>
      <c r="C10" s="724" t="s">
        <v>887</v>
      </c>
      <c r="D10" s="713"/>
      <c r="E10" s="714"/>
      <c r="F10" s="715">
        <v>21084.1</v>
      </c>
      <c r="G10" s="715">
        <v>21090.2</v>
      </c>
      <c r="H10" s="716">
        <v>6.1000000000021828</v>
      </c>
      <c r="I10" s="717"/>
      <c r="J10" s="76"/>
      <c r="K10" s="76"/>
      <c r="L10" s="76"/>
      <c r="M10" s="76"/>
      <c r="N10" s="76"/>
    </row>
    <row r="11" spans="1:14" ht="16.5" customHeight="1">
      <c r="A11" s="710">
        <v>8</v>
      </c>
      <c r="B11" s="723" t="s">
        <v>62</v>
      </c>
      <c r="C11" s="724" t="s">
        <v>887</v>
      </c>
      <c r="D11" s="713"/>
      <c r="E11" s="714"/>
      <c r="F11" s="715">
        <v>18729</v>
      </c>
      <c r="G11" s="715">
        <v>18737.8</v>
      </c>
      <c r="H11" s="716">
        <v>8.7999999999992724</v>
      </c>
      <c r="I11" s="717"/>
      <c r="J11" s="76"/>
      <c r="K11" s="76"/>
      <c r="L11" s="76"/>
      <c r="M11" s="76"/>
      <c r="N11" s="76"/>
    </row>
    <row r="12" spans="1:14" ht="16.5" customHeight="1">
      <c r="A12" s="710">
        <v>9</v>
      </c>
      <c r="B12" s="723" t="s">
        <v>65</v>
      </c>
      <c r="C12" s="724" t="s">
        <v>887</v>
      </c>
      <c r="D12" s="713"/>
      <c r="E12" s="714"/>
      <c r="F12" s="715">
        <v>10472</v>
      </c>
      <c r="G12" s="715">
        <v>10479.299999999999</v>
      </c>
      <c r="H12" s="716">
        <v>7.2999999999992724</v>
      </c>
      <c r="I12" s="717"/>
      <c r="J12" s="76"/>
      <c r="K12" s="76"/>
      <c r="L12" s="76"/>
      <c r="M12" s="76"/>
      <c r="N12" s="76"/>
    </row>
    <row r="13" spans="1:14" ht="16.5" customHeight="1">
      <c r="A13" s="710">
        <v>10</v>
      </c>
      <c r="B13" s="723" t="s">
        <v>68</v>
      </c>
      <c r="C13" s="724" t="s">
        <v>887</v>
      </c>
      <c r="D13" s="713"/>
      <c r="E13" s="714"/>
      <c r="F13" s="715">
        <v>18104.599999999999</v>
      </c>
      <c r="G13" s="715">
        <v>18113.8</v>
      </c>
      <c r="H13" s="716">
        <v>9.2000000000007276</v>
      </c>
      <c r="I13" s="717"/>
      <c r="J13" s="76"/>
      <c r="K13" s="76"/>
      <c r="L13" s="76"/>
      <c r="M13" s="76"/>
      <c r="N13" s="76"/>
    </row>
    <row r="14" spans="1:14" ht="16.5" customHeight="1">
      <c r="A14" s="710">
        <v>11</v>
      </c>
      <c r="B14" s="723" t="s">
        <v>71</v>
      </c>
      <c r="C14" s="724" t="s">
        <v>887</v>
      </c>
      <c r="D14" s="713"/>
      <c r="E14" s="714"/>
      <c r="F14" s="715">
        <v>15451.4</v>
      </c>
      <c r="G14" s="715">
        <v>15451.4</v>
      </c>
      <c r="H14" s="716">
        <v>0</v>
      </c>
      <c r="I14" s="717" t="s">
        <v>971</v>
      </c>
      <c r="J14" s="76"/>
      <c r="K14" s="76"/>
      <c r="L14" s="76"/>
      <c r="M14" s="76"/>
      <c r="N14" s="76"/>
    </row>
    <row r="15" spans="1:14" ht="16.5" customHeight="1">
      <c r="A15" s="710">
        <v>12</v>
      </c>
      <c r="B15" s="725" t="s">
        <v>73</v>
      </c>
      <c r="C15" s="724" t="s">
        <v>887</v>
      </c>
      <c r="D15" s="713"/>
      <c r="E15" s="714"/>
      <c r="F15" s="715">
        <v>7140.5</v>
      </c>
      <c r="G15" s="715">
        <v>7149.7</v>
      </c>
      <c r="H15" s="716">
        <v>9.1999999999998181</v>
      </c>
      <c r="I15" s="717"/>
      <c r="J15" s="76"/>
      <c r="K15" s="76"/>
      <c r="L15" s="76"/>
      <c r="M15" s="76"/>
      <c r="N15" s="76"/>
    </row>
    <row r="16" spans="1:14" ht="16.5" customHeight="1">
      <c r="A16" s="710">
        <v>13</v>
      </c>
      <c r="B16" s="725" t="s">
        <v>75</v>
      </c>
      <c r="C16" s="724" t="s">
        <v>887</v>
      </c>
      <c r="D16" s="713"/>
      <c r="E16" s="714"/>
      <c r="F16" s="715">
        <v>5999</v>
      </c>
      <c r="G16" s="715">
        <v>6008.2</v>
      </c>
      <c r="H16" s="716">
        <v>9.1999999999998181</v>
      </c>
      <c r="I16" s="717"/>
      <c r="J16" s="76"/>
      <c r="K16" s="76"/>
      <c r="L16" s="76"/>
      <c r="M16" s="76"/>
      <c r="N16" s="76"/>
    </row>
    <row r="17" spans="1:14" ht="16.5" customHeight="1">
      <c r="A17" s="710">
        <v>14</v>
      </c>
      <c r="B17" s="726" t="s">
        <v>77</v>
      </c>
      <c r="C17" s="724" t="s">
        <v>887</v>
      </c>
      <c r="D17" s="713"/>
      <c r="E17" s="714"/>
      <c r="F17" s="727">
        <v>19372.7</v>
      </c>
      <c r="G17" s="727">
        <v>19372.7</v>
      </c>
      <c r="H17" s="716">
        <v>0</v>
      </c>
      <c r="I17" s="717" t="s">
        <v>971</v>
      </c>
      <c r="J17" s="76"/>
      <c r="K17" s="76"/>
      <c r="L17" s="76"/>
      <c r="M17" s="76"/>
      <c r="N17" s="76"/>
    </row>
    <row r="18" spans="1:14" ht="16.5" customHeight="1">
      <c r="A18" s="710">
        <v>15</v>
      </c>
      <c r="B18" s="728" t="s">
        <v>79</v>
      </c>
      <c r="C18" s="724" t="s">
        <v>887</v>
      </c>
      <c r="D18" s="713"/>
      <c r="E18" s="714"/>
      <c r="F18" s="727">
        <v>16669.5</v>
      </c>
      <c r="G18" s="727">
        <v>16676.7</v>
      </c>
      <c r="H18" s="716">
        <v>7.2000000000007276</v>
      </c>
      <c r="I18" s="717"/>
      <c r="J18" s="76"/>
      <c r="K18" s="76"/>
      <c r="L18" s="76"/>
      <c r="M18" s="76"/>
      <c r="N18" s="76"/>
    </row>
    <row r="19" spans="1:14" ht="16.5" customHeight="1">
      <c r="A19" s="710">
        <v>16</v>
      </c>
      <c r="B19" s="729" t="s">
        <v>85</v>
      </c>
      <c r="C19" s="724" t="s">
        <v>887</v>
      </c>
      <c r="D19" s="713"/>
      <c r="E19" s="714"/>
      <c r="F19" s="727">
        <v>12869.4</v>
      </c>
      <c r="G19" s="727">
        <v>12869.4</v>
      </c>
      <c r="H19" s="716">
        <v>0</v>
      </c>
      <c r="I19" s="717" t="s">
        <v>971</v>
      </c>
      <c r="J19" s="76"/>
      <c r="K19" s="76"/>
      <c r="L19" s="76"/>
      <c r="M19" s="76"/>
      <c r="N19" s="76"/>
    </row>
    <row r="20" spans="1:14" ht="16.5" customHeight="1">
      <c r="A20" s="710">
        <v>17</v>
      </c>
      <c r="B20" s="729" t="s">
        <v>639</v>
      </c>
      <c r="C20" s="724" t="s">
        <v>887</v>
      </c>
      <c r="D20" s="713"/>
      <c r="E20" s="714"/>
      <c r="F20" s="751">
        <v>2485.1999999999998</v>
      </c>
      <c r="G20" s="751">
        <v>2487.6</v>
      </c>
      <c r="H20" s="716">
        <v>2.4000000000000909</v>
      </c>
      <c r="I20" s="717"/>
      <c r="J20" s="76"/>
      <c r="K20" s="76"/>
      <c r="L20" s="76"/>
      <c r="M20" s="76"/>
      <c r="N20" s="76"/>
    </row>
    <row r="21" spans="1:14" ht="16.5" customHeight="1">
      <c r="A21" s="710">
        <v>18</v>
      </c>
      <c r="B21" s="730" t="s">
        <v>99</v>
      </c>
      <c r="C21" s="724" t="s">
        <v>887</v>
      </c>
      <c r="D21" s="713"/>
      <c r="E21" s="731"/>
      <c r="F21" s="732">
        <v>25056</v>
      </c>
      <c r="G21" s="732">
        <v>25056</v>
      </c>
      <c r="H21" s="716">
        <v>0</v>
      </c>
      <c r="I21" s="717" t="s">
        <v>971</v>
      </c>
      <c r="J21" s="76"/>
      <c r="K21" s="76"/>
      <c r="L21" s="76"/>
      <c r="M21" s="76"/>
      <c r="N21" s="76"/>
    </row>
    <row r="22" spans="1:14" ht="16.5" customHeight="1">
      <c r="A22" s="710">
        <v>19</v>
      </c>
      <c r="B22" s="730" t="s">
        <v>101</v>
      </c>
      <c r="C22" s="724" t="s">
        <v>887</v>
      </c>
      <c r="D22" s="713"/>
      <c r="E22" s="731"/>
      <c r="F22" s="727">
        <v>29125.8</v>
      </c>
      <c r="G22" s="727">
        <v>29125.8</v>
      </c>
      <c r="H22" s="716">
        <v>0</v>
      </c>
      <c r="I22" s="717" t="s">
        <v>971</v>
      </c>
      <c r="J22" s="76"/>
      <c r="K22" s="76"/>
      <c r="L22" s="76"/>
      <c r="M22" s="76"/>
      <c r="N22" s="76"/>
    </row>
    <row r="23" spans="1:14" ht="16.5" customHeight="1">
      <c r="A23" s="710">
        <v>20</v>
      </c>
      <c r="B23" s="730" t="s">
        <v>103</v>
      </c>
      <c r="C23" s="724" t="s">
        <v>887</v>
      </c>
      <c r="D23" s="713"/>
      <c r="E23" s="731"/>
      <c r="F23" s="715">
        <v>21080.5</v>
      </c>
      <c r="G23" s="715">
        <v>21089.1</v>
      </c>
      <c r="H23" s="716">
        <v>8.5999999999985448</v>
      </c>
      <c r="I23" s="717"/>
      <c r="J23" s="78"/>
      <c r="K23" s="76"/>
      <c r="L23" s="76"/>
      <c r="M23" s="76"/>
      <c r="N23" s="76"/>
    </row>
    <row r="24" spans="1:14" ht="16.5" customHeight="1">
      <c r="A24" s="710">
        <v>21</v>
      </c>
      <c r="B24" s="730" t="s">
        <v>105</v>
      </c>
      <c r="C24" s="724" t="s">
        <v>887</v>
      </c>
      <c r="D24" s="713"/>
      <c r="E24" s="731"/>
      <c r="F24" s="727">
        <v>24517</v>
      </c>
      <c r="G24" s="727">
        <v>24526.400000000001</v>
      </c>
      <c r="H24" s="716">
        <v>9.4000000000014552</v>
      </c>
      <c r="I24" s="717"/>
      <c r="J24" s="78"/>
      <c r="K24" s="76"/>
      <c r="L24" s="76"/>
      <c r="M24" s="76"/>
      <c r="N24" s="76"/>
    </row>
    <row r="25" spans="1:14" ht="16.5" customHeight="1">
      <c r="A25" s="710">
        <v>22</v>
      </c>
      <c r="B25" s="730" t="s">
        <v>107</v>
      </c>
      <c r="C25" s="724" t="s">
        <v>887</v>
      </c>
      <c r="D25" s="713"/>
      <c r="E25" s="731"/>
      <c r="F25" s="727">
        <v>26108</v>
      </c>
      <c r="G25" s="727">
        <v>26108</v>
      </c>
      <c r="H25" s="716">
        <v>0</v>
      </c>
      <c r="I25" s="717" t="s">
        <v>971</v>
      </c>
      <c r="J25" s="76"/>
      <c r="K25" s="76"/>
      <c r="L25" s="76"/>
      <c r="M25" s="76"/>
      <c r="N25" s="76"/>
    </row>
    <row r="26" spans="1:14" ht="16.5" customHeight="1">
      <c r="A26" s="710">
        <v>23</v>
      </c>
      <c r="B26" s="733" t="s">
        <v>109</v>
      </c>
      <c r="C26" s="724" t="s">
        <v>887</v>
      </c>
      <c r="D26" s="713"/>
      <c r="E26" s="731"/>
      <c r="F26" s="727">
        <v>26081.8</v>
      </c>
      <c r="G26" s="727">
        <v>26089</v>
      </c>
      <c r="H26" s="716">
        <v>7.2000000000007276</v>
      </c>
      <c r="I26" s="717"/>
      <c r="J26" s="76"/>
      <c r="K26" s="76"/>
      <c r="L26" s="76"/>
      <c r="M26" s="76"/>
      <c r="N26" s="76"/>
    </row>
    <row r="27" spans="1:14" ht="16.5" customHeight="1">
      <c r="A27" s="710">
        <v>24</v>
      </c>
      <c r="B27" s="730" t="s">
        <v>111</v>
      </c>
      <c r="C27" s="724" t="s">
        <v>887</v>
      </c>
      <c r="D27" s="713"/>
      <c r="E27" s="731"/>
      <c r="F27" s="727">
        <v>2874</v>
      </c>
      <c r="G27" s="727">
        <v>2885</v>
      </c>
      <c r="H27" s="716">
        <v>11</v>
      </c>
      <c r="I27" s="717"/>
      <c r="J27" s="76"/>
      <c r="K27" s="76"/>
      <c r="L27" s="76"/>
      <c r="M27" s="76"/>
      <c r="N27" s="76"/>
    </row>
    <row r="28" spans="1:14" ht="16.5" customHeight="1">
      <c r="A28" s="710">
        <v>25</v>
      </c>
      <c r="B28" s="730" t="s">
        <v>113</v>
      </c>
      <c r="C28" s="724" t="s">
        <v>887</v>
      </c>
      <c r="D28" s="713"/>
      <c r="E28" s="731"/>
      <c r="F28" s="803">
        <v>17916</v>
      </c>
      <c r="G28" s="803">
        <v>17927</v>
      </c>
      <c r="H28" s="716">
        <v>11</v>
      </c>
      <c r="I28" s="717"/>
      <c r="J28" s="76"/>
      <c r="K28" s="76"/>
      <c r="L28" s="76"/>
      <c r="M28" s="76"/>
      <c r="N28" s="76" t="s">
        <v>331</v>
      </c>
    </row>
    <row r="29" spans="1:14" ht="16.5" customHeight="1">
      <c r="A29" s="710">
        <v>26</v>
      </c>
      <c r="B29" s="730" t="s">
        <v>114</v>
      </c>
      <c r="C29" s="724" t="s">
        <v>887</v>
      </c>
      <c r="D29" s="713"/>
      <c r="E29" s="731"/>
      <c r="F29" s="727">
        <v>18555</v>
      </c>
      <c r="G29" s="727">
        <v>18564</v>
      </c>
      <c r="H29" s="716">
        <v>9</v>
      </c>
      <c r="I29" s="717"/>
      <c r="J29" s="76"/>
      <c r="K29" s="76"/>
      <c r="L29" s="76"/>
      <c r="M29" s="76"/>
      <c r="N29" s="76"/>
    </row>
    <row r="30" spans="1:14" ht="16.5" customHeight="1">
      <c r="A30" s="710">
        <v>27</v>
      </c>
      <c r="B30" s="730" t="s">
        <v>116</v>
      </c>
      <c r="C30" s="724" t="s">
        <v>887</v>
      </c>
      <c r="D30" s="713"/>
      <c r="E30" s="731"/>
      <c r="F30" s="727">
        <v>3154</v>
      </c>
      <c r="G30" s="727">
        <v>3162</v>
      </c>
      <c r="H30" s="716">
        <v>8</v>
      </c>
      <c r="I30" s="717"/>
      <c r="J30" s="76"/>
      <c r="K30" s="76"/>
      <c r="L30" s="76"/>
      <c r="M30" s="76"/>
      <c r="N30" s="76"/>
    </row>
    <row r="31" spans="1:14" ht="16.5" customHeight="1">
      <c r="A31" s="710">
        <v>28</v>
      </c>
      <c r="B31" s="730" t="s">
        <v>117</v>
      </c>
      <c r="C31" s="724" t="s">
        <v>887</v>
      </c>
      <c r="D31" s="713"/>
      <c r="E31" s="731"/>
      <c r="F31" s="732">
        <v>30775</v>
      </c>
      <c r="G31" s="732">
        <v>30784</v>
      </c>
      <c r="H31" s="716">
        <v>9</v>
      </c>
      <c r="I31" s="717"/>
      <c r="J31" s="76"/>
      <c r="K31" s="76"/>
      <c r="L31" s="76"/>
      <c r="M31" s="76"/>
      <c r="N31" s="76"/>
    </row>
    <row r="32" spans="1:14" ht="16.5" customHeight="1">
      <c r="A32" s="710">
        <v>29</v>
      </c>
      <c r="B32" s="730" t="s">
        <v>118</v>
      </c>
      <c r="C32" s="724" t="s">
        <v>887</v>
      </c>
      <c r="D32" s="713"/>
      <c r="E32" s="731"/>
      <c r="F32" s="715">
        <v>27700.3</v>
      </c>
      <c r="G32" s="715">
        <v>27700.3</v>
      </c>
      <c r="H32" s="716">
        <v>0</v>
      </c>
      <c r="I32" s="717" t="s">
        <v>971</v>
      </c>
      <c r="J32" s="76"/>
      <c r="K32" s="76"/>
      <c r="L32" s="76"/>
      <c r="M32" s="76"/>
      <c r="N32" s="76"/>
    </row>
    <row r="33" spans="1:14" ht="16.5" customHeight="1">
      <c r="A33" s="710">
        <v>30</v>
      </c>
      <c r="B33" s="730" t="s">
        <v>119</v>
      </c>
      <c r="C33" s="724" t="s">
        <v>887</v>
      </c>
      <c r="D33" s="713"/>
      <c r="E33" s="731"/>
      <c r="F33" s="732">
        <v>12265.2</v>
      </c>
      <c r="G33" s="715">
        <v>12265.2</v>
      </c>
      <c r="H33" s="716">
        <v>0</v>
      </c>
      <c r="I33" s="717" t="s">
        <v>971</v>
      </c>
      <c r="J33" s="76"/>
      <c r="K33" s="76"/>
      <c r="L33" s="76"/>
      <c r="M33" s="76"/>
      <c r="N33" s="76"/>
    </row>
    <row r="34" spans="1:14" ht="16.5" customHeight="1">
      <c r="A34" s="710">
        <v>31</v>
      </c>
      <c r="B34" s="730" t="s">
        <v>120</v>
      </c>
      <c r="C34" s="724" t="s">
        <v>887</v>
      </c>
      <c r="D34" s="713"/>
      <c r="E34" s="731"/>
      <c r="F34" s="732">
        <v>7873.3</v>
      </c>
      <c r="G34" s="732">
        <v>7883</v>
      </c>
      <c r="H34" s="716">
        <v>9.6999999999998181</v>
      </c>
      <c r="I34" s="717"/>
      <c r="J34" s="76"/>
      <c r="K34" s="76"/>
      <c r="L34" s="76"/>
      <c r="M34" s="76"/>
      <c r="N34" s="76"/>
    </row>
    <row r="35" spans="1:14" ht="16.5" customHeight="1">
      <c r="A35" s="710">
        <v>32</v>
      </c>
      <c r="B35" s="730" t="s">
        <v>228</v>
      </c>
      <c r="C35" s="724" t="s">
        <v>887</v>
      </c>
      <c r="D35" s="713"/>
      <c r="E35" s="731"/>
      <c r="F35" s="734">
        <v>3558.5</v>
      </c>
      <c r="G35" s="734">
        <v>3558.5</v>
      </c>
      <c r="H35" s="716">
        <v>0</v>
      </c>
      <c r="I35" s="717" t="s">
        <v>1018</v>
      </c>
      <c r="J35" s="76"/>
      <c r="K35" s="76"/>
      <c r="L35" s="76"/>
      <c r="M35" s="76"/>
      <c r="N35" s="76"/>
    </row>
    <row r="36" spans="1:14" ht="16.5" customHeight="1">
      <c r="A36" s="710">
        <v>33</v>
      </c>
      <c r="B36" s="730" t="s">
        <v>230</v>
      </c>
      <c r="C36" s="724" t="s">
        <v>887</v>
      </c>
      <c r="D36" s="713"/>
      <c r="E36" s="731"/>
      <c r="F36" s="715">
        <v>13794.5</v>
      </c>
      <c r="G36" s="715">
        <v>13794.5</v>
      </c>
      <c r="H36" s="716">
        <v>0</v>
      </c>
      <c r="I36" s="717" t="s">
        <v>971</v>
      </c>
      <c r="J36" s="76"/>
      <c r="K36" s="76"/>
      <c r="L36" s="76"/>
      <c r="M36" s="76"/>
      <c r="N36" s="76"/>
    </row>
    <row r="37" spans="1:14" ht="16.5" customHeight="1">
      <c r="A37" s="710">
        <v>34</v>
      </c>
      <c r="B37" s="735" t="s">
        <v>231</v>
      </c>
      <c r="C37" s="712" t="s">
        <v>887</v>
      </c>
      <c r="D37" s="713"/>
      <c r="E37" s="736"/>
      <c r="F37" s="734">
        <v>16538</v>
      </c>
      <c r="G37" s="734">
        <v>16538</v>
      </c>
      <c r="H37" s="716">
        <v>0</v>
      </c>
      <c r="I37" s="717" t="s">
        <v>1067</v>
      </c>
      <c r="J37" s="76"/>
      <c r="K37" s="76"/>
      <c r="L37" s="76"/>
      <c r="M37" s="76"/>
      <c r="N37" s="76"/>
    </row>
    <row r="38" spans="1:14" ht="16.5" customHeight="1">
      <c r="A38" s="710">
        <v>35</v>
      </c>
      <c r="B38" s="737" t="s">
        <v>232</v>
      </c>
      <c r="C38" s="724" t="s">
        <v>887</v>
      </c>
      <c r="D38" s="713"/>
      <c r="E38" s="736"/>
      <c r="F38" s="738">
        <v>4824</v>
      </c>
      <c r="G38" s="738">
        <v>4824</v>
      </c>
      <c r="H38" s="716">
        <v>0</v>
      </c>
      <c r="I38" s="717" t="s">
        <v>971</v>
      </c>
      <c r="J38" s="76"/>
      <c r="K38" s="76"/>
      <c r="L38" s="76"/>
      <c r="M38" s="76"/>
      <c r="N38" s="76"/>
    </row>
    <row r="39" spans="1:14" ht="16.5" customHeight="1">
      <c r="A39" s="753">
        <v>36</v>
      </c>
      <c r="B39" s="754" t="s">
        <v>982</v>
      </c>
      <c r="C39" s="755" t="s">
        <v>887</v>
      </c>
      <c r="D39" s="756"/>
      <c r="E39" s="757"/>
      <c r="F39" s="734">
        <v>749</v>
      </c>
      <c r="G39" s="734">
        <v>749</v>
      </c>
      <c r="H39" s="716">
        <v>0</v>
      </c>
      <c r="I39" s="717" t="s">
        <v>971</v>
      </c>
      <c r="J39" s="76"/>
      <c r="K39" s="76"/>
      <c r="L39" s="76"/>
      <c r="M39" s="76"/>
      <c r="N39" s="79"/>
    </row>
    <row r="40" spans="1:14" ht="16.5" customHeight="1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</row>
    <row r="41" spans="1:14" ht="16.5" customHeight="1">
      <c r="A41" s="76"/>
      <c r="B41" s="76"/>
      <c r="C41" s="76"/>
      <c r="D41" s="76"/>
      <c r="E41" s="76"/>
      <c r="F41" s="76"/>
      <c r="G41" s="76"/>
      <c r="H41" s="76"/>
      <c r="I41" s="76" t="s">
        <v>316</v>
      </c>
      <c r="J41" s="76"/>
      <c r="K41" s="76"/>
      <c r="L41" s="76"/>
      <c r="M41" s="76"/>
      <c r="N41" s="76"/>
    </row>
    <row r="42" spans="1:14" ht="16.5" customHeight="1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</row>
    <row r="43" spans="1:14" ht="16.5" customHeight="1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</row>
    <row r="44" spans="1:14" ht="16.5" customHeight="1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</row>
    <row r="45" spans="1:14" ht="16.5" customHeight="1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</row>
    <row r="46" spans="1:14" ht="16.5" customHeight="1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</row>
    <row r="47" spans="1:14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</row>
    <row r="48" spans="1:14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 t="s">
        <v>316</v>
      </c>
      <c r="L48" s="76"/>
      <c r="M48" s="76"/>
      <c r="N48" s="76"/>
    </row>
  </sheetData>
  <mergeCells count="2">
    <mergeCell ref="B1:I1"/>
    <mergeCell ref="F3:H3"/>
  </mergeCells>
  <phoneticPr fontId="23" type="noConversion"/>
  <conditionalFormatting sqref="H4:H39">
    <cfRule type="cellIs" dxfId="18" priority="1" stopIfTrue="1" operator="lessThan">
      <formula>0</formula>
    </cfRule>
    <cfRule type="cellIs" dxfId="17" priority="2" stopIfTrue="1" operator="greaterThan">
      <formula>12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O46"/>
  <sheetViews>
    <sheetView zoomScale="64" zoomScaleNormal="115" workbookViewId="0">
      <pane xSplit="4" ySplit="3" topLeftCell="E4" activePane="bottomRight" state="frozen"/>
      <selection pane="topRight"/>
      <selection pane="bottomLeft"/>
      <selection pane="bottomRight" sqref="A1:AO46"/>
    </sheetView>
  </sheetViews>
  <sheetFormatPr defaultColWidth="9.1640625" defaultRowHeight="17.399999999999999"/>
  <cols>
    <col min="1" max="1" width="11.1640625" customWidth="1"/>
    <col min="2" max="2" width="4.58203125" customWidth="1"/>
    <col min="3" max="3" width="9.6640625" customWidth="1"/>
    <col min="4" max="4" width="10.08203125" customWidth="1"/>
    <col min="5" max="11" width="9" customWidth="1"/>
    <col min="12" max="12" width="7.58203125" customWidth="1"/>
    <col min="13" max="26" width="0" hidden="1" customWidth="1"/>
    <col min="27" max="27" width="7.4140625" bestFit="1" customWidth="1"/>
    <col min="28" max="28" width="7.9140625" bestFit="1" customWidth="1"/>
    <col min="29" max="35" width="6.08203125" customWidth="1"/>
    <col min="36" max="36" width="16.25" customWidth="1"/>
    <col min="37" max="37" width="12.08203125" customWidth="1"/>
    <col min="38" max="38" width="11.1640625" customWidth="1"/>
    <col min="39" max="39" width="18.25" customWidth="1"/>
    <col min="40" max="40" width="14.4140625" hidden="1" customWidth="1"/>
    <col min="41" max="41" width="0" hidden="1" customWidth="1"/>
    <col min="42" max="42" width="17.1640625" customWidth="1"/>
    <col min="43" max="43" width="7.83203125" customWidth="1"/>
  </cols>
  <sheetData>
    <row r="1" spans="1:41" ht="22.8">
      <c r="A1" s="871" t="s">
        <v>355</v>
      </c>
      <c r="B1" s="871"/>
      <c r="C1" s="871"/>
      <c r="D1" s="871"/>
      <c r="E1" s="871"/>
      <c r="F1" s="871"/>
      <c r="G1" s="871"/>
      <c r="H1" s="871"/>
      <c r="I1" s="871"/>
      <c r="J1" s="871"/>
      <c r="K1" s="871"/>
      <c r="L1" s="871"/>
      <c r="M1" s="871"/>
      <c r="N1" s="871"/>
      <c r="O1" s="871"/>
      <c r="P1" s="871"/>
      <c r="Q1" s="871"/>
      <c r="R1" s="871"/>
      <c r="S1" s="871"/>
      <c r="T1" s="871"/>
      <c r="U1" s="871"/>
      <c r="V1" s="871"/>
      <c r="W1" s="871"/>
      <c r="X1" s="871"/>
      <c r="Y1" s="871"/>
      <c r="Z1" s="871"/>
      <c r="AA1" s="871"/>
      <c r="AB1" s="871"/>
      <c r="AC1" s="871"/>
      <c r="AD1" s="871"/>
      <c r="AE1" s="871"/>
      <c r="AF1" s="871"/>
      <c r="AG1" s="871"/>
      <c r="AH1" s="871"/>
      <c r="AI1" s="871"/>
      <c r="AJ1" s="871"/>
      <c r="AK1" s="871"/>
      <c r="AL1" s="871"/>
      <c r="AM1" s="871"/>
      <c r="AN1" s="871"/>
      <c r="AO1" s="871"/>
    </row>
    <row r="2" spans="1:41">
      <c r="A2" s="103"/>
      <c r="B2" s="103"/>
      <c r="C2" s="103"/>
      <c r="D2" s="104"/>
      <c r="E2" s="103"/>
      <c r="F2" s="103"/>
      <c r="G2" s="103"/>
      <c r="H2" s="104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</row>
    <row r="3" spans="1:41" ht="55.2">
      <c r="A3" s="884" t="s">
        <v>356</v>
      </c>
      <c r="B3" s="884"/>
      <c r="C3" s="884"/>
      <c r="D3" s="105" t="s">
        <v>357</v>
      </c>
      <c r="E3" s="106">
        <v>46235</v>
      </c>
      <c r="F3" s="106">
        <v>46236</v>
      </c>
      <c r="G3" s="106">
        <v>46237</v>
      </c>
      <c r="H3" s="106">
        <v>46238</v>
      </c>
      <c r="I3" s="106">
        <v>46239</v>
      </c>
      <c r="J3" s="106">
        <v>46240</v>
      </c>
      <c r="K3" s="106">
        <v>46241</v>
      </c>
      <c r="L3" s="106">
        <v>46242</v>
      </c>
      <c r="M3" s="106">
        <v>46243</v>
      </c>
      <c r="N3" s="106">
        <v>46244</v>
      </c>
      <c r="O3" s="106">
        <v>46245</v>
      </c>
      <c r="P3" s="106">
        <v>46246</v>
      </c>
      <c r="Q3" s="106">
        <v>46247</v>
      </c>
      <c r="R3" s="106">
        <v>46248</v>
      </c>
      <c r="S3" s="106">
        <v>46249</v>
      </c>
      <c r="T3" s="106">
        <v>46250</v>
      </c>
      <c r="U3" s="106">
        <v>46251</v>
      </c>
      <c r="V3" s="106">
        <v>46252</v>
      </c>
      <c r="W3" s="106">
        <v>46253</v>
      </c>
      <c r="X3" s="106">
        <v>46254</v>
      </c>
      <c r="Y3" s="106">
        <v>46255</v>
      </c>
      <c r="Z3" s="106">
        <v>46256</v>
      </c>
      <c r="AA3" s="106">
        <v>46257</v>
      </c>
      <c r="AB3" s="106">
        <v>46258</v>
      </c>
      <c r="AC3" s="106">
        <v>46259</v>
      </c>
      <c r="AD3" s="106">
        <v>46260</v>
      </c>
      <c r="AE3" s="106">
        <v>46261</v>
      </c>
      <c r="AF3" s="106">
        <v>46262</v>
      </c>
      <c r="AG3" s="106">
        <v>46263</v>
      </c>
      <c r="AH3" s="106">
        <v>46264</v>
      </c>
      <c r="AI3" s="106">
        <v>46265</v>
      </c>
      <c r="AJ3" s="106" t="s">
        <v>358</v>
      </c>
      <c r="AK3" s="107" t="s">
        <v>359</v>
      </c>
      <c r="AL3" s="108" t="s">
        <v>360</v>
      </c>
      <c r="AM3" s="109" t="s">
        <v>361</v>
      </c>
      <c r="AN3" s="872" t="s">
        <v>362</v>
      </c>
      <c r="AO3" s="873"/>
    </row>
    <row r="4" spans="1:41" ht="18">
      <c r="A4" s="879" t="s">
        <v>363</v>
      </c>
      <c r="B4" s="880"/>
      <c r="C4" s="110" t="s">
        <v>364</v>
      </c>
      <c r="D4" s="110"/>
      <c r="E4" s="111">
        <v>9095</v>
      </c>
      <c r="F4" s="111">
        <v>8755</v>
      </c>
      <c r="G4" s="111">
        <v>6545</v>
      </c>
      <c r="H4" s="112">
        <v>5695</v>
      </c>
      <c r="I4" s="111">
        <v>5950</v>
      </c>
      <c r="J4" s="111">
        <v>3910</v>
      </c>
      <c r="K4" s="111">
        <v>8500</v>
      </c>
      <c r="L4" s="111">
        <v>7820</v>
      </c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>
        <v>5015</v>
      </c>
      <c r="AB4" s="111">
        <v>8330</v>
      </c>
      <c r="AC4" s="111"/>
      <c r="AD4" s="111"/>
      <c r="AE4" s="111"/>
      <c r="AF4" s="111"/>
      <c r="AG4" s="111"/>
      <c r="AH4" s="111"/>
      <c r="AI4" s="111"/>
      <c r="AJ4" s="113">
        <v>69615</v>
      </c>
      <c r="AK4" s="883">
        <v>482205</v>
      </c>
      <c r="AL4" s="869">
        <v>140505</v>
      </c>
      <c r="AM4" s="870">
        <v>0.29138022210470649</v>
      </c>
      <c r="AN4" s="870">
        <v>0.70861977789529351</v>
      </c>
      <c r="AO4" s="869">
        <v>-341700</v>
      </c>
    </row>
    <row r="5" spans="1:41" ht="18">
      <c r="A5" s="881"/>
      <c r="B5" s="882"/>
      <c r="C5" s="115" t="s">
        <v>315</v>
      </c>
      <c r="D5" s="115"/>
      <c r="E5" s="111">
        <v>7310</v>
      </c>
      <c r="F5" s="111">
        <v>4250</v>
      </c>
      <c r="G5" s="111">
        <v>7140</v>
      </c>
      <c r="H5" s="112">
        <v>7395</v>
      </c>
      <c r="I5" s="111">
        <v>7055</v>
      </c>
      <c r="J5" s="111">
        <v>8330</v>
      </c>
      <c r="K5" s="111">
        <v>8075</v>
      </c>
      <c r="L5" s="111">
        <v>7055</v>
      </c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>
        <v>6630</v>
      </c>
      <c r="AB5" s="111">
        <v>7650</v>
      </c>
      <c r="AC5" s="111"/>
      <c r="AD5" s="111"/>
      <c r="AE5" s="111"/>
      <c r="AF5" s="111"/>
      <c r="AG5" s="111"/>
      <c r="AH5" s="111"/>
      <c r="AI5" s="111"/>
      <c r="AJ5" s="113">
        <v>70890</v>
      </c>
      <c r="AK5" s="883"/>
      <c r="AL5" s="869"/>
      <c r="AM5" s="870"/>
      <c r="AN5" s="870"/>
      <c r="AO5" s="874"/>
    </row>
    <row r="6" spans="1:41" ht="45" customHeight="1">
      <c r="A6" s="875" t="s">
        <v>365</v>
      </c>
      <c r="B6" s="875"/>
      <c r="C6" s="875"/>
      <c r="D6" s="115"/>
      <c r="E6" s="815">
        <v>26733.599999999751</v>
      </c>
      <c r="F6" s="815">
        <v>21232.800000000498</v>
      </c>
      <c r="G6" s="815">
        <v>16639</v>
      </c>
      <c r="H6" s="816">
        <v>20210</v>
      </c>
      <c r="I6" s="815">
        <v>18820.8</v>
      </c>
      <c r="J6" s="815">
        <v>17805.599999999999</v>
      </c>
      <c r="K6" s="815">
        <v>26784</v>
      </c>
      <c r="L6" s="815">
        <v>22980</v>
      </c>
      <c r="M6" s="116"/>
      <c r="N6" s="116"/>
      <c r="O6" s="116"/>
      <c r="P6" s="111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815">
        <v>19707.399999999216</v>
      </c>
      <c r="AB6" s="815">
        <v>25956.000000000131</v>
      </c>
      <c r="AC6" s="116"/>
      <c r="AD6" s="116"/>
      <c r="AE6" s="116"/>
      <c r="AF6" s="116"/>
      <c r="AG6" s="116"/>
      <c r="AH6" s="116"/>
      <c r="AI6" s="116"/>
      <c r="AJ6" s="113">
        <v>216869.1999999996</v>
      </c>
      <c r="AK6" s="117">
        <v>752239.8</v>
      </c>
      <c r="AL6" s="118">
        <v>216869.1999999996</v>
      </c>
      <c r="AM6" s="114">
        <v>0.28829796030467891</v>
      </c>
      <c r="AN6" s="114">
        <v>0.71170203969532109</v>
      </c>
      <c r="AO6" s="119">
        <v>-535370.60000000044</v>
      </c>
    </row>
    <row r="7" spans="1:41" ht="32.25" customHeight="1">
      <c r="A7" s="876" t="s">
        <v>366</v>
      </c>
      <c r="B7" s="877"/>
      <c r="C7" s="878"/>
      <c r="D7" s="120">
        <v>1.543498096153159</v>
      </c>
      <c r="E7" s="760">
        <v>1.6296007314842884</v>
      </c>
      <c r="F7" s="760">
        <v>1.6326643598616299</v>
      </c>
      <c r="G7" s="760">
        <v>1.2158567774936062</v>
      </c>
      <c r="H7" s="760">
        <v>1.5439266615737204</v>
      </c>
      <c r="I7" s="760">
        <v>1.4471972318339099</v>
      </c>
      <c r="J7" s="760">
        <v>1.4547058823529411</v>
      </c>
      <c r="K7" s="760">
        <v>1.6159276018099547</v>
      </c>
      <c r="L7" s="760">
        <v>1.544873949579832</v>
      </c>
      <c r="M7" s="760" t="e">
        <v>#DIV/0!</v>
      </c>
      <c r="N7" s="760" t="e">
        <v>#DIV/0!</v>
      </c>
      <c r="O7" s="760" t="e">
        <v>#DIV/0!</v>
      </c>
      <c r="P7" s="760" t="e">
        <v>#DIV/0!</v>
      </c>
      <c r="Q7" s="760" t="e">
        <v>#DIV/0!</v>
      </c>
      <c r="R7" s="760" t="e">
        <v>#DIV/0!</v>
      </c>
      <c r="S7" s="760" t="e">
        <v>#DIV/0!</v>
      </c>
      <c r="T7" s="760" t="e">
        <v>#DIV/0!</v>
      </c>
      <c r="U7" s="760" t="e">
        <v>#DIV/0!</v>
      </c>
      <c r="V7" s="760" t="e">
        <v>#DIV/0!</v>
      </c>
      <c r="W7" s="760" t="e">
        <v>#DIV/0!</v>
      </c>
      <c r="X7" s="760" t="e">
        <v>#DIV/0!</v>
      </c>
      <c r="Y7" s="760" t="e">
        <v>#DIV/0!</v>
      </c>
      <c r="Z7" s="760" t="e">
        <v>#DIV/0!</v>
      </c>
      <c r="AA7" s="760">
        <v>1.6923486474881251</v>
      </c>
      <c r="AB7" s="760">
        <v>1.6242803504380559</v>
      </c>
      <c r="AC7" s="760"/>
      <c r="AD7" s="760"/>
      <c r="AE7" s="760"/>
      <c r="AF7" s="760"/>
      <c r="AG7" s="760"/>
      <c r="AH7" s="760"/>
      <c r="AI7" s="760"/>
      <c r="AJ7" s="120">
        <v>1.543498096153159</v>
      </c>
      <c r="AK7" s="121">
        <v>1.56</v>
      </c>
      <c r="AL7" s="121">
        <v>1.543498096153159</v>
      </c>
      <c r="AM7" s="123">
        <v>-1.0578143491564718E-2</v>
      </c>
      <c r="AN7" s="114"/>
      <c r="AO7" s="124">
        <v>-1.6501903846841026E-2</v>
      </c>
    </row>
    <row r="8" spans="1:41" ht="18">
      <c r="A8" s="879" t="s">
        <v>363</v>
      </c>
      <c r="B8" s="880"/>
      <c r="C8" s="110" t="s">
        <v>364</v>
      </c>
      <c r="D8" s="110"/>
      <c r="E8" s="812">
        <v>9095</v>
      </c>
      <c r="F8" s="813">
        <v>8755</v>
      </c>
      <c r="G8" s="813">
        <v>4760</v>
      </c>
      <c r="H8" s="112">
        <v>4335</v>
      </c>
      <c r="I8" s="111">
        <v>5015</v>
      </c>
      <c r="J8" s="125">
        <v>4165</v>
      </c>
      <c r="K8" s="125">
        <v>5950</v>
      </c>
      <c r="L8" s="111">
        <v>4420</v>
      </c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>
        <v>5525</v>
      </c>
      <c r="AB8" s="111">
        <v>4845</v>
      </c>
      <c r="AC8" s="111"/>
      <c r="AD8" s="111"/>
      <c r="AE8" s="111"/>
      <c r="AF8" s="111"/>
      <c r="AG8" s="111"/>
      <c r="AH8" s="111"/>
      <c r="AI8" s="111"/>
      <c r="AJ8" s="113">
        <v>56865</v>
      </c>
      <c r="AK8" s="883">
        <v>344769.60000000003</v>
      </c>
      <c r="AL8" s="869">
        <v>111690</v>
      </c>
      <c r="AM8" s="870">
        <v>0.32395547635290345</v>
      </c>
      <c r="AN8" s="870">
        <v>1</v>
      </c>
      <c r="AO8" s="890">
        <v>-233079.60000000003</v>
      </c>
    </row>
    <row r="9" spans="1:41" ht="18">
      <c r="A9" s="881"/>
      <c r="B9" s="882"/>
      <c r="C9" s="115" t="s">
        <v>315</v>
      </c>
      <c r="D9" s="115"/>
      <c r="E9" s="814">
        <v>7310</v>
      </c>
      <c r="F9" s="813">
        <v>4250</v>
      </c>
      <c r="G9" s="813">
        <v>6290</v>
      </c>
      <c r="H9" s="112">
        <v>5865</v>
      </c>
      <c r="I9" s="111">
        <v>3315</v>
      </c>
      <c r="J9" s="111">
        <v>6035</v>
      </c>
      <c r="K9" s="111">
        <v>6120</v>
      </c>
      <c r="L9" s="111">
        <v>4930</v>
      </c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>
        <v>5950</v>
      </c>
      <c r="AB9" s="111">
        <v>4760</v>
      </c>
      <c r="AC9" s="111"/>
      <c r="AD9" s="111"/>
      <c r="AE9" s="111"/>
      <c r="AF9" s="111"/>
      <c r="AG9" s="111"/>
      <c r="AH9" s="111"/>
      <c r="AI9" s="111"/>
      <c r="AJ9" s="113">
        <v>54825</v>
      </c>
      <c r="AK9" s="883"/>
      <c r="AL9" s="869"/>
      <c r="AM9" s="870"/>
      <c r="AN9" s="870"/>
      <c r="AO9" s="890"/>
    </row>
    <row r="10" spans="1:41" ht="38.25" customHeight="1">
      <c r="A10" s="875" t="s">
        <v>367</v>
      </c>
      <c r="B10" s="875"/>
      <c r="C10" s="875"/>
      <c r="D10" s="115"/>
      <c r="E10" s="815">
        <v>9108</v>
      </c>
      <c r="F10" s="815">
        <v>720</v>
      </c>
      <c r="G10" s="815">
        <v>22392</v>
      </c>
      <c r="H10" s="816">
        <v>15408</v>
      </c>
      <c r="I10" s="815">
        <v>13752</v>
      </c>
      <c r="J10" s="815">
        <v>12528</v>
      </c>
      <c r="K10" s="815">
        <v>16128</v>
      </c>
      <c r="L10" s="815">
        <v>14328</v>
      </c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815">
        <v>14940.000000000327</v>
      </c>
      <c r="AB10" s="815">
        <v>15011.999999998625</v>
      </c>
      <c r="AC10" s="116"/>
      <c r="AD10" s="116"/>
      <c r="AE10" s="116"/>
      <c r="AF10" s="116"/>
      <c r="AG10" s="116"/>
      <c r="AH10" s="116"/>
      <c r="AI10" s="116"/>
      <c r="AJ10" s="113">
        <v>134315.99999999895</v>
      </c>
      <c r="AK10" s="117">
        <v>503363.61600000004</v>
      </c>
      <c r="AL10" s="118">
        <v>134315.99999999895</v>
      </c>
      <c r="AM10" s="114">
        <v>0.2668369260920101</v>
      </c>
      <c r="AN10" s="114">
        <v>0.73316307390798996</v>
      </c>
      <c r="AO10" s="126">
        <v>-369047.61600000109</v>
      </c>
    </row>
    <row r="11" spans="1:41" ht="30" customHeight="1">
      <c r="A11" s="876" t="s">
        <v>366</v>
      </c>
      <c r="B11" s="877"/>
      <c r="C11" s="878"/>
      <c r="D11" s="120">
        <v>1.2025785656728352</v>
      </c>
      <c r="E11" s="760">
        <v>0.55519658640658331</v>
      </c>
      <c r="F11" s="760">
        <v>5.536332179930796E-2</v>
      </c>
      <c r="G11" s="760">
        <v>2.0264253393665159</v>
      </c>
      <c r="H11" s="760">
        <v>1.5105882352941176</v>
      </c>
      <c r="I11" s="760">
        <v>1.6509003601440577</v>
      </c>
      <c r="J11" s="760">
        <v>1.2282352941176471</v>
      </c>
      <c r="K11" s="760">
        <v>1.336205468102734</v>
      </c>
      <c r="L11" s="760">
        <v>1.5324064171122995</v>
      </c>
      <c r="M11" s="760" t="e">
        <v>#DIV/0!</v>
      </c>
      <c r="N11" s="760" t="e">
        <v>#DIV/0!</v>
      </c>
      <c r="O11" s="760" t="e">
        <v>#DIV/0!</v>
      </c>
      <c r="P11" s="760" t="e">
        <v>#DIV/0!</v>
      </c>
      <c r="Q11" s="760" t="e">
        <v>#DIV/0!</v>
      </c>
      <c r="R11" s="760" t="e">
        <v>#DIV/0!</v>
      </c>
      <c r="S11" s="760" t="e">
        <v>#DIV/0!</v>
      </c>
      <c r="T11" s="760" t="e">
        <v>#DIV/0!</v>
      </c>
      <c r="U11" s="760" t="e">
        <v>#DIV/0!</v>
      </c>
      <c r="V11" s="760" t="e">
        <v>#DIV/0!</v>
      </c>
      <c r="W11" s="760" t="e">
        <v>#DIV/0!</v>
      </c>
      <c r="X11" s="760" t="e">
        <v>#DIV/0!</v>
      </c>
      <c r="Y11" s="760" t="e">
        <v>#DIV/0!</v>
      </c>
      <c r="Z11" s="760" t="e">
        <v>#DIV/0!</v>
      </c>
      <c r="AA11" s="760">
        <v>1.3019607843137539</v>
      </c>
      <c r="AB11" s="760">
        <v>1.5629359708483732</v>
      </c>
      <c r="AC11" s="760"/>
      <c r="AD11" s="760"/>
      <c r="AE11" s="760"/>
      <c r="AF11" s="760"/>
      <c r="AG11" s="760"/>
      <c r="AH11" s="760"/>
      <c r="AI11" s="760"/>
      <c r="AJ11" s="120">
        <v>1.2025785656728352</v>
      </c>
      <c r="AK11" s="121">
        <v>1.46</v>
      </c>
      <c r="AL11" s="121">
        <v>1.2025785656728352</v>
      </c>
      <c r="AM11" s="123">
        <v>-0.17631605090901703</v>
      </c>
      <c r="AN11" s="127"/>
      <c r="AO11" s="124">
        <v>-0.2574214343271648</v>
      </c>
    </row>
    <row r="12" spans="1:41" ht="18">
      <c r="A12" s="879" t="s">
        <v>363</v>
      </c>
      <c r="B12" s="880"/>
      <c r="C12" s="110" t="s">
        <v>364</v>
      </c>
      <c r="D12" s="110"/>
      <c r="E12" s="111">
        <v>6630</v>
      </c>
      <c r="F12" s="111">
        <v>7480</v>
      </c>
      <c r="G12" s="111">
        <v>4930</v>
      </c>
      <c r="H12" s="112">
        <v>6120</v>
      </c>
      <c r="I12" s="111">
        <v>5695</v>
      </c>
      <c r="J12" s="111">
        <v>3400</v>
      </c>
      <c r="K12" s="111">
        <v>6545</v>
      </c>
      <c r="L12" s="111">
        <v>8500</v>
      </c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>
        <v>8075</v>
      </c>
      <c r="AB12" s="111">
        <v>8755</v>
      </c>
      <c r="AC12" s="111"/>
      <c r="AD12" s="111"/>
      <c r="AE12" s="111"/>
      <c r="AF12" s="111"/>
      <c r="AG12" s="111"/>
      <c r="AH12" s="111"/>
      <c r="AI12" s="111"/>
      <c r="AJ12" s="113">
        <v>66130</v>
      </c>
      <c r="AK12" s="883">
        <v>482205</v>
      </c>
      <c r="AL12" s="869">
        <v>126395</v>
      </c>
      <c r="AM12" s="870">
        <v>0.26211880839062224</v>
      </c>
      <c r="AN12" s="870">
        <v>0.73788119160937771</v>
      </c>
      <c r="AO12" s="890">
        <v>-355810</v>
      </c>
    </row>
    <row r="13" spans="1:41" ht="18">
      <c r="A13" s="881"/>
      <c r="B13" s="882"/>
      <c r="C13" s="115" t="s">
        <v>315</v>
      </c>
      <c r="D13" s="115"/>
      <c r="E13" s="111">
        <v>5950</v>
      </c>
      <c r="F13" s="111">
        <v>4335</v>
      </c>
      <c r="G13" s="111">
        <v>7735</v>
      </c>
      <c r="H13" s="112">
        <v>5695</v>
      </c>
      <c r="I13" s="111">
        <v>2975</v>
      </c>
      <c r="J13" s="111">
        <v>5100</v>
      </c>
      <c r="K13" s="111">
        <v>5100</v>
      </c>
      <c r="L13" s="111">
        <v>8330</v>
      </c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>
        <v>7225</v>
      </c>
      <c r="AB13" s="111">
        <v>7820</v>
      </c>
      <c r="AC13" s="111"/>
      <c r="AD13" s="111"/>
      <c r="AE13" s="111"/>
      <c r="AF13" s="111"/>
      <c r="AG13" s="111"/>
      <c r="AH13" s="111"/>
      <c r="AI13" s="111"/>
      <c r="AJ13" s="113">
        <v>60265</v>
      </c>
      <c r="AK13" s="883"/>
      <c r="AL13" s="869"/>
      <c r="AM13" s="870"/>
      <c r="AN13" s="870"/>
      <c r="AO13" s="890"/>
    </row>
    <row r="14" spans="1:41" ht="39.75" customHeight="1">
      <c r="A14" s="875" t="s">
        <v>368</v>
      </c>
      <c r="B14" s="875"/>
      <c r="C14" s="875"/>
      <c r="D14" s="115"/>
      <c r="E14" s="815">
        <v>24120.000000000982</v>
      </c>
      <c r="F14" s="815">
        <v>22428.000000000065</v>
      </c>
      <c r="G14" s="815">
        <v>13068</v>
      </c>
      <c r="H14" s="816">
        <v>22716</v>
      </c>
      <c r="I14" s="815">
        <v>20232</v>
      </c>
      <c r="J14" s="815">
        <v>15372</v>
      </c>
      <c r="K14" s="815">
        <v>21888</v>
      </c>
      <c r="L14" s="815">
        <v>22176</v>
      </c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815">
        <v>21636.000000000786</v>
      </c>
      <c r="AB14" s="815">
        <v>26892.000000000917</v>
      </c>
      <c r="AC14" s="116"/>
      <c r="AD14" s="116"/>
      <c r="AE14" s="116"/>
      <c r="AF14" s="116"/>
      <c r="AG14" s="116"/>
      <c r="AH14" s="116"/>
      <c r="AI14" s="116"/>
      <c r="AJ14" s="113">
        <v>210528.00000000274</v>
      </c>
      <c r="AK14" s="117">
        <v>655798.80000000005</v>
      </c>
      <c r="AL14" s="118">
        <v>210528.00000000274</v>
      </c>
      <c r="AM14" s="114">
        <v>0.32102529007372799</v>
      </c>
      <c r="AN14" s="114">
        <v>0.67897470992627196</v>
      </c>
      <c r="AO14" s="126">
        <v>-445270.79999999731</v>
      </c>
    </row>
    <row r="15" spans="1:41" ht="39.75" customHeight="1">
      <c r="A15" s="876" t="s">
        <v>369</v>
      </c>
      <c r="B15" s="877"/>
      <c r="C15" s="878"/>
      <c r="D15" s="120">
        <v>1.6656355077337137</v>
      </c>
      <c r="E15" s="760">
        <v>1.91732909379976</v>
      </c>
      <c r="F15" s="760">
        <v>1.8982649174777879</v>
      </c>
      <c r="G15" s="760">
        <v>1.0318199763126727</v>
      </c>
      <c r="H15" s="760">
        <v>1.9226407109606432</v>
      </c>
      <c r="I15" s="760">
        <v>2.3335640138408302</v>
      </c>
      <c r="J15" s="760">
        <v>1.8084705882352941</v>
      </c>
      <c r="K15" s="760">
        <v>1.8796049806784028</v>
      </c>
      <c r="L15" s="760">
        <v>1.3176470588235294</v>
      </c>
      <c r="M15" s="760" t="e">
        <v>#DIV/0!</v>
      </c>
      <c r="N15" s="760" t="e">
        <v>#DIV/0!</v>
      </c>
      <c r="O15" s="760" t="e">
        <v>#DIV/0!</v>
      </c>
      <c r="P15" s="760" t="e">
        <v>#DIV/0!</v>
      </c>
      <c r="Q15" s="760" t="e">
        <v>#DIV/0!</v>
      </c>
      <c r="R15" s="760" t="e">
        <v>#DIV/0!</v>
      </c>
      <c r="S15" s="760" t="e">
        <v>#DIV/0!</v>
      </c>
      <c r="T15" s="760" t="e">
        <v>#DIV/0!</v>
      </c>
      <c r="U15" s="760" t="e">
        <v>#DIV/0!</v>
      </c>
      <c r="V15" s="760" t="e">
        <v>#DIV/0!</v>
      </c>
      <c r="W15" s="760" t="e">
        <v>#DIV/0!</v>
      </c>
      <c r="X15" s="760" t="e">
        <v>#DIV/0!</v>
      </c>
      <c r="Y15" s="760" t="e">
        <v>#DIV/0!</v>
      </c>
      <c r="Z15" s="760" t="e">
        <v>#DIV/0!</v>
      </c>
      <c r="AA15" s="760">
        <v>1.414117647058875</v>
      </c>
      <c r="AB15" s="760">
        <v>1.6224434389140825</v>
      </c>
      <c r="AC15" s="760"/>
      <c r="AD15" s="760"/>
      <c r="AE15" s="760"/>
      <c r="AF15" s="760"/>
      <c r="AG15" s="760"/>
      <c r="AH15" s="760"/>
      <c r="AI15" s="760"/>
      <c r="AJ15" s="120">
        <v>1.6656355077337137</v>
      </c>
      <c r="AK15" s="121">
        <v>1.36</v>
      </c>
      <c r="AL15" s="121">
        <v>1.6656355077337137</v>
      </c>
      <c r="AM15" s="123">
        <v>0.22473199098067176</v>
      </c>
      <c r="AN15" s="127"/>
      <c r="AO15" s="128">
        <v>0.30563550773371362</v>
      </c>
    </row>
    <row r="16" spans="1:41" ht="18">
      <c r="A16" s="879" t="s">
        <v>363</v>
      </c>
      <c r="B16" s="880"/>
      <c r="C16" s="110" t="s">
        <v>364</v>
      </c>
      <c r="D16" s="110"/>
      <c r="E16" s="111">
        <v>6375</v>
      </c>
      <c r="F16" s="111">
        <v>4675</v>
      </c>
      <c r="G16" s="111"/>
      <c r="H16" s="112">
        <v>6800</v>
      </c>
      <c r="I16" s="111">
        <v>4335</v>
      </c>
      <c r="J16" s="111">
        <v>4760</v>
      </c>
      <c r="K16" s="111">
        <v>7650</v>
      </c>
      <c r="L16" s="111">
        <v>6545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>
        <v>7480</v>
      </c>
      <c r="AB16" s="111">
        <v>6970</v>
      </c>
      <c r="AC16" s="111"/>
      <c r="AD16" s="111"/>
      <c r="AE16" s="111"/>
      <c r="AF16" s="111"/>
      <c r="AG16" s="111"/>
      <c r="AH16" s="111"/>
      <c r="AI16" s="111"/>
      <c r="AJ16" s="113">
        <v>55590</v>
      </c>
      <c r="AK16" s="883">
        <v>426978.49999999994</v>
      </c>
      <c r="AL16" s="869">
        <v>105400</v>
      </c>
      <c r="AM16" s="870">
        <v>0.24685083675173344</v>
      </c>
      <c r="AN16" s="870">
        <v>0.75314916324826653</v>
      </c>
      <c r="AO16" s="890">
        <v>-321578.49999999994</v>
      </c>
    </row>
    <row r="17" spans="1:41" ht="18">
      <c r="A17" s="881"/>
      <c r="B17" s="882"/>
      <c r="C17" s="115" t="s">
        <v>315</v>
      </c>
      <c r="D17" s="115"/>
      <c r="E17" s="111">
        <v>5865</v>
      </c>
      <c r="F17" s="111">
        <v>3655</v>
      </c>
      <c r="G17" s="111">
        <v>2380</v>
      </c>
      <c r="H17" s="112">
        <v>4845</v>
      </c>
      <c r="I17" s="111">
        <v>5780</v>
      </c>
      <c r="J17" s="111">
        <v>5525</v>
      </c>
      <c r="K17" s="111">
        <v>6630</v>
      </c>
      <c r="L17" s="111">
        <v>6290</v>
      </c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>
        <v>5015</v>
      </c>
      <c r="AB17" s="111">
        <v>3825</v>
      </c>
      <c r="AC17" s="111"/>
      <c r="AD17" s="111"/>
      <c r="AE17" s="111"/>
      <c r="AF17" s="111"/>
      <c r="AG17" s="111"/>
      <c r="AH17" s="111"/>
      <c r="AI17" s="111"/>
      <c r="AJ17" s="113">
        <v>49810</v>
      </c>
      <c r="AK17" s="883"/>
      <c r="AL17" s="869"/>
      <c r="AM17" s="870"/>
      <c r="AN17" s="870"/>
      <c r="AO17" s="890"/>
    </row>
    <row r="18" spans="1:41" ht="45" customHeight="1">
      <c r="A18" s="875" t="s">
        <v>370</v>
      </c>
      <c r="B18" s="875"/>
      <c r="C18" s="875"/>
      <c r="D18" s="115"/>
      <c r="E18" s="815">
        <v>26712.000000000298</v>
      </c>
      <c r="F18" s="815">
        <v>23400</v>
      </c>
      <c r="G18" s="815">
        <v>216</v>
      </c>
      <c r="H18" s="816">
        <v>22608</v>
      </c>
      <c r="I18" s="815">
        <v>23904</v>
      </c>
      <c r="J18" s="815">
        <v>21168</v>
      </c>
      <c r="K18" s="815">
        <v>27432</v>
      </c>
      <c r="L18" s="815">
        <v>24840</v>
      </c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815">
        <v>24696.000000002095</v>
      </c>
      <c r="AB18" s="815">
        <v>23183.999999998559</v>
      </c>
      <c r="AC18" s="116"/>
      <c r="AD18" s="116"/>
      <c r="AE18" s="116"/>
      <c r="AF18" s="116"/>
      <c r="AG18" s="116"/>
      <c r="AH18" s="116"/>
      <c r="AI18" s="116"/>
      <c r="AJ18" s="113">
        <v>218160.00000000093</v>
      </c>
      <c r="AK18" s="117">
        <v>768561.29999999993</v>
      </c>
      <c r="AL18" s="118">
        <v>218160.00000000093</v>
      </c>
      <c r="AM18" s="114">
        <v>0.28385504188150112</v>
      </c>
      <c r="AN18" s="114">
        <v>0.71614495811849888</v>
      </c>
      <c r="AO18" s="126">
        <v>-550401.299999999</v>
      </c>
    </row>
    <row r="19" spans="1:41" ht="35.25" customHeight="1">
      <c r="A19" s="876" t="s">
        <v>366</v>
      </c>
      <c r="B19" s="877"/>
      <c r="C19" s="878"/>
      <c r="D19" s="120">
        <v>2.0698292220113941</v>
      </c>
      <c r="E19" s="760">
        <v>2.1823529411764948</v>
      </c>
      <c r="F19" s="760">
        <v>2.8091236494597838</v>
      </c>
      <c r="G19" s="760">
        <v>9.07563025210084E-2</v>
      </c>
      <c r="H19" s="760">
        <v>1.9414340918849291</v>
      </c>
      <c r="I19" s="760">
        <v>2.363222936233317</v>
      </c>
      <c r="J19" s="760">
        <v>2.0581429265921245</v>
      </c>
      <c r="K19" s="760">
        <v>1.9210084033613446</v>
      </c>
      <c r="L19" s="760">
        <v>1.9353330736268017</v>
      </c>
      <c r="M19" s="760" t="e">
        <v>#DIV/0!</v>
      </c>
      <c r="N19" s="760" t="e">
        <v>#DIV/0!</v>
      </c>
      <c r="O19" s="760" t="e">
        <v>#DIV/0!</v>
      </c>
      <c r="P19" s="760" t="e">
        <v>#DIV/0!</v>
      </c>
      <c r="Q19" s="760" t="e">
        <v>#DIV/0!</v>
      </c>
      <c r="R19" s="760" t="e">
        <v>#DIV/0!</v>
      </c>
      <c r="S19" s="760" t="e">
        <v>#DIV/0!</v>
      </c>
      <c r="T19" s="760" t="e">
        <v>#DIV/0!</v>
      </c>
      <c r="U19" s="760" t="e">
        <v>#DIV/0!</v>
      </c>
      <c r="V19" s="760" t="e">
        <v>#DIV/0!</v>
      </c>
      <c r="W19" s="760" t="e">
        <v>#DIV/0!</v>
      </c>
      <c r="X19" s="760" t="e">
        <v>#DIV/0!</v>
      </c>
      <c r="Y19" s="760" t="e">
        <v>#DIV/0!</v>
      </c>
      <c r="Z19" s="760" t="e">
        <v>#DIV/0!</v>
      </c>
      <c r="AA19" s="760">
        <v>1.9764705882354618</v>
      </c>
      <c r="AB19" s="760">
        <v>2.1476609541453042</v>
      </c>
      <c r="AC19" s="760"/>
      <c r="AD19" s="760"/>
      <c r="AE19" s="760"/>
      <c r="AF19" s="760"/>
      <c r="AG19" s="760"/>
      <c r="AH19" s="760"/>
      <c r="AI19" s="760"/>
      <c r="AJ19" s="120">
        <v>2.0698292220113941</v>
      </c>
      <c r="AK19" s="121">
        <v>1.8</v>
      </c>
      <c r="AL19" s="121">
        <v>2.0698292220113941</v>
      </c>
      <c r="AM19" s="129">
        <v>0.14990512333966333</v>
      </c>
      <c r="AN19" s="127"/>
      <c r="AO19" s="128">
        <v>0.26982922201139403</v>
      </c>
    </row>
    <row r="20" spans="1:41" ht="18">
      <c r="A20" s="879" t="s">
        <v>363</v>
      </c>
      <c r="B20" s="880"/>
      <c r="C20" s="110" t="s">
        <v>364</v>
      </c>
      <c r="D20" s="110"/>
      <c r="E20" s="131">
        <v>8075</v>
      </c>
      <c r="F20" s="131">
        <v>9265</v>
      </c>
      <c r="G20" s="131">
        <v>7480</v>
      </c>
      <c r="H20" s="131">
        <v>5865</v>
      </c>
      <c r="I20" s="131">
        <v>8840</v>
      </c>
      <c r="J20" s="131">
        <v>5355</v>
      </c>
      <c r="K20" s="131">
        <v>9095</v>
      </c>
      <c r="L20" s="131">
        <v>3145</v>
      </c>
      <c r="M20" s="131"/>
      <c r="N20" s="131"/>
      <c r="O20" s="131"/>
      <c r="P20" s="131"/>
      <c r="Q20" s="131"/>
      <c r="R20" s="131"/>
      <c r="S20" s="130"/>
      <c r="T20" s="130"/>
      <c r="U20" s="130"/>
      <c r="V20" s="130"/>
      <c r="W20" s="130"/>
      <c r="X20" s="130"/>
      <c r="Y20" s="130"/>
      <c r="Z20" s="130"/>
      <c r="AA20" s="130">
        <v>7905</v>
      </c>
      <c r="AB20" s="130">
        <v>10030</v>
      </c>
      <c r="AC20" s="130"/>
      <c r="AD20" s="130"/>
      <c r="AE20" s="130"/>
      <c r="AF20" s="130"/>
      <c r="AG20" s="130"/>
      <c r="AH20" s="130"/>
      <c r="AI20" s="130"/>
      <c r="AJ20" s="113">
        <v>75055</v>
      </c>
      <c r="AK20" s="883">
        <v>465185.99999999994</v>
      </c>
      <c r="AL20" s="869">
        <v>153765</v>
      </c>
      <c r="AM20" s="870">
        <v>0.33054520127432901</v>
      </c>
      <c r="AN20" s="870">
        <v>0.66945479872567093</v>
      </c>
      <c r="AO20" s="890">
        <v>-311420.99999999994</v>
      </c>
    </row>
    <row r="21" spans="1:41" ht="18">
      <c r="A21" s="881"/>
      <c r="B21" s="882"/>
      <c r="C21" s="115" t="s">
        <v>315</v>
      </c>
      <c r="D21" s="115"/>
      <c r="E21" s="131">
        <v>6545</v>
      </c>
      <c r="F21" s="131">
        <v>5525</v>
      </c>
      <c r="G21" s="131">
        <v>7905</v>
      </c>
      <c r="H21" s="131">
        <v>7905</v>
      </c>
      <c r="I21" s="131">
        <v>7310</v>
      </c>
      <c r="J21" s="131">
        <v>8415</v>
      </c>
      <c r="K21" s="131">
        <v>9095</v>
      </c>
      <c r="L21" s="131">
        <v>9180</v>
      </c>
      <c r="M21" s="131"/>
      <c r="N21" s="131"/>
      <c r="O21" s="131"/>
      <c r="P21" s="131"/>
      <c r="Q21" s="131"/>
      <c r="R21" s="131"/>
      <c r="S21" s="130"/>
      <c r="T21" s="130"/>
      <c r="U21" s="130"/>
      <c r="V21" s="130"/>
      <c r="W21" s="130"/>
      <c r="X21" s="130"/>
      <c r="Y21" s="130"/>
      <c r="Z21" s="130"/>
      <c r="AA21" s="130">
        <v>8330</v>
      </c>
      <c r="AB21" s="130">
        <v>8500</v>
      </c>
      <c r="AC21" s="130"/>
      <c r="AD21" s="130"/>
      <c r="AE21" s="130"/>
      <c r="AF21" s="130"/>
      <c r="AG21" s="130"/>
      <c r="AH21" s="130"/>
      <c r="AI21" s="130"/>
      <c r="AJ21" s="113">
        <v>78710</v>
      </c>
      <c r="AK21" s="883"/>
      <c r="AL21" s="869"/>
      <c r="AM21" s="870"/>
      <c r="AN21" s="870"/>
      <c r="AO21" s="890"/>
    </row>
    <row r="22" spans="1:41" ht="45" customHeight="1">
      <c r="A22" s="875" t="s">
        <v>371</v>
      </c>
      <c r="B22" s="875"/>
      <c r="C22" s="875"/>
      <c r="D22" s="115"/>
      <c r="E22" s="817">
        <v>25524.000000000524</v>
      </c>
      <c r="F22" s="817">
        <v>26640.000000000327</v>
      </c>
      <c r="G22" s="817">
        <v>17784</v>
      </c>
      <c r="H22" s="818">
        <v>23940</v>
      </c>
      <c r="I22" s="817">
        <v>25704</v>
      </c>
      <c r="J22" s="817">
        <v>18684</v>
      </c>
      <c r="K22" s="817">
        <v>26676</v>
      </c>
      <c r="L22" s="817">
        <v>17388</v>
      </c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817">
        <v>22859.999999999673</v>
      </c>
      <c r="AB22" s="817">
        <v>24012.000000000262</v>
      </c>
      <c r="AC22" s="132"/>
      <c r="AD22" s="132"/>
      <c r="AE22" s="132"/>
      <c r="AF22" s="132"/>
      <c r="AG22" s="132"/>
      <c r="AH22" s="132"/>
      <c r="AI22" s="132"/>
      <c r="AJ22" s="113">
        <v>229212.00000000079</v>
      </c>
      <c r="AK22" s="117">
        <v>828031.08</v>
      </c>
      <c r="AL22" s="118">
        <v>229212.00000000079</v>
      </c>
      <c r="AM22" s="114">
        <v>0.27681569633835579</v>
      </c>
      <c r="AN22" s="114">
        <v>0.72318430366164421</v>
      </c>
      <c r="AO22" s="126">
        <v>-598819.07999999914</v>
      </c>
    </row>
    <row r="23" spans="1:41" ht="26.25" customHeight="1">
      <c r="A23" s="876" t="s">
        <v>366</v>
      </c>
      <c r="B23" s="877"/>
      <c r="C23" s="878"/>
      <c r="D23" s="120">
        <v>1.4906643254316703</v>
      </c>
      <c r="E23" s="133">
        <v>1.7458276333789688</v>
      </c>
      <c r="F23" s="133">
        <v>1.8012170385395758</v>
      </c>
      <c r="G23" s="133">
        <v>1.1559311017224569</v>
      </c>
      <c r="H23" s="133">
        <v>1.738562091503268</v>
      </c>
      <c r="I23" s="133">
        <v>1.591578947368421</v>
      </c>
      <c r="J23" s="133">
        <v>1.3568627450980393</v>
      </c>
      <c r="K23" s="133">
        <v>1.4665200659703133</v>
      </c>
      <c r="L23" s="133">
        <v>1.41079107505071</v>
      </c>
      <c r="M23" s="133" t="e">
        <v>#DIV/0!</v>
      </c>
      <c r="N23" s="133" t="e">
        <v>#DIV/0!</v>
      </c>
      <c r="O23" s="133" t="e">
        <v>#DIV/0!</v>
      </c>
      <c r="P23" s="133" t="e">
        <v>#DIV/0!</v>
      </c>
      <c r="Q23" s="133" t="e">
        <v>#DIV/0!</v>
      </c>
      <c r="R23" s="133" t="e">
        <v>#DIV/0!</v>
      </c>
      <c r="S23" s="133" t="e">
        <v>#DIV/0!</v>
      </c>
      <c r="T23" s="133" t="e">
        <v>#DIV/0!</v>
      </c>
      <c r="U23" s="133" t="e">
        <v>#DIV/0!</v>
      </c>
      <c r="V23" s="133" t="e">
        <v>#DIV/0!</v>
      </c>
      <c r="W23" s="133" t="e">
        <v>#DIV/0!</v>
      </c>
      <c r="X23" s="133" t="e">
        <v>#DIV/0!</v>
      </c>
      <c r="Y23" s="133" t="e">
        <v>#DIV/0!</v>
      </c>
      <c r="Z23" s="133" t="e">
        <v>#DIV/0!</v>
      </c>
      <c r="AA23" s="133">
        <v>1.4080689867569862</v>
      </c>
      <c r="AB23" s="133">
        <v>1.2958445763626694</v>
      </c>
      <c r="AC23" s="133"/>
      <c r="AD23" s="133"/>
      <c r="AE23" s="133"/>
      <c r="AF23" s="133"/>
      <c r="AG23" s="133"/>
      <c r="AH23" s="133"/>
      <c r="AI23" s="133"/>
      <c r="AJ23" s="120">
        <v>1.4906643254316703</v>
      </c>
      <c r="AK23" s="122">
        <v>1.78</v>
      </c>
      <c r="AL23" s="122">
        <v>1.4906643254316703</v>
      </c>
      <c r="AM23" s="134">
        <v>-0.16254813177996053</v>
      </c>
      <c r="AN23" s="127"/>
      <c r="AO23" s="135">
        <v>-0.28933567456832976</v>
      </c>
    </row>
    <row r="24" spans="1:41" ht="18" hidden="1">
      <c r="A24" s="136"/>
      <c r="B24" s="136"/>
      <c r="C24" s="137"/>
      <c r="D24" s="138"/>
      <c r="E24" s="139">
        <v>1.6060613972492193</v>
      </c>
      <c r="F24" s="139">
        <v>1.6393266574276173</v>
      </c>
      <c r="G24" s="139">
        <v>1.1041578994832519</v>
      </c>
      <c r="H24" s="140">
        <v>1.7314303582433355</v>
      </c>
      <c r="I24" s="139">
        <v>1.8772926978841071</v>
      </c>
      <c r="J24" s="139">
        <v>1.5812834872792092</v>
      </c>
      <c r="K24" s="139">
        <v>1.64385330398455</v>
      </c>
      <c r="L24" s="139">
        <v>1.5482103148386346</v>
      </c>
      <c r="M24" s="139" t="e">
        <v>#DIV/0!</v>
      </c>
      <c r="N24" s="139" t="e">
        <v>#DIV/0!</v>
      </c>
      <c r="O24" s="139" t="e">
        <v>#DIV/0!</v>
      </c>
      <c r="P24" s="139" t="e">
        <v>#DIV/0!</v>
      </c>
      <c r="Q24" s="133" t="e">
        <v>#DIV/0!</v>
      </c>
      <c r="R24" s="139" t="e">
        <v>#DIV/0!</v>
      </c>
      <c r="S24" s="139" t="e">
        <v>#DIV/0!</v>
      </c>
      <c r="T24" s="133" t="e">
        <v>#DIV/0!</v>
      </c>
      <c r="U24" s="139" t="e">
        <v>#DIV/0!</v>
      </c>
      <c r="V24" s="139" t="e">
        <v>#REF!</v>
      </c>
      <c r="W24" s="139" t="e">
        <v>#DIV/0!</v>
      </c>
      <c r="X24" s="139" t="e">
        <v>#DIV/0!</v>
      </c>
      <c r="Y24" s="139" t="e">
        <v>#DIV/0!</v>
      </c>
      <c r="Z24" s="139" t="e">
        <v>#DIV/0!</v>
      </c>
      <c r="AA24" s="139">
        <v>1.5585933307706406</v>
      </c>
      <c r="AB24" s="139">
        <v>1.6506330581416968</v>
      </c>
      <c r="AC24" s="139" t="e">
        <v>#DIV/0!</v>
      </c>
      <c r="AD24" s="139"/>
      <c r="AE24" s="139"/>
      <c r="AF24" s="139"/>
      <c r="AG24" s="133" t="e">
        <v>#DIV/0!</v>
      </c>
      <c r="AH24" s="139"/>
      <c r="AI24" s="139"/>
      <c r="AJ24" s="141"/>
      <c r="AK24" s="127"/>
      <c r="AL24" s="127"/>
      <c r="AM24" s="136"/>
      <c r="AN24" s="136"/>
      <c r="AO24" s="136"/>
    </row>
    <row r="25" spans="1:41" hidden="1">
      <c r="A25" s="142"/>
      <c r="B25" s="142"/>
      <c r="C25" s="888" t="s">
        <v>359</v>
      </c>
      <c r="D25" s="888"/>
      <c r="E25" s="143">
        <v>3.225806451612903</v>
      </c>
      <c r="F25" s="143">
        <v>6.4516129032258061</v>
      </c>
      <c r="G25" s="143">
        <v>9.6774193548387082</v>
      </c>
      <c r="H25" s="144">
        <v>12.903225806451612</v>
      </c>
      <c r="I25" s="143">
        <v>16.129032258064516</v>
      </c>
      <c r="J25" s="143">
        <v>19.35483870967742</v>
      </c>
      <c r="K25" s="143">
        <v>22.580645161290324</v>
      </c>
      <c r="L25" s="143">
        <v>25.806451612903228</v>
      </c>
      <c r="M25" s="143">
        <v>29.032258064516132</v>
      </c>
      <c r="N25" s="143">
        <v>32.258064516129032</v>
      </c>
      <c r="O25" s="143">
        <v>35.483870967741936</v>
      </c>
      <c r="P25" s="143">
        <v>38.70967741935484</v>
      </c>
      <c r="Q25" s="133" t="e">
        <v>#DIV/0!</v>
      </c>
      <c r="R25" s="143" t="e">
        <v>#DIV/0!</v>
      </c>
      <c r="S25" s="143" t="e">
        <v>#DIV/0!</v>
      </c>
      <c r="T25" s="133" t="e">
        <v>#DIV/0!</v>
      </c>
      <c r="U25" s="143" t="e">
        <v>#DIV/0!</v>
      </c>
      <c r="V25" s="143" t="e">
        <v>#DIV/0!</v>
      </c>
      <c r="W25" s="143" t="e">
        <v>#DIV/0!</v>
      </c>
      <c r="X25" s="143" t="e">
        <v>#DIV/0!</v>
      </c>
      <c r="Y25" s="143" t="e">
        <v>#DIV/0!</v>
      </c>
      <c r="Z25" s="143" t="e">
        <v>#DIV/0!</v>
      </c>
      <c r="AA25" s="143" t="e">
        <v>#DIV/0!</v>
      </c>
      <c r="AB25" s="143" t="e">
        <v>#DIV/0!</v>
      </c>
      <c r="AC25" s="143" t="e">
        <v>#DIV/0!</v>
      </c>
      <c r="AD25" s="143"/>
      <c r="AE25" s="143"/>
      <c r="AF25" s="143"/>
      <c r="AG25" s="133" t="e">
        <v>#DIV/0!</v>
      </c>
      <c r="AH25" s="143"/>
      <c r="AI25" s="143"/>
      <c r="AJ25" s="145"/>
      <c r="AK25" s="145"/>
      <c r="AL25" s="145"/>
      <c r="AM25" s="142"/>
      <c r="AN25" s="142"/>
      <c r="AO25" s="142"/>
    </row>
    <row r="26" spans="1:41" ht="18" hidden="1">
      <c r="A26" s="146"/>
      <c r="B26" s="147"/>
      <c r="C26" s="889" t="s">
        <v>372</v>
      </c>
      <c r="D26" s="889"/>
      <c r="E26" s="148">
        <v>72897.75</v>
      </c>
      <c r="F26" s="148">
        <v>145795.5</v>
      </c>
      <c r="G26" s="148">
        <v>218693.25</v>
      </c>
      <c r="H26" s="149">
        <v>291591</v>
      </c>
      <c r="I26" s="148">
        <v>364488.75</v>
      </c>
      <c r="J26" s="148">
        <v>437386.5</v>
      </c>
      <c r="K26" s="148">
        <v>510284.25</v>
      </c>
      <c r="L26" s="148">
        <v>583182</v>
      </c>
      <c r="M26" s="148">
        <v>656079.75</v>
      </c>
      <c r="N26" s="148">
        <v>728977.5</v>
      </c>
      <c r="O26" s="148">
        <v>801875.25</v>
      </c>
      <c r="P26" s="148">
        <v>874773</v>
      </c>
      <c r="Q26" s="133" t="e">
        <v>#DIV/0!</v>
      </c>
      <c r="R26" s="148" t="e">
        <v>#DIV/0!</v>
      </c>
      <c r="S26" s="148" t="e">
        <v>#DIV/0!</v>
      </c>
      <c r="T26" s="133" t="e">
        <v>#DIV/0!</v>
      </c>
      <c r="U26" s="148" t="e">
        <v>#DIV/0!</v>
      </c>
      <c r="V26" s="148" t="e">
        <v>#DIV/0!</v>
      </c>
      <c r="W26" s="148" t="e">
        <v>#DIV/0!</v>
      </c>
      <c r="X26" s="148" t="e">
        <v>#DIV/0!</v>
      </c>
      <c r="Y26" s="148" t="e">
        <v>#DIV/0!</v>
      </c>
      <c r="Z26" s="148" t="e">
        <v>#DIV/0!</v>
      </c>
      <c r="AA26" s="148" t="e">
        <v>#DIV/0!</v>
      </c>
      <c r="AB26" s="148" t="e">
        <v>#DIV/0!</v>
      </c>
      <c r="AC26" s="148" t="e">
        <v>#DIV/0!</v>
      </c>
      <c r="AD26" s="148"/>
      <c r="AE26" s="148"/>
      <c r="AF26" s="148"/>
      <c r="AG26" s="133" t="e">
        <v>#DIV/0!</v>
      </c>
      <c r="AH26" s="148"/>
      <c r="AI26" s="148"/>
      <c r="AJ26" s="150" t="e">
        <v>#DIV/0!</v>
      </c>
      <c r="AK26" s="127"/>
      <c r="AL26" s="127"/>
      <c r="AM26" s="136"/>
      <c r="AN26" s="136"/>
      <c r="AO26" s="136"/>
    </row>
    <row r="27" spans="1:41" ht="18" hidden="1">
      <c r="A27" s="151"/>
      <c r="B27" s="136"/>
      <c r="C27" s="885" t="s">
        <v>373</v>
      </c>
      <c r="D27" s="885"/>
      <c r="E27" s="153">
        <v>72250</v>
      </c>
      <c r="F27" s="153">
        <v>133195</v>
      </c>
      <c r="G27" s="153">
        <v>188360</v>
      </c>
      <c r="H27" s="154">
        <v>248880</v>
      </c>
      <c r="I27" s="153">
        <v>305150</v>
      </c>
      <c r="J27" s="153" t="e">
        <v>#REF!</v>
      </c>
      <c r="K27" s="153" t="e">
        <v>#REF!</v>
      </c>
      <c r="L27" s="153" t="e">
        <v>#REF!</v>
      </c>
      <c r="M27" s="153" t="e">
        <v>#REF!</v>
      </c>
      <c r="N27" s="153" t="e">
        <v>#REF!</v>
      </c>
      <c r="O27" s="153" t="e">
        <v>#REF!</v>
      </c>
      <c r="P27" s="153" t="e">
        <v>#REF!</v>
      </c>
      <c r="Q27" s="133" t="e">
        <v>#DIV/0!</v>
      </c>
      <c r="R27" s="153" t="e">
        <v>#DIV/0!</v>
      </c>
      <c r="S27" s="153" t="e">
        <v>#DIV/0!</v>
      </c>
      <c r="T27" s="133" t="e">
        <v>#DIV/0!</v>
      </c>
      <c r="U27" s="153" t="e">
        <v>#DIV/0!</v>
      </c>
      <c r="V27" s="153" t="e">
        <v>#DIV/0!</v>
      </c>
      <c r="W27" s="153" t="e">
        <v>#DIV/0!</v>
      </c>
      <c r="X27" s="153" t="e">
        <v>#DIV/0!</v>
      </c>
      <c r="Y27" s="153" t="e">
        <v>#DIV/0!</v>
      </c>
      <c r="Z27" s="153" t="e">
        <v>#DIV/0!</v>
      </c>
      <c r="AA27" s="153" t="e">
        <v>#DIV/0!</v>
      </c>
      <c r="AB27" s="153" t="e">
        <v>#DIV/0!</v>
      </c>
      <c r="AC27" s="153" t="e">
        <v>#DIV/0!</v>
      </c>
      <c r="AD27" s="153"/>
      <c r="AE27" s="153"/>
      <c r="AF27" s="153"/>
      <c r="AG27" s="133" t="e">
        <v>#DIV/0!</v>
      </c>
      <c r="AH27" s="153"/>
      <c r="AI27" s="153"/>
      <c r="AJ27" s="127"/>
      <c r="AK27" s="127"/>
      <c r="AL27" s="127"/>
      <c r="AM27" s="136"/>
      <c r="AN27" s="136"/>
      <c r="AO27" s="136"/>
    </row>
    <row r="28" spans="1:41" ht="18" hidden="1">
      <c r="A28" s="151"/>
      <c r="B28" s="136"/>
      <c r="C28" s="885" t="s">
        <v>374</v>
      </c>
      <c r="D28" s="885"/>
      <c r="E28" s="155">
        <v>72250</v>
      </c>
      <c r="F28" s="155">
        <v>60945</v>
      </c>
      <c r="G28" s="155">
        <v>55165</v>
      </c>
      <c r="H28" s="156">
        <v>60520</v>
      </c>
      <c r="I28" s="155">
        <v>56270</v>
      </c>
      <c r="J28" s="155" t="e">
        <v>#REF!</v>
      </c>
      <c r="K28" s="155">
        <v>72760</v>
      </c>
      <c r="L28" s="155" t="e">
        <v>#REF!</v>
      </c>
      <c r="M28" s="155">
        <v>7055</v>
      </c>
      <c r="N28" s="155">
        <v>0</v>
      </c>
      <c r="O28" s="155">
        <v>0</v>
      </c>
      <c r="P28" s="155">
        <v>0</v>
      </c>
      <c r="Q28" s="133" t="e">
        <v>#DIV/0!</v>
      </c>
      <c r="R28" s="155">
        <v>0</v>
      </c>
      <c r="S28" s="155">
        <v>0</v>
      </c>
      <c r="T28" s="133" t="e">
        <v>#DIV/0!</v>
      </c>
      <c r="U28" s="155">
        <v>0</v>
      </c>
      <c r="V28" s="155">
        <v>0</v>
      </c>
      <c r="W28" s="155">
        <v>0</v>
      </c>
      <c r="X28" s="155">
        <v>0</v>
      </c>
      <c r="Y28" s="155">
        <v>0</v>
      </c>
      <c r="Z28" s="155">
        <v>0</v>
      </c>
      <c r="AA28" s="155">
        <v>60520</v>
      </c>
      <c r="AB28" s="155">
        <v>70465</v>
      </c>
      <c r="AC28" s="155">
        <v>7650</v>
      </c>
      <c r="AD28" s="155"/>
      <c r="AE28" s="155"/>
      <c r="AF28" s="155"/>
      <c r="AG28" s="133" t="e">
        <v>#DIV/0!</v>
      </c>
      <c r="AH28" s="155"/>
      <c r="AI28" s="155"/>
      <c r="AJ28" s="127"/>
      <c r="AK28" s="127"/>
      <c r="AL28" s="127"/>
      <c r="AM28" s="136"/>
      <c r="AN28" s="136"/>
      <c r="AO28" s="136"/>
    </row>
    <row r="29" spans="1:41" ht="18" hidden="1">
      <c r="A29" s="151"/>
      <c r="B29" s="136"/>
      <c r="C29" s="152"/>
      <c r="D29" s="152"/>
      <c r="E29" s="157" t="e">
        <v>#REF!</v>
      </c>
      <c r="F29" s="157" t="e">
        <v>#REF!</v>
      </c>
      <c r="G29" s="157" t="e">
        <v>#REF!</v>
      </c>
      <c r="H29" s="158" t="e">
        <v>#REF!</v>
      </c>
      <c r="I29" s="157" t="e">
        <v>#REF!</v>
      </c>
      <c r="J29" s="157" t="e">
        <v>#REF!</v>
      </c>
      <c r="K29" s="157" t="e">
        <v>#REF!</v>
      </c>
      <c r="L29" s="157" t="e">
        <v>#REF!</v>
      </c>
      <c r="M29" s="157" t="e">
        <v>#REF!</v>
      </c>
      <c r="N29" s="157" t="e">
        <v>#REF!</v>
      </c>
      <c r="O29" s="157"/>
      <c r="P29" s="157"/>
      <c r="Q29" s="133" t="e">
        <v>#DIV/0!</v>
      </c>
      <c r="R29" s="157"/>
      <c r="S29" s="157"/>
      <c r="T29" s="133" t="e">
        <v>#DIV/0!</v>
      </c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33" t="e">
        <v>#DIV/0!</v>
      </c>
      <c r="AH29" s="157"/>
      <c r="AI29" s="157"/>
      <c r="AJ29" s="127"/>
      <c r="AK29" s="127"/>
      <c r="AL29" s="127"/>
      <c r="AM29" s="136"/>
      <c r="AN29" s="136"/>
      <c r="AO29" s="136"/>
    </row>
    <row r="30" spans="1:41" ht="18" hidden="1" thickBot="1">
      <c r="A30" s="159"/>
      <c r="B30" s="160"/>
      <c r="C30" s="887" t="s">
        <v>375</v>
      </c>
      <c r="D30" s="887"/>
      <c r="E30" s="161" t="e">
        <v>#REF!</v>
      </c>
      <c r="F30" s="161" t="e">
        <v>#REF!</v>
      </c>
      <c r="G30" s="161" t="e">
        <v>#REF!</v>
      </c>
      <c r="H30" s="162" t="e">
        <v>#REF!</v>
      </c>
      <c r="I30" s="161" t="e">
        <v>#REF!</v>
      </c>
      <c r="J30" s="161" t="e">
        <v>#REF!</v>
      </c>
      <c r="K30" s="161" t="e">
        <v>#REF!</v>
      </c>
      <c r="L30" s="161" t="e">
        <v>#REF!</v>
      </c>
      <c r="M30" s="161" t="e">
        <v>#REF!</v>
      </c>
      <c r="N30" s="161" t="e">
        <v>#REF!</v>
      </c>
      <c r="O30" s="161"/>
      <c r="P30" s="161"/>
      <c r="Q30" s="133" t="e">
        <v>#DIV/0!</v>
      </c>
      <c r="R30" s="161"/>
      <c r="S30" s="161"/>
      <c r="T30" s="133" t="e">
        <v>#DIV/0!</v>
      </c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33" t="e">
        <v>#DIV/0!</v>
      </c>
      <c r="AH30" s="161"/>
      <c r="AI30" s="161"/>
      <c r="AJ30" s="145"/>
      <c r="AK30" s="145"/>
      <c r="AL30" s="145"/>
      <c r="AM30" s="142"/>
      <c r="AN30" s="142"/>
      <c r="AO30" s="142"/>
    </row>
    <row r="31" spans="1:41" ht="18" hidden="1">
      <c r="A31" s="136"/>
      <c r="B31" s="136"/>
      <c r="C31" s="885" t="s">
        <v>376</v>
      </c>
      <c r="D31" s="885"/>
      <c r="E31" s="157">
        <v>112751.6875</v>
      </c>
      <c r="F31" s="157">
        <v>225503.375</v>
      </c>
      <c r="G31" s="157">
        <v>338255.0625</v>
      </c>
      <c r="H31" s="158">
        <v>451006.75</v>
      </c>
      <c r="I31" s="157">
        <v>563758.4375</v>
      </c>
      <c r="J31" s="157">
        <v>676510.125</v>
      </c>
      <c r="K31" s="157">
        <v>789261.8125</v>
      </c>
      <c r="L31" s="157">
        <v>902013.5</v>
      </c>
      <c r="M31" s="157">
        <v>1014765.1875</v>
      </c>
      <c r="N31" s="157">
        <v>1127516.875</v>
      </c>
      <c r="O31" s="157">
        <v>1240268.5625</v>
      </c>
      <c r="P31" s="157">
        <v>1353020.25</v>
      </c>
      <c r="Q31" s="133" t="e">
        <v>#DIV/0!</v>
      </c>
      <c r="R31" s="157" t="e">
        <v>#DIV/0!</v>
      </c>
      <c r="S31" s="157" t="e">
        <v>#DIV/0!</v>
      </c>
      <c r="T31" s="133" t="e">
        <v>#DIV/0!</v>
      </c>
      <c r="U31" s="157" t="e">
        <v>#DIV/0!</v>
      </c>
      <c r="V31" s="157" t="e">
        <v>#DIV/0!</v>
      </c>
      <c r="W31" s="157" t="e">
        <v>#DIV/0!</v>
      </c>
      <c r="X31" s="157" t="e">
        <v>#DIV/0!</v>
      </c>
      <c r="Y31" s="157" t="e">
        <v>#DIV/0!</v>
      </c>
      <c r="Z31" s="157" t="e">
        <v>#DIV/0!</v>
      </c>
      <c r="AA31" s="157" t="e">
        <v>#DIV/0!</v>
      </c>
      <c r="AB31" s="157" t="e">
        <v>#DIV/0!</v>
      </c>
      <c r="AC31" s="157" t="e">
        <v>#DIV/0!</v>
      </c>
      <c r="AD31" s="157"/>
      <c r="AE31" s="157"/>
      <c r="AF31" s="157"/>
      <c r="AG31" s="133" t="e">
        <v>#DIV/0!</v>
      </c>
      <c r="AH31" s="157"/>
      <c r="AI31" s="157"/>
      <c r="AJ31" s="127"/>
      <c r="AK31" s="127"/>
      <c r="AL31" s="127"/>
      <c r="AM31" s="136"/>
      <c r="AN31" s="136"/>
      <c r="AO31" s="136"/>
    </row>
    <row r="32" spans="1:41" ht="18.75" hidden="1" customHeight="1">
      <c r="A32" s="136"/>
      <c r="B32" s="136"/>
      <c r="C32" s="885"/>
      <c r="D32" s="885"/>
      <c r="E32" s="157">
        <v>112197.60000000155</v>
      </c>
      <c r="F32" s="157">
        <v>206618.40000000244</v>
      </c>
      <c r="G32" s="157">
        <v>276717.40000000247</v>
      </c>
      <c r="H32" s="158">
        <v>381599.40000000247</v>
      </c>
      <c r="I32" s="157">
        <v>484012.20000000246</v>
      </c>
      <c r="J32" s="157">
        <v>569569.80000000249</v>
      </c>
      <c r="K32" s="157">
        <v>688477.80000000249</v>
      </c>
      <c r="L32" s="157">
        <v>790189.80000000249</v>
      </c>
      <c r="M32" s="157">
        <v>790189.80000000249</v>
      </c>
      <c r="N32" s="157">
        <v>790189.80000000249</v>
      </c>
      <c r="O32" s="157">
        <v>790189.80000000249</v>
      </c>
      <c r="P32" s="157" t="e">
        <v>#REF!</v>
      </c>
      <c r="Q32" s="133" t="e">
        <v>#DIV/0!</v>
      </c>
      <c r="R32" s="157" t="e">
        <v>#DIV/0!</v>
      </c>
      <c r="S32" s="157" t="e">
        <v>#DIV/0!</v>
      </c>
      <c r="T32" s="133" t="e">
        <v>#DIV/0!</v>
      </c>
      <c r="U32" s="157" t="e">
        <v>#DIV/0!</v>
      </c>
      <c r="V32" s="157" t="e">
        <v>#DIV/0!</v>
      </c>
      <c r="W32" s="157" t="e">
        <v>#DIV/0!</v>
      </c>
      <c r="X32" s="157" t="e">
        <v>#DIV/0!</v>
      </c>
      <c r="Y32" s="157" t="e">
        <v>#DIV/0!</v>
      </c>
      <c r="Z32" s="157" t="e">
        <v>#DIV/0!</v>
      </c>
      <c r="AA32" s="157" t="e">
        <v>#DIV/0!</v>
      </c>
      <c r="AB32" s="157" t="e">
        <v>#DIV/0!</v>
      </c>
      <c r="AC32" s="157" t="e">
        <v>#DIV/0!</v>
      </c>
      <c r="AD32" s="157"/>
      <c r="AE32" s="157"/>
      <c r="AF32" s="157"/>
      <c r="AG32" s="133" t="e">
        <v>#DIV/0!</v>
      </c>
      <c r="AH32" s="157"/>
      <c r="AI32" s="157"/>
      <c r="AJ32" s="150" t="e">
        <v>#DIV/0!</v>
      </c>
      <c r="AK32" s="127"/>
      <c r="AL32" s="127"/>
      <c r="AM32" s="136"/>
      <c r="AN32" s="136"/>
      <c r="AO32" s="136"/>
    </row>
    <row r="33" spans="1:41" ht="18.75" hidden="1" customHeight="1">
      <c r="A33" s="136"/>
      <c r="B33" s="136"/>
      <c r="C33" s="885" t="s">
        <v>377</v>
      </c>
      <c r="D33" s="885"/>
      <c r="E33" s="155">
        <v>112197.60000000155</v>
      </c>
      <c r="F33" s="155">
        <v>94420.800000000891</v>
      </c>
      <c r="G33" s="155">
        <v>70099</v>
      </c>
      <c r="H33" s="156">
        <v>104882</v>
      </c>
      <c r="I33" s="155">
        <v>102412.8</v>
      </c>
      <c r="J33" s="155">
        <v>85557.6</v>
      </c>
      <c r="K33" s="155">
        <v>118908</v>
      </c>
      <c r="L33" s="155">
        <v>101712</v>
      </c>
      <c r="M33" s="155">
        <v>0</v>
      </c>
      <c r="N33" s="155">
        <v>0</v>
      </c>
      <c r="O33" s="155">
        <v>0</v>
      </c>
      <c r="P33" s="155" t="e">
        <v>#REF!</v>
      </c>
      <c r="Q33" s="133" t="e">
        <v>#DIV/0!</v>
      </c>
      <c r="R33" s="155">
        <v>0</v>
      </c>
      <c r="S33" s="155">
        <v>0</v>
      </c>
      <c r="T33" s="133" t="e">
        <v>#DIV/0!</v>
      </c>
      <c r="U33" s="155">
        <v>0</v>
      </c>
      <c r="V33" s="155">
        <v>0</v>
      </c>
      <c r="W33" s="155">
        <v>0</v>
      </c>
      <c r="X33" s="155">
        <v>0</v>
      </c>
      <c r="Y33" s="155">
        <v>0</v>
      </c>
      <c r="Z33" s="155">
        <v>0</v>
      </c>
      <c r="AA33" s="155">
        <v>103839.40000000209</v>
      </c>
      <c r="AB33" s="155">
        <v>115055.9999999985</v>
      </c>
      <c r="AC33" s="155" t="e">
        <v>#REF!</v>
      </c>
      <c r="AD33" s="155"/>
      <c r="AE33" s="155"/>
      <c r="AF33" s="155"/>
      <c r="AG33" s="133" t="e">
        <v>#DIV/0!</v>
      </c>
      <c r="AH33" s="155"/>
      <c r="AI33" s="155"/>
      <c r="AJ33" s="127"/>
      <c r="AK33" s="127"/>
      <c r="AL33" s="127"/>
      <c r="AM33" s="136"/>
      <c r="AN33" s="136"/>
      <c r="AO33" s="136"/>
    </row>
    <row r="34" spans="1:41" ht="18.75" hidden="1" customHeight="1">
      <c r="A34" s="136"/>
      <c r="B34" s="136"/>
      <c r="C34" s="885"/>
      <c r="D34" s="885"/>
      <c r="E34" s="157" t="e">
        <v>#REF!</v>
      </c>
      <c r="F34" s="157" t="e">
        <v>#REF!</v>
      </c>
      <c r="G34" s="157" t="e">
        <v>#REF!</v>
      </c>
      <c r="H34" s="158" t="e">
        <v>#REF!</v>
      </c>
      <c r="I34" s="157" t="e">
        <v>#REF!</v>
      </c>
      <c r="J34" s="157" t="e">
        <v>#REF!</v>
      </c>
      <c r="K34" s="157" t="e">
        <v>#REF!</v>
      </c>
      <c r="L34" s="157" t="e">
        <v>#REF!</v>
      </c>
      <c r="M34" s="157" t="e">
        <v>#REF!</v>
      </c>
      <c r="N34" s="157" t="e">
        <v>#REF!</v>
      </c>
      <c r="O34" s="157"/>
      <c r="P34" s="157"/>
      <c r="Q34" s="133" t="e">
        <v>#DIV/0!</v>
      </c>
      <c r="R34" s="157"/>
      <c r="S34" s="157"/>
      <c r="T34" s="133" t="e">
        <v>#DIV/0!</v>
      </c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33" t="e">
        <v>#DIV/0!</v>
      </c>
      <c r="AH34" s="157"/>
      <c r="AI34" s="157"/>
      <c r="AJ34" s="127"/>
      <c r="AK34" s="127"/>
      <c r="AL34" s="127"/>
      <c r="AM34" s="136"/>
      <c r="AN34" s="136"/>
      <c r="AO34" s="136"/>
    </row>
    <row r="35" spans="1:41" ht="18.75" hidden="1" customHeight="1">
      <c r="A35" s="142"/>
      <c r="B35" s="142"/>
      <c r="C35" s="888" t="s">
        <v>378</v>
      </c>
      <c r="D35" s="888"/>
      <c r="E35" s="163" t="e">
        <v>#REF!</v>
      </c>
      <c r="F35" s="163" t="e">
        <v>#REF!</v>
      </c>
      <c r="G35" s="163" t="e">
        <v>#REF!</v>
      </c>
      <c r="H35" s="164" t="e">
        <v>#REF!</v>
      </c>
      <c r="I35" s="163" t="e">
        <v>#REF!</v>
      </c>
      <c r="J35" s="163" t="e">
        <v>#REF!</v>
      </c>
      <c r="K35" s="163" t="e">
        <v>#REF!</v>
      </c>
      <c r="L35" s="163" t="e">
        <v>#REF!</v>
      </c>
      <c r="M35" s="163" t="e">
        <v>#REF!</v>
      </c>
      <c r="N35" s="163" t="e">
        <v>#REF!</v>
      </c>
      <c r="O35" s="163"/>
      <c r="P35" s="163"/>
      <c r="Q35" s="133" t="e">
        <v>#DIV/0!</v>
      </c>
      <c r="R35" s="163"/>
      <c r="S35" s="163"/>
      <c r="T35" s="133" t="e">
        <v>#DIV/0!</v>
      </c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33" t="e">
        <v>#DIV/0!</v>
      </c>
      <c r="AH35" s="163"/>
      <c r="AI35" s="163"/>
      <c r="AJ35" s="145"/>
      <c r="AK35" s="145"/>
      <c r="AL35" s="145"/>
      <c r="AM35" s="142"/>
      <c r="AN35" s="142"/>
      <c r="AO35" s="142"/>
    </row>
    <row r="36" spans="1:41" ht="18.75" hidden="1" customHeight="1">
      <c r="A36" s="136"/>
      <c r="B36" s="136"/>
      <c r="C36" s="886" t="s">
        <v>359</v>
      </c>
      <c r="D36" s="886"/>
      <c r="E36" s="165">
        <v>3.225806451612903</v>
      </c>
      <c r="F36" s="165">
        <v>6.4516129032258061</v>
      </c>
      <c r="G36" s="165">
        <v>9.6774193548387082</v>
      </c>
      <c r="H36" s="166">
        <v>12.903225806451612</v>
      </c>
      <c r="I36" s="165">
        <v>16.129032258064516</v>
      </c>
      <c r="J36" s="165">
        <v>19.35483870967742</v>
      </c>
      <c r="K36" s="165">
        <v>22.580645161290324</v>
      </c>
      <c r="L36" s="165">
        <v>25.806451612903228</v>
      </c>
      <c r="M36" s="165">
        <v>29.032258064516132</v>
      </c>
      <c r="N36" s="165">
        <v>32.258064516129032</v>
      </c>
      <c r="O36" s="165"/>
      <c r="P36" s="165"/>
      <c r="Q36" s="133" t="e">
        <v>#DIV/0!</v>
      </c>
      <c r="R36" s="165"/>
      <c r="S36" s="165"/>
      <c r="T36" s="133" t="e">
        <v>#DIV/0!</v>
      </c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33" t="e">
        <v>#DIV/0!</v>
      </c>
      <c r="AH36" s="165"/>
      <c r="AI36" s="165"/>
      <c r="AJ36" s="127"/>
      <c r="AK36" s="127"/>
      <c r="AL36" s="127"/>
      <c r="AM36" s="136"/>
      <c r="AN36" s="136"/>
      <c r="AO36" s="136"/>
    </row>
    <row r="37" spans="1:41" ht="18.75" hidden="1" customHeight="1">
      <c r="A37" s="136"/>
      <c r="B37" s="136"/>
      <c r="C37" s="136"/>
      <c r="D37" s="167">
        <v>1.5944411434005543</v>
      </c>
      <c r="E37" s="168"/>
      <c r="F37" s="168"/>
      <c r="G37" s="168"/>
      <c r="H37" s="169"/>
      <c r="I37" s="168"/>
      <c r="J37" s="168"/>
      <c r="K37" s="168"/>
      <c r="L37" s="168"/>
      <c r="M37" s="168"/>
      <c r="N37" s="168"/>
      <c r="O37" s="168"/>
      <c r="P37" s="168"/>
      <c r="Q37" s="133" t="e">
        <v>#DIV/0!</v>
      </c>
      <c r="R37" s="168"/>
      <c r="S37" s="168"/>
      <c r="T37" s="133" t="e">
        <v>#DIV/0!</v>
      </c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33" t="e">
        <v>#DIV/0!</v>
      </c>
      <c r="AH37" s="168"/>
      <c r="AI37" s="168"/>
      <c r="AJ37" s="170" t="s">
        <v>379</v>
      </c>
      <c r="AK37" s="171">
        <v>2201344.1</v>
      </c>
      <c r="AL37" s="171">
        <v>637755</v>
      </c>
      <c r="AM37" s="172">
        <v>0.28971163572292036</v>
      </c>
      <c r="AN37" s="173">
        <v>0.71028836427707964</v>
      </c>
      <c r="AO37" s="171">
        <v>-1563589.1</v>
      </c>
    </row>
    <row r="38" spans="1:41" ht="37.5" hidden="1" customHeight="1">
      <c r="A38" s="136"/>
      <c r="B38" s="136"/>
      <c r="C38" s="136"/>
      <c r="D38" s="174"/>
      <c r="E38" s="136"/>
      <c r="F38" s="136"/>
      <c r="G38" s="136"/>
      <c r="H38" s="174"/>
      <c r="I38" s="136"/>
      <c r="J38" s="136"/>
      <c r="K38" s="136"/>
      <c r="L38" s="136"/>
      <c r="M38" s="136"/>
      <c r="N38" s="136"/>
      <c r="O38" s="136"/>
      <c r="P38" s="136"/>
      <c r="Q38" s="133" t="e">
        <v>#DIV/0!</v>
      </c>
      <c r="R38" s="136"/>
      <c r="S38" s="136"/>
      <c r="T38" s="133" t="e">
        <v>#DIV/0!</v>
      </c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3" t="e">
        <v>#DIV/0!</v>
      </c>
      <c r="AH38" s="136"/>
      <c r="AI38" s="136"/>
      <c r="AJ38" s="170" t="s">
        <v>380</v>
      </c>
      <c r="AK38" s="171">
        <v>3507994.5960000004</v>
      </c>
      <c r="AL38" s="171">
        <v>1009085.2000000031</v>
      </c>
      <c r="AM38" s="172">
        <v>0.28765300868781696</v>
      </c>
      <c r="AN38" s="173">
        <v>0.71234699131218304</v>
      </c>
      <c r="AO38" s="171">
        <v>-2498909.3959999974</v>
      </c>
    </row>
    <row r="39" spans="1:41" ht="37.5" hidden="1" customHeight="1">
      <c r="A39" s="136"/>
      <c r="B39" s="136"/>
      <c r="C39" s="136"/>
      <c r="D39" s="174"/>
      <c r="E39" s="136"/>
      <c r="F39" s="136"/>
      <c r="G39" s="136"/>
      <c r="H39" s="174"/>
      <c r="I39" s="136"/>
      <c r="J39" s="136"/>
      <c r="K39" s="136"/>
      <c r="L39" s="136"/>
      <c r="M39" s="136"/>
      <c r="N39" s="136"/>
      <c r="O39" s="136"/>
      <c r="P39" s="136"/>
      <c r="Q39" s="133" t="e">
        <v>#DIV/0!</v>
      </c>
      <c r="R39" s="136"/>
      <c r="S39" s="136"/>
      <c r="T39" s="133" t="e">
        <v>#DIV/0!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3" t="e">
        <v>#DIV/0!</v>
      </c>
      <c r="AH39" s="136"/>
      <c r="AI39" s="136"/>
      <c r="AJ39" s="170" t="s">
        <v>381</v>
      </c>
      <c r="AK39" s="175">
        <v>1.593569399713566</v>
      </c>
      <c r="AL39" s="175">
        <v>1.5822458467593403</v>
      </c>
      <c r="AM39" s="176"/>
      <c r="AN39" s="177"/>
      <c r="AO39" s="177"/>
    </row>
    <row r="40" spans="1:41" hidden="1">
      <c r="A40" s="136"/>
      <c r="B40" s="136"/>
      <c r="C40" s="136"/>
      <c r="D40" s="178">
        <v>1.5944411434005545</v>
      </c>
      <c r="E40" s="136"/>
      <c r="F40" s="136"/>
      <c r="G40" s="136"/>
      <c r="H40" s="174"/>
      <c r="I40" s="136"/>
      <c r="J40" s="136"/>
      <c r="K40" s="136"/>
      <c r="L40" s="136"/>
      <c r="M40" s="136"/>
      <c r="N40" s="136"/>
      <c r="O40" s="136"/>
      <c r="P40" s="136"/>
      <c r="Q40" s="133" t="e">
        <v>#DIV/0!</v>
      </c>
      <c r="R40" s="136"/>
      <c r="S40" s="136"/>
      <c r="T40" s="133" t="e">
        <v>#DIV/0!</v>
      </c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3" t="e">
        <v>#DIV/0!</v>
      </c>
      <c r="AH40" s="136"/>
      <c r="AI40" s="136"/>
      <c r="AJ40" s="170" t="s">
        <v>379</v>
      </c>
      <c r="AK40" s="171">
        <v>2201344.1</v>
      </c>
      <c r="AL40" s="171">
        <v>637755</v>
      </c>
      <c r="AM40" s="172">
        <v>0.28971163572292036</v>
      </c>
      <c r="AN40" s="173">
        <v>0.71028836427707964</v>
      </c>
      <c r="AO40" s="171">
        <v>-1563589.1</v>
      </c>
    </row>
    <row r="41" spans="1:41" ht="34.799999999999997" hidden="1">
      <c r="A41" s="136"/>
      <c r="B41" s="136"/>
      <c r="C41" s="136"/>
      <c r="D41" s="174"/>
      <c r="E41" s="136"/>
      <c r="F41" s="136"/>
      <c r="G41" s="136"/>
      <c r="H41" s="174"/>
      <c r="I41" s="136"/>
      <c r="J41" s="136"/>
      <c r="K41" s="136"/>
      <c r="L41" s="136"/>
      <c r="M41" s="136"/>
      <c r="N41" s="136"/>
      <c r="O41" s="136"/>
      <c r="P41" s="136"/>
      <c r="Q41" s="133" t="e">
        <v>#DIV/0!</v>
      </c>
      <c r="R41" s="136"/>
      <c r="S41" s="136"/>
      <c r="T41" s="133" t="e">
        <v>#DIV/0!</v>
      </c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3" t="e">
        <v>#DIV/0!</v>
      </c>
      <c r="AH41" s="136"/>
      <c r="AI41" s="136"/>
      <c r="AJ41" s="170" t="s">
        <v>380</v>
      </c>
      <c r="AK41" s="171">
        <v>3507994.5960000004</v>
      </c>
      <c r="AL41" s="171">
        <v>1009085.2000000031</v>
      </c>
      <c r="AM41" s="172">
        <v>0.28765300868781696</v>
      </c>
      <c r="AN41" s="173">
        <v>0.71234699131218304</v>
      </c>
      <c r="AO41" s="171">
        <v>-2498909.3959999974</v>
      </c>
    </row>
    <row r="42" spans="1:41" ht="37.5" hidden="1" customHeight="1">
      <c r="A42" s="136"/>
      <c r="B42" s="136"/>
      <c r="C42" s="136"/>
      <c r="D42" s="174"/>
      <c r="E42" s="136"/>
      <c r="F42" s="136"/>
      <c r="G42" s="136"/>
      <c r="H42" s="174"/>
      <c r="I42" s="136"/>
      <c r="J42" s="136"/>
      <c r="K42" s="136"/>
      <c r="L42" s="136"/>
      <c r="M42" s="136"/>
      <c r="N42" s="136"/>
      <c r="O42" s="136"/>
      <c r="P42" s="136"/>
      <c r="Q42" s="133" t="e">
        <v>#DIV/0!</v>
      </c>
      <c r="R42" s="136"/>
      <c r="S42" s="136"/>
      <c r="T42" s="133" t="e">
        <v>#DIV/0!</v>
      </c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3" t="e">
        <v>#DIV/0!</v>
      </c>
      <c r="AH42" s="136"/>
      <c r="AI42" s="136"/>
      <c r="AJ42" s="170" t="s">
        <v>381</v>
      </c>
      <c r="AK42" s="175">
        <v>1.593569399713566</v>
      </c>
      <c r="AL42" s="175">
        <v>1.5822458467593403</v>
      </c>
      <c r="AM42" s="176"/>
      <c r="AN42" s="177"/>
      <c r="AO42" s="177"/>
    </row>
    <row r="43" spans="1:41">
      <c r="A43" s="136"/>
      <c r="B43" s="136"/>
      <c r="C43" s="136"/>
      <c r="D43" s="174"/>
      <c r="E43" s="136"/>
      <c r="F43" s="136"/>
      <c r="G43" s="136"/>
      <c r="H43" s="174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70" t="s">
        <v>382</v>
      </c>
      <c r="AK43" s="179">
        <v>2201344.1</v>
      </c>
      <c r="AL43" s="179">
        <v>637755</v>
      </c>
      <c r="AM43" s="180"/>
      <c r="AN43" s="181"/>
      <c r="AO43" s="182"/>
    </row>
    <row r="44" spans="1:41">
      <c r="A44" s="136"/>
      <c r="B44" s="136"/>
      <c r="C44" s="136"/>
      <c r="D44" s="174"/>
      <c r="E44" s="136"/>
      <c r="F44" s="136"/>
      <c r="G44" s="136"/>
      <c r="H44" s="174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70" t="s">
        <v>383</v>
      </c>
      <c r="AK44" s="179">
        <v>3507994.5960000004</v>
      </c>
      <c r="AL44" s="179">
        <v>1009085.2000000031</v>
      </c>
      <c r="AM44" s="180"/>
      <c r="AN44" s="180"/>
      <c r="AO44" s="183"/>
    </row>
    <row r="45" spans="1:41" ht="20.25" customHeight="1">
      <c r="A45" s="136"/>
      <c r="B45" s="136"/>
      <c r="C45" s="136"/>
      <c r="D45" s="174"/>
      <c r="E45" s="155">
        <v>112197.60000000155</v>
      </c>
      <c r="F45" s="157">
        <v>94420.800000000891</v>
      </c>
      <c r="G45" s="155">
        <v>70099</v>
      </c>
      <c r="H45" s="156">
        <v>104882</v>
      </c>
      <c r="I45" s="155">
        <v>102412.8</v>
      </c>
      <c r="J45" s="155">
        <v>85557.6</v>
      </c>
      <c r="K45" s="155">
        <v>118908</v>
      </c>
      <c r="L45" s="155">
        <v>101712</v>
      </c>
      <c r="M45" s="155">
        <v>0</v>
      </c>
      <c r="N45" s="155">
        <v>0</v>
      </c>
      <c r="O45" s="155">
        <v>0</v>
      </c>
      <c r="P45" s="155">
        <v>0</v>
      </c>
      <c r="Q45" s="155">
        <v>0</v>
      </c>
      <c r="R45" s="155">
        <v>0</v>
      </c>
      <c r="S45" s="155">
        <v>0</v>
      </c>
      <c r="T45" s="155">
        <v>0</v>
      </c>
      <c r="U45" s="155">
        <v>0</v>
      </c>
      <c r="V45" s="155">
        <v>0</v>
      </c>
      <c r="W45" s="155">
        <v>0</v>
      </c>
      <c r="X45" s="155">
        <v>0</v>
      </c>
      <c r="Y45" s="155">
        <v>0</v>
      </c>
      <c r="Z45" s="155">
        <v>0</v>
      </c>
      <c r="AA45" s="155">
        <v>103839.40000000209</v>
      </c>
      <c r="AB45" s="155">
        <v>115055.99999999849</v>
      </c>
      <c r="AC45" s="155">
        <v>0</v>
      </c>
      <c r="AD45" s="155">
        <v>0</v>
      </c>
      <c r="AE45" s="155">
        <v>0</v>
      </c>
      <c r="AF45" s="155">
        <v>0</v>
      </c>
      <c r="AG45" s="155">
        <v>0</v>
      </c>
      <c r="AH45" s="155">
        <v>0</v>
      </c>
      <c r="AI45" s="155">
        <v>0</v>
      </c>
      <c r="AJ45" s="170" t="s">
        <v>384</v>
      </c>
      <c r="AK45" s="184">
        <v>1.59</v>
      </c>
      <c r="AL45" s="185">
        <v>1.5822458467593403</v>
      </c>
      <c r="AM45" s="136"/>
      <c r="AN45" s="180"/>
      <c r="AO45" s="183"/>
    </row>
    <row r="46" spans="1:41">
      <c r="A46" s="136"/>
      <c r="B46" s="136"/>
      <c r="C46" s="136"/>
      <c r="D46" s="174"/>
      <c r="E46" s="153">
        <v>72250</v>
      </c>
      <c r="F46" s="153">
        <v>60945</v>
      </c>
      <c r="G46" s="153">
        <v>55165</v>
      </c>
      <c r="H46" s="154">
        <v>60520</v>
      </c>
      <c r="I46" s="153">
        <v>56270</v>
      </c>
      <c r="J46" s="153">
        <v>54995</v>
      </c>
      <c r="K46" s="153">
        <v>72760</v>
      </c>
      <c r="L46" s="153">
        <v>66215</v>
      </c>
      <c r="M46" s="153">
        <v>0</v>
      </c>
      <c r="N46" s="153">
        <v>0</v>
      </c>
      <c r="O46" s="153">
        <v>0</v>
      </c>
      <c r="P46" s="153">
        <v>0</v>
      </c>
      <c r="Q46" s="153">
        <v>0</v>
      </c>
      <c r="R46" s="153">
        <v>0</v>
      </c>
      <c r="S46" s="153">
        <v>0</v>
      </c>
      <c r="T46" s="153">
        <v>0</v>
      </c>
      <c r="U46" s="153">
        <v>0</v>
      </c>
      <c r="V46" s="153">
        <v>0</v>
      </c>
      <c r="W46" s="153">
        <v>0</v>
      </c>
      <c r="X46" s="153">
        <v>0</v>
      </c>
      <c r="Y46" s="153">
        <v>0</v>
      </c>
      <c r="Z46" s="153">
        <v>0</v>
      </c>
      <c r="AA46" s="153">
        <v>67150</v>
      </c>
      <c r="AB46" s="153">
        <v>71485</v>
      </c>
      <c r="AC46" s="153">
        <v>0</v>
      </c>
      <c r="AD46" s="153">
        <v>0</v>
      </c>
      <c r="AE46" s="153">
        <v>0</v>
      </c>
      <c r="AF46" s="153">
        <v>0</v>
      </c>
      <c r="AG46" s="153">
        <v>0</v>
      </c>
      <c r="AH46" s="153">
        <v>0</v>
      </c>
      <c r="AI46" s="153">
        <v>0</v>
      </c>
      <c r="AJ46" s="170" t="s">
        <v>385</v>
      </c>
      <c r="AK46" s="891">
        <v>-4.8768259375218115E-3</v>
      </c>
      <c r="AL46" s="891"/>
      <c r="AM46" s="186"/>
      <c r="AN46" s="183"/>
      <c r="AO46" s="183"/>
    </row>
  </sheetData>
  <mergeCells count="55">
    <mergeCell ref="AO8:AO9"/>
    <mergeCell ref="AO12:AO13"/>
    <mergeCell ref="AO16:AO17"/>
    <mergeCell ref="AO20:AO21"/>
    <mergeCell ref="AK46:AL46"/>
    <mergeCell ref="AM16:AM17"/>
    <mergeCell ref="AN16:AN17"/>
    <mergeCell ref="AM20:AM21"/>
    <mergeCell ref="AN20:AN21"/>
    <mergeCell ref="AL16:AL17"/>
    <mergeCell ref="AK16:AK17"/>
    <mergeCell ref="AM8:AM9"/>
    <mergeCell ref="AN8:AN9"/>
    <mergeCell ref="AM12:AM13"/>
    <mergeCell ref="AN12:AN13"/>
    <mergeCell ref="AL8:AL9"/>
    <mergeCell ref="AK20:AK21"/>
    <mergeCell ref="AL20:AL21"/>
    <mergeCell ref="C27:D27"/>
    <mergeCell ref="C36:D36"/>
    <mergeCell ref="C30:D30"/>
    <mergeCell ref="C31:D31"/>
    <mergeCell ref="C32:D32"/>
    <mergeCell ref="C33:D33"/>
    <mergeCell ref="C34:D34"/>
    <mergeCell ref="C35:D35"/>
    <mergeCell ref="C28:D28"/>
    <mergeCell ref="A22:C22"/>
    <mergeCell ref="A23:C23"/>
    <mergeCell ref="C25:D25"/>
    <mergeCell ref="C26:D26"/>
    <mergeCell ref="A20:B21"/>
    <mergeCell ref="A14:C14"/>
    <mergeCell ref="A15:C15"/>
    <mergeCell ref="A16:B17"/>
    <mergeCell ref="A18:C18"/>
    <mergeCell ref="A19:C19"/>
    <mergeCell ref="A10:C10"/>
    <mergeCell ref="A11:C11"/>
    <mergeCell ref="A12:B13"/>
    <mergeCell ref="AK12:AK13"/>
    <mergeCell ref="AL12:AL13"/>
    <mergeCell ref="A6:C6"/>
    <mergeCell ref="A7:C7"/>
    <mergeCell ref="A8:B9"/>
    <mergeCell ref="AK8:AK9"/>
    <mergeCell ref="A3:C3"/>
    <mergeCell ref="A4:B5"/>
    <mergeCell ref="AK4:AK5"/>
    <mergeCell ref="AL4:AL5"/>
    <mergeCell ref="AM4:AM5"/>
    <mergeCell ref="AN4:AN5"/>
    <mergeCell ref="A1:AO1"/>
    <mergeCell ref="AN3:AO3"/>
    <mergeCell ref="AO4:AO5"/>
  </mergeCells>
  <phoneticPr fontId="23" type="noConversion"/>
  <pageMargins left="0.5" right="0.36" top="0.75" bottom="0.75" header="0.3" footer="0.3"/>
  <pageSetup paperSize="8" scale="5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I271"/>
  <sheetViews>
    <sheetView zoomScale="85" zoomScaleNormal="85" workbookViewId="0">
      <pane xSplit="4" ySplit="4" topLeftCell="E5" activePane="bottomRight" state="frozen"/>
      <selection pane="topRight"/>
      <selection pane="bottomLeft"/>
      <selection pane="bottomRight" sqref="A1:AI271"/>
    </sheetView>
  </sheetViews>
  <sheetFormatPr defaultColWidth="7.1640625" defaultRowHeight="17.399999999999999"/>
  <cols>
    <col min="1" max="1" width="3" bestFit="1" customWidth="1"/>
    <col min="2" max="2" width="37" bestFit="1" customWidth="1"/>
    <col min="3" max="3" width="12.08203125" bestFit="1" customWidth="1"/>
    <col min="4" max="4" width="20.25" customWidth="1"/>
    <col min="5" max="14" width="11.1640625" customWidth="1"/>
    <col min="15" max="18" width="10.75" customWidth="1"/>
    <col min="19" max="35" width="11.1640625" customWidth="1"/>
  </cols>
  <sheetData>
    <row r="1" spans="1:35">
      <c r="A1" s="274"/>
      <c r="B1" s="274"/>
      <c r="C1" s="274"/>
      <c r="D1" s="274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</row>
    <row r="2" spans="1:35">
      <c r="A2" s="187"/>
      <c r="B2" s="187"/>
      <c r="C2" s="187"/>
      <c r="D2" s="187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</row>
    <row r="3" spans="1:35" ht="12.75" customHeight="1">
      <c r="A3" s="894" t="s">
        <v>386</v>
      </c>
      <c r="B3" s="895" t="s">
        <v>387</v>
      </c>
      <c r="C3" s="896" t="s">
        <v>388</v>
      </c>
      <c r="D3" s="897" t="s">
        <v>389</v>
      </c>
      <c r="E3" s="192">
        <v>46235</v>
      </c>
      <c r="F3" s="192">
        <v>46236</v>
      </c>
      <c r="G3" s="192">
        <v>46237</v>
      </c>
      <c r="H3" s="192">
        <v>46238</v>
      </c>
      <c r="I3" s="192">
        <v>46239</v>
      </c>
      <c r="J3" s="192">
        <v>46240</v>
      </c>
      <c r="K3" s="192">
        <v>46241</v>
      </c>
      <c r="L3" s="192">
        <v>46242</v>
      </c>
      <c r="M3" s="192">
        <v>46243</v>
      </c>
      <c r="N3" s="192">
        <v>46244</v>
      </c>
      <c r="O3" s="192">
        <v>46245</v>
      </c>
      <c r="P3" s="192">
        <v>46246</v>
      </c>
      <c r="Q3" s="192">
        <v>46247</v>
      </c>
      <c r="R3" s="192">
        <v>46248</v>
      </c>
      <c r="S3" s="192">
        <v>46249</v>
      </c>
      <c r="T3" s="192">
        <v>46250</v>
      </c>
      <c r="U3" s="192">
        <v>46251</v>
      </c>
      <c r="V3" s="192">
        <v>46252</v>
      </c>
      <c r="W3" s="192">
        <v>46253</v>
      </c>
      <c r="X3" s="192">
        <v>46254</v>
      </c>
      <c r="Y3" s="192">
        <v>46255</v>
      </c>
      <c r="Z3" s="192">
        <v>46256</v>
      </c>
      <c r="AA3" s="192">
        <v>46257</v>
      </c>
      <c r="AB3" s="192">
        <v>46258</v>
      </c>
      <c r="AC3" s="192">
        <v>46259</v>
      </c>
      <c r="AD3" s="192">
        <v>46260</v>
      </c>
      <c r="AE3" s="192">
        <v>46261</v>
      </c>
      <c r="AF3" s="192">
        <v>46262</v>
      </c>
      <c r="AG3" s="192">
        <v>46263</v>
      </c>
      <c r="AH3" s="192">
        <v>46264</v>
      </c>
      <c r="AI3" s="192">
        <v>46265</v>
      </c>
    </row>
    <row r="4" spans="1:35" ht="28.5" customHeight="1">
      <c r="A4" s="894"/>
      <c r="B4" s="895"/>
      <c r="C4" s="896"/>
      <c r="D4" s="897"/>
      <c r="E4" s="193" t="s">
        <v>390</v>
      </c>
      <c r="F4" s="193" t="s">
        <v>390</v>
      </c>
      <c r="G4" s="193" t="s">
        <v>390</v>
      </c>
      <c r="H4" s="193" t="s">
        <v>390</v>
      </c>
      <c r="I4" s="193" t="s">
        <v>390</v>
      </c>
      <c r="J4" s="193" t="s">
        <v>390</v>
      </c>
      <c r="K4" s="193" t="s">
        <v>390</v>
      </c>
      <c r="L4" s="193" t="s">
        <v>390</v>
      </c>
      <c r="M4" s="193" t="s">
        <v>390</v>
      </c>
      <c r="N4" s="193" t="s">
        <v>390</v>
      </c>
      <c r="O4" s="193" t="s">
        <v>390</v>
      </c>
      <c r="P4" s="193" t="s">
        <v>390</v>
      </c>
      <c r="Q4" s="193" t="s">
        <v>390</v>
      </c>
      <c r="R4" s="193" t="s">
        <v>390</v>
      </c>
      <c r="S4" s="193" t="s">
        <v>390</v>
      </c>
      <c r="T4" s="193" t="s">
        <v>390</v>
      </c>
      <c r="U4" s="193" t="s">
        <v>390</v>
      </c>
      <c r="V4" s="193" t="s">
        <v>390</v>
      </c>
      <c r="W4" s="193" t="s">
        <v>390</v>
      </c>
      <c r="X4" s="193" t="s">
        <v>390</v>
      </c>
      <c r="Y4" s="193" t="s">
        <v>390</v>
      </c>
      <c r="Z4" s="193" t="s">
        <v>390</v>
      </c>
      <c r="AA4" s="193" t="s">
        <v>390</v>
      </c>
      <c r="AB4" s="193" t="s">
        <v>390</v>
      </c>
      <c r="AC4" s="193" t="s">
        <v>390</v>
      </c>
      <c r="AD4" s="193" t="s">
        <v>390</v>
      </c>
      <c r="AE4" s="193" t="s">
        <v>390</v>
      </c>
      <c r="AF4" s="193" t="s">
        <v>390</v>
      </c>
      <c r="AG4" s="193" t="s">
        <v>390</v>
      </c>
      <c r="AH4" s="193" t="s">
        <v>390</v>
      </c>
      <c r="AI4" s="193" t="s">
        <v>390</v>
      </c>
    </row>
    <row r="5" spans="1:35">
      <c r="A5" s="190"/>
      <c r="B5" s="895"/>
      <c r="C5" s="191"/>
      <c r="D5" s="897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</row>
    <row r="6" spans="1:35">
      <c r="A6" s="195">
        <v>1</v>
      </c>
      <c r="B6" s="196" t="s">
        <v>391</v>
      </c>
      <c r="C6" s="195" t="s">
        <v>392</v>
      </c>
      <c r="D6" s="197">
        <v>7535.8100000000013</v>
      </c>
      <c r="E6" s="198">
        <v>645.55999999999995</v>
      </c>
      <c r="F6" s="198">
        <v>716.82</v>
      </c>
      <c r="G6" s="198">
        <v>520.09</v>
      </c>
      <c r="H6" s="198">
        <v>1154.6400000000001</v>
      </c>
      <c r="I6" s="198">
        <v>315.97000000000003</v>
      </c>
      <c r="J6" s="198">
        <v>802.54</v>
      </c>
      <c r="K6" s="198">
        <v>1038.19</v>
      </c>
      <c r="L6" s="198">
        <v>1125.6500000000001</v>
      </c>
      <c r="M6" s="198">
        <v>501.14</v>
      </c>
      <c r="N6" s="198">
        <v>715.21</v>
      </c>
      <c r="O6" s="198">
        <v>0</v>
      </c>
      <c r="P6" s="198">
        <v>0</v>
      </c>
      <c r="Q6" s="198">
        <v>0</v>
      </c>
      <c r="R6" s="198">
        <v>0</v>
      </c>
      <c r="S6" s="198">
        <v>0</v>
      </c>
      <c r="T6" s="198">
        <v>0</v>
      </c>
      <c r="U6" s="198">
        <v>0</v>
      </c>
      <c r="V6" s="198">
        <v>0</v>
      </c>
      <c r="W6" s="198">
        <v>0</v>
      </c>
      <c r="X6" s="198">
        <v>0</v>
      </c>
      <c r="Y6" s="198">
        <v>0</v>
      </c>
      <c r="Z6" s="198">
        <v>0</v>
      </c>
      <c r="AA6" s="198">
        <v>0</v>
      </c>
      <c r="AB6" s="198">
        <v>0</v>
      </c>
      <c r="AC6" s="198">
        <v>0</v>
      </c>
      <c r="AD6" s="198">
        <v>0</v>
      </c>
      <c r="AE6" s="198">
        <v>0</v>
      </c>
      <c r="AF6" s="198">
        <v>0</v>
      </c>
      <c r="AG6" s="198">
        <v>0</v>
      </c>
      <c r="AH6" s="198">
        <v>0</v>
      </c>
      <c r="AI6" s="198">
        <v>0</v>
      </c>
    </row>
    <row r="7" spans="1:35">
      <c r="A7" s="195">
        <v>2</v>
      </c>
      <c r="B7" s="196" t="s">
        <v>393</v>
      </c>
      <c r="C7" s="195" t="s">
        <v>394</v>
      </c>
      <c r="D7" s="197">
        <v>0</v>
      </c>
      <c r="E7" s="198">
        <v>0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98">
        <v>0</v>
      </c>
      <c r="M7" s="198">
        <v>0</v>
      </c>
      <c r="N7" s="198">
        <v>0</v>
      </c>
      <c r="O7" s="198">
        <v>0</v>
      </c>
      <c r="P7" s="198">
        <v>0</v>
      </c>
      <c r="Q7" s="198">
        <v>0</v>
      </c>
      <c r="R7" s="198">
        <v>0</v>
      </c>
      <c r="S7" s="198">
        <v>0</v>
      </c>
      <c r="T7" s="198">
        <v>0</v>
      </c>
      <c r="U7" s="198">
        <v>0</v>
      </c>
      <c r="V7" s="198">
        <v>0</v>
      </c>
      <c r="W7" s="198">
        <v>0</v>
      </c>
      <c r="X7" s="198">
        <v>0</v>
      </c>
      <c r="Y7" s="198">
        <v>0</v>
      </c>
      <c r="Z7" s="198">
        <v>0</v>
      </c>
      <c r="AA7" s="198">
        <v>0</v>
      </c>
      <c r="AB7" s="198">
        <v>0</v>
      </c>
      <c r="AC7" s="198">
        <v>0</v>
      </c>
      <c r="AD7" s="198">
        <v>0</v>
      </c>
      <c r="AE7" s="198">
        <v>0</v>
      </c>
      <c r="AF7" s="198">
        <v>0</v>
      </c>
      <c r="AG7" s="198">
        <v>0</v>
      </c>
      <c r="AH7" s="198">
        <v>0</v>
      </c>
      <c r="AI7" s="198">
        <v>0</v>
      </c>
    </row>
    <row r="8" spans="1:35">
      <c r="A8" s="195">
        <v>3</v>
      </c>
      <c r="B8" s="196" t="s">
        <v>395</v>
      </c>
      <c r="C8" s="195" t="s">
        <v>396</v>
      </c>
      <c r="D8" s="197">
        <v>7347.17</v>
      </c>
      <c r="E8" s="198">
        <v>688.63</v>
      </c>
      <c r="F8" s="198">
        <v>604.86</v>
      </c>
      <c r="G8" s="198">
        <v>1237.5</v>
      </c>
      <c r="H8" s="198">
        <v>716.21</v>
      </c>
      <c r="I8" s="198">
        <v>622.5</v>
      </c>
      <c r="J8" s="198">
        <v>0</v>
      </c>
      <c r="K8" s="198">
        <v>840.5</v>
      </c>
      <c r="L8" s="198">
        <v>1303.3899999999999</v>
      </c>
      <c r="M8" s="198">
        <v>615.80999999999995</v>
      </c>
      <c r="N8" s="198">
        <v>717.77</v>
      </c>
      <c r="O8" s="198">
        <v>0</v>
      </c>
      <c r="P8" s="198">
        <v>0</v>
      </c>
      <c r="Q8" s="198">
        <v>0</v>
      </c>
      <c r="R8" s="198">
        <v>0</v>
      </c>
      <c r="S8" s="198">
        <v>0</v>
      </c>
      <c r="T8" s="198">
        <v>0</v>
      </c>
      <c r="U8" s="198">
        <v>0</v>
      </c>
      <c r="V8" s="198">
        <v>0</v>
      </c>
      <c r="W8" s="198">
        <v>0</v>
      </c>
      <c r="X8" s="198">
        <v>0</v>
      </c>
      <c r="Y8" s="198">
        <v>0</v>
      </c>
      <c r="Z8" s="198">
        <v>0</v>
      </c>
      <c r="AA8" s="198">
        <v>0</v>
      </c>
      <c r="AB8" s="198">
        <v>0</v>
      </c>
      <c r="AC8" s="198">
        <v>0</v>
      </c>
      <c r="AD8" s="198">
        <v>0</v>
      </c>
      <c r="AE8" s="198">
        <v>0</v>
      </c>
      <c r="AF8" s="198">
        <v>0</v>
      </c>
      <c r="AG8" s="198">
        <v>0</v>
      </c>
      <c r="AH8" s="198">
        <v>0</v>
      </c>
      <c r="AI8" s="198">
        <v>0</v>
      </c>
    </row>
    <row r="9" spans="1:35">
      <c r="A9" s="195">
        <v>4</v>
      </c>
      <c r="B9" s="196" t="s">
        <v>397</v>
      </c>
      <c r="C9" s="195" t="s">
        <v>398</v>
      </c>
      <c r="D9" s="197">
        <v>8156.38</v>
      </c>
      <c r="E9" s="198">
        <v>1022.79</v>
      </c>
      <c r="F9" s="198">
        <v>903.49</v>
      </c>
      <c r="G9" s="198">
        <v>617.89</v>
      </c>
      <c r="H9" s="198">
        <v>916.26</v>
      </c>
      <c r="I9" s="198">
        <v>616.72</v>
      </c>
      <c r="J9" s="198">
        <v>663.8</v>
      </c>
      <c r="K9" s="198">
        <v>1052.99</v>
      </c>
      <c r="L9" s="198">
        <v>1230.01</v>
      </c>
      <c r="M9" s="198">
        <v>715.61</v>
      </c>
      <c r="N9" s="198">
        <v>416.82</v>
      </c>
      <c r="O9" s="198">
        <v>0</v>
      </c>
      <c r="P9" s="198">
        <v>0</v>
      </c>
      <c r="Q9" s="198">
        <v>0</v>
      </c>
      <c r="R9" s="198">
        <v>0</v>
      </c>
      <c r="S9" s="198">
        <v>0</v>
      </c>
      <c r="T9" s="198">
        <v>0</v>
      </c>
      <c r="U9" s="198">
        <v>0</v>
      </c>
      <c r="V9" s="198">
        <v>0</v>
      </c>
      <c r="W9" s="198">
        <v>0</v>
      </c>
      <c r="X9" s="198">
        <v>0</v>
      </c>
      <c r="Y9" s="198">
        <v>0</v>
      </c>
      <c r="Z9" s="198">
        <v>0</v>
      </c>
      <c r="AA9" s="198">
        <v>0</v>
      </c>
      <c r="AB9" s="198">
        <v>0</v>
      </c>
      <c r="AC9" s="198">
        <v>0</v>
      </c>
      <c r="AD9" s="198">
        <v>0</v>
      </c>
      <c r="AE9" s="198">
        <v>0</v>
      </c>
      <c r="AF9" s="198">
        <v>0</v>
      </c>
      <c r="AG9" s="198">
        <v>0</v>
      </c>
      <c r="AH9" s="198">
        <v>0</v>
      </c>
      <c r="AI9" s="198">
        <v>0</v>
      </c>
    </row>
    <row r="10" spans="1:35">
      <c r="A10" s="195">
        <v>5</v>
      </c>
      <c r="B10" s="196" t="s">
        <v>399</v>
      </c>
      <c r="C10" s="195" t="s">
        <v>400</v>
      </c>
      <c r="D10" s="197">
        <v>4450.0600000000004</v>
      </c>
      <c r="E10" s="198">
        <v>786.97</v>
      </c>
      <c r="F10" s="198">
        <v>686.97</v>
      </c>
      <c r="G10" s="198">
        <v>0</v>
      </c>
      <c r="H10" s="198">
        <v>759.23</v>
      </c>
      <c r="I10" s="198">
        <v>815</v>
      </c>
      <c r="J10" s="198">
        <v>0</v>
      </c>
      <c r="K10" s="198">
        <v>600</v>
      </c>
      <c r="L10" s="198">
        <v>0</v>
      </c>
      <c r="M10" s="198">
        <v>0</v>
      </c>
      <c r="N10" s="198">
        <v>801.89</v>
      </c>
      <c r="O10" s="198">
        <v>0</v>
      </c>
      <c r="P10" s="198">
        <v>0</v>
      </c>
      <c r="Q10" s="198">
        <v>0</v>
      </c>
      <c r="R10" s="198">
        <v>0</v>
      </c>
      <c r="S10" s="198">
        <v>0</v>
      </c>
      <c r="T10" s="198">
        <v>0</v>
      </c>
      <c r="U10" s="198">
        <v>0</v>
      </c>
      <c r="V10" s="198">
        <v>0</v>
      </c>
      <c r="W10" s="198">
        <v>0</v>
      </c>
      <c r="X10" s="198">
        <v>0</v>
      </c>
      <c r="Y10" s="198">
        <v>0</v>
      </c>
      <c r="Z10" s="198">
        <v>0</v>
      </c>
      <c r="AA10" s="198">
        <v>0</v>
      </c>
      <c r="AB10" s="198">
        <v>0</v>
      </c>
      <c r="AC10" s="198">
        <v>0</v>
      </c>
      <c r="AD10" s="198">
        <v>0</v>
      </c>
      <c r="AE10" s="198">
        <v>0</v>
      </c>
      <c r="AF10" s="198">
        <v>0</v>
      </c>
      <c r="AG10" s="198">
        <v>0</v>
      </c>
      <c r="AH10" s="198">
        <v>0</v>
      </c>
      <c r="AI10" s="198">
        <v>0</v>
      </c>
    </row>
    <row r="11" spans="1:35">
      <c r="A11" s="195">
        <v>6</v>
      </c>
      <c r="B11" s="196" t="s">
        <v>401</v>
      </c>
      <c r="C11" s="195" t="s">
        <v>402</v>
      </c>
      <c r="D11" s="197">
        <v>8982.09</v>
      </c>
      <c r="E11" s="198">
        <v>1307.3499999999999</v>
      </c>
      <c r="F11" s="198">
        <v>615.11</v>
      </c>
      <c r="G11" s="198">
        <v>617.72</v>
      </c>
      <c r="H11" s="198">
        <v>1174.9000000000001</v>
      </c>
      <c r="I11" s="198">
        <v>615.11</v>
      </c>
      <c r="J11" s="198">
        <v>715.66</v>
      </c>
      <c r="K11" s="198">
        <v>1018.01</v>
      </c>
      <c r="L11" s="198">
        <v>1086.81</v>
      </c>
      <c r="M11" s="198">
        <v>626.12</v>
      </c>
      <c r="N11" s="198">
        <v>1205.3</v>
      </c>
      <c r="O11" s="198">
        <v>0</v>
      </c>
      <c r="P11" s="198">
        <v>0</v>
      </c>
      <c r="Q11" s="198">
        <v>0</v>
      </c>
      <c r="R11" s="198">
        <v>0</v>
      </c>
      <c r="S11" s="198">
        <v>0</v>
      </c>
      <c r="T11" s="198">
        <v>0</v>
      </c>
      <c r="U11" s="198">
        <v>0</v>
      </c>
      <c r="V11" s="198">
        <v>0</v>
      </c>
      <c r="W11" s="198">
        <v>0</v>
      </c>
      <c r="X11" s="198">
        <v>0</v>
      </c>
      <c r="Y11" s="198">
        <v>0</v>
      </c>
      <c r="Z11" s="198">
        <v>0</v>
      </c>
      <c r="AA11" s="198">
        <v>0</v>
      </c>
      <c r="AB11" s="198">
        <v>0</v>
      </c>
      <c r="AC11" s="198">
        <v>0</v>
      </c>
      <c r="AD11" s="198">
        <v>0</v>
      </c>
      <c r="AE11" s="198">
        <v>0</v>
      </c>
      <c r="AF11" s="198">
        <v>0</v>
      </c>
      <c r="AG11" s="198">
        <v>0</v>
      </c>
      <c r="AH11" s="198">
        <v>0</v>
      </c>
      <c r="AI11" s="198">
        <v>0</v>
      </c>
    </row>
    <row r="12" spans="1:35">
      <c r="A12" s="195">
        <v>7</v>
      </c>
      <c r="B12" s="196" t="s">
        <v>403</v>
      </c>
      <c r="C12" s="195" t="s">
        <v>404</v>
      </c>
      <c r="D12" s="197">
        <v>7056.7000000000007</v>
      </c>
      <c r="E12" s="198">
        <v>810.08</v>
      </c>
      <c r="F12" s="198">
        <v>500.99</v>
      </c>
      <c r="G12" s="198">
        <v>699.88</v>
      </c>
      <c r="H12" s="198">
        <v>515.97</v>
      </c>
      <c r="I12" s="198">
        <v>616.72</v>
      </c>
      <c r="J12" s="198">
        <v>616.97</v>
      </c>
      <c r="K12" s="198">
        <v>702.39</v>
      </c>
      <c r="L12" s="198">
        <v>1302.58</v>
      </c>
      <c r="M12" s="198">
        <v>0</v>
      </c>
      <c r="N12" s="198">
        <v>1291.1199999999999</v>
      </c>
      <c r="O12" s="198">
        <v>0</v>
      </c>
      <c r="P12" s="198">
        <v>0</v>
      </c>
      <c r="Q12" s="198">
        <v>0</v>
      </c>
      <c r="R12" s="198">
        <v>0</v>
      </c>
      <c r="S12" s="198">
        <v>0</v>
      </c>
      <c r="T12" s="198">
        <v>0</v>
      </c>
      <c r="U12" s="198">
        <v>0</v>
      </c>
      <c r="V12" s="198">
        <v>0</v>
      </c>
      <c r="W12" s="198">
        <v>0</v>
      </c>
      <c r="X12" s="198">
        <v>0</v>
      </c>
      <c r="Y12" s="198">
        <v>0</v>
      </c>
      <c r="Z12" s="198">
        <v>0</v>
      </c>
      <c r="AA12" s="198">
        <v>0</v>
      </c>
      <c r="AB12" s="198">
        <v>0</v>
      </c>
      <c r="AC12" s="198">
        <v>0</v>
      </c>
      <c r="AD12" s="198">
        <v>0</v>
      </c>
      <c r="AE12" s="198">
        <v>0</v>
      </c>
      <c r="AF12" s="198">
        <v>0</v>
      </c>
      <c r="AG12" s="198">
        <v>0</v>
      </c>
      <c r="AH12" s="198">
        <v>0</v>
      </c>
      <c r="AI12" s="198">
        <v>0</v>
      </c>
    </row>
    <row r="13" spans="1:35">
      <c r="A13" s="195">
        <v>8</v>
      </c>
      <c r="B13" s="196" t="s">
        <v>405</v>
      </c>
      <c r="C13" s="195" t="s">
        <v>406</v>
      </c>
      <c r="D13" s="197">
        <v>5534.2499999999991</v>
      </c>
      <c r="E13" s="198">
        <v>566.91999999999996</v>
      </c>
      <c r="F13" s="198">
        <v>575.87</v>
      </c>
      <c r="G13" s="198">
        <v>506</v>
      </c>
      <c r="H13" s="198">
        <v>0</v>
      </c>
      <c r="I13" s="198">
        <v>757.92</v>
      </c>
      <c r="J13" s="198">
        <v>0</v>
      </c>
      <c r="K13" s="198">
        <v>1000</v>
      </c>
      <c r="L13" s="198">
        <v>710.69</v>
      </c>
      <c r="M13" s="198">
        <v>715.06</v>
      </c>
      <c r="N13" s="198">
        <v>701.79</v>
      </c>
      <c r="O13" s="198">
        <v>0</v>
      </c>
      <c r="P13" s="198">
        <v>0</v>
      </c>
      <c r="Q13" s="198">
        <v>0</v>
      </c>
      <c r="R13" s="198">
        <v>0</v>
      </c>
      <c r="S13" s="198">
        <v>0</v>
      </c>
      <c r="T13" s="198">
        <v>0</v>
      </c>
      <c r="U13" s="198">
        <v>0</v>
      </c>
      <c r="V13" s="198">
        <v>0</v>
      </c>
      <c r="W13" s="198">
        <v>0</v>
      </c>
      <c r="X13" s="198">
        <v>0</v>
      </c>
      <c r="Y13" s="198">
        <v>0</v>
      </c>
      <c r="Z13" s="198">
        <v>0</v>
      </c>
      <c r="AA13" s="198">
        <v>0</v>
      </c>
      <c r="AB13" s="198">
        <v>0</v>
      </c>
      <c r="AC13" s="198">
        <v>0</v>
      </c>
      <c r="AD13" s="198">
        <v>0</v>
      </c>
      <c r="AE13" s="198">
        <v>0</v>
      </c>
      <c r="AF13" s="198">
        <v>0</v>
      </c>
      <c r="AG13" s="198">
        <v>0</v>
      </c>
      <c r="AH13" s="198">
        <v>0</v>
      </c>
      <c r="AI13" s="198">
        <v>0</v>
      </c>
    </row>
    <row r="14" spans="1:35">
      <c r="A14" s="195">
        <v>9</v>
      </c>
      <c r="B14" s="196" t="s">
        <v>407</v>
      </c>
      <c r="C14" s="195" t="s">
        <v>408</v>
      </c>
      <c r="D14" s="197">
        <v>3499.31</v>
      </c>
      <c r="E14" s="198">
        <v>0</v>
      </c>
      <c r="F14" s="198">
        <v>715.71</v>
      </c>
      <c r="G14" s="198">
        <v>0</v>
      </c>
      <c r="H14" s="198">
        <v>0</v>
      </c>
      <c r="I14" s="198">
        <v>0</v>
      </c>
      <c r="J14" s="198">
        <v>701.14</v>
      </c>
      <c r="K14" s="198">
        <v>0</v>
      </c>
      <c r="L14" s="198">
        <v>751.94</v>
      </c>
      <c r="M14" s="198">
        <v>715.31</v>
      </c>
      <c r="N14" s="198">
        <v>615.21</v>
      </c>
      <c r="O14" s="198">
        <v>0</v>
      </c>
      <c r="P14" s="198">
        <v>0</v>
      </c>
      <c r="Q14" s="198">
        <v>0</v>
      </c>
      <c r="R14" s="198">
        <v>0</v>
      </c>
      <c r="S14" s="198">
        <v>0</v>
      </c>
      <c r="T14" s="198">
        <v>0</v>
      </c>
      <c r="U14" s="198">
        <v>0</v>
      </c>
      <c r="V14" s="198">
        <v>0</v>
      </c>
      <c r="W14" s="198">
        <v>0</v>
      </c>
      <c r="X14" s="198">
        <v>0</v>
      </c>
      <c r="Y14" s="198">
        <v>0</v>
      </c>
      <c r="Z14" s="198">
        <v>0</v>
      </c>
      <c r="AA14" s="198">
        <v>0</v>
      </c>
      <c r="AB14" s="198">
        <v>0</v>
      </c>
      <c r="AC14" s="198">
        <v>0</v>
      </c>
      <c r="AD14" s="198">
        <v>0</v>
      </c>
      <c r="AE14" s="198">
        <v>0</v>
      </c>
      <c r="AF14" s="198">
        <v>0</v>
      </c>
      <c r="AG14" s="198">
        <v>0</v>
      </c>
      <c r="AH14" s="198">
        <v>0</v>
      </c>
      <c r="AI14" s="198">
        <v>0</v>
      </c>
    </row>
    <row r="15" spans="1:35">
      <c r="A15" s="195">
        <v>10</v>
      </c>
      <c r="B15" s="196" t="s">
        <v>409</v>
      </c>
      <c r="C15" s="195" t="s">
        <v>410</v>
      </c>
      <c r="D15" s="197">
        <v>7612.04</v>
      </c>
      <c r="E15" s="198">
        <v>0</v>
      </c>
      <c r="F15" s="198">
        <v>709.68</v>
      </c>
      <c r="G15" s="198">
        <v>771.09</v>
      </c>
      <c r="H15" s="198">
        <v>714.76</v>
      </c>
      <c r="I15" s="198">
        <v>714.61</v>
      </c>
      <c r="J15" s="198">
        <v>1323.69</v>
      </c>
      <c r="K15" s="198">
        <v>584</v>
      </c>
      <c r="L15" s="198">
        <v>1363.24</v>
      </c>
      <c r="M15" s="198">
        <v>716.26</v>
      </c>
      <c r="N15" s="198">
        <v>714.71</v>
      </c>
      <c r="O15" s="198">
        <v>0</v>
      </c>
      <c r="P15" s="198">
        <v>0</v>
      </c>
      <c r="Q15" s="198">
        <v>0</v>
      </c>
      <c r="R15" s="198">
        <v>0</v>
      </c>
      <c r="S15" s="198">
        <v>0</v>
      </c>
      <c r="T15" s="198">
        <v>0</v>
      </c>
      <c r="U15" s="198">
        <v>0</v>
      </c>
      <c r="V15" s="198">
        <v>0</v>
      </c>
      <c r="W15" s="198">
        <v>0</v>
      </c>
      <c r="X15" s="198">
        <v>0</v>
      </c>
      <c r="Y15" s="198">
        <v>0</v>
      </c>
      <c r="Z15" s="198">
        <v>0</v>
      </c>
      <c r="AA15" s="198">
        <v>0</v>
      </c>
      <c r="AB15" s="198">
        <v>0</v>
      </c>
      <c r="AC15" s="198">
        <v>0</v>
      </c>
      <c r="AD15" s="198">
        <v>0</v>
      </c>
      <c r="AE15" s="198">
        <v>0</v>
      </c>
      <c r="AF15" s="198">
        <v>0</v>
      </c>
      <c r="AG15" s="198">
        <v>0</v>
      </c>
      <c r="AH15" s="198">
        <v>0</v>
      </c>
      <c r="AI15" s="198">
        <v>0</v>
      </c>
    </row>
    <row r="16" spans="1:35">
      <c r="A16" s="195">
        <v>11</v>
      </c>
      <c r="B16" s="196" t="s">
        <v>411</v>
      </c>
      <c r="C16" s="195" t="s">
        <v>412</v>
      </c>
      <c r="D16" s="197">
        <v>615.22</v>
      </c>
      <c r="E16" s="198">
        <v>0</v>
      </c>
      <c r="F16" s="198">
        <v>0</v>
      </c>
      <c r="G16" s="198">
        <v>0</v>
      </c>
      <c r="H16" s="198">
        <v>0</v>
      </c>
      <c r="I16" s="198">
        <v>0</v>
      </c>
      <c r="J16" s="198">
        <v>0</v>
      </c>
      <c r="K16" s="198">
        <v>0</v>
      </c>
      <c r="L16" s="198">
        <v>0</v>
      </c>
      <c r="M16" s="198">
        <v>0</v>
      </c>
      <c r="N16" s="198">
        <v>615.22</v>
      </c>
      <c r="O16" s="198">
        <v>0</v>
      </c>
      <c r="P16" s="198">
        <v>0</v>
      </c>
      <c r="Q16" s="198">
        <v>0</v>
      </c>
      <c r="R16" s="198">
        <v>0</v>
      </c>
      <c r="S16" s="198">
        <v>0</v>
      </c>
      <c r="T16" s="198">
        <v>0</v>
      </c>
      <c r="U16" s="198">
        <v>0</v>
      </c>
      <c r="V16" s="198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0</v>
      </c>
      <c r="AB16" s="198">
        <v>0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</row>
    <row r="17" spans="1:35">
      <c r="A17" s="195">
        <v>12</v>
      </c>
      <c r="B17" s="196" t="s">
        <v>413</v>
      </c>
      <c r="C17" s="195" t="s">
        <v>414</v>
      </c>
      <c r="D17" s="197">
        <v>2216.63</v>
      </c>
      <c r="E17" s="198">
        <v>0</v>
      </c>
      <c r="F17" s="198">
        <v>616.52</v>
      </c>
      <c r="G17" s="198">
        <v>0</v>
      </c>
      <c r="H17" s="198">
        <v>514.80999999999995</v>
      </c>
      <c r="I17" s="198">
        <v>315.52</v>
      </c>
      <c r="J17" s="198">
        <v>0</v>
      </c>
      <c r="K17" s="198">
        <v>0</v>
      </c>
      <c r="L17" s="198">
        <v>0</v>
      </c>
      <c r="M17" s="198">
        <v>769.78</v>
      </c>
      <c r="N17" s="198">
        <v>0</v>
      </c>
      <c r="O17" s="198">
        <v>0</v>
      </c>
      <c r="P17" s="198">
        <v>0</v>
      </c>
      <c r="Q17" s="198">
        <v>0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198">
        <v>0</v>
      </c>
      <c r="AA17" s="198">
        <v>0</v>
      </c>
      <c r="AB17" s="198">
        <v>0</v>
      </c>
      <c r="AC17" s="198">
        <v>0</v>
      </c>
      <c r="AD17" s="198">
        <v>0</v>
      </c>
      <c r="AE17" s="198">
        <v>0</v>
      </c>
      <c r="AF17" s="198">
        <v>0</v>
      </c>
      <c r="AG17" s="198">
        <v>0</v>
      </c>
      <c r="AH17" s="198">
        <v>0</v>
      </c>
      <c r="AI17" s="198">
        <v>0</v>
      </c>
    </row>
    <row r="18" spans="1:35">
      <c r="A18" s="195">
        <v>13</v>
      </c>
      <c r="B18" s="196" t="s">
        <v>415</v>
      </c>
      <c r="C18" s="195" t="s">
        <v>416</v>
      </c>
      <c r="D18" s="197">
        <v>7453.26</v>
      </c>
      <c r="E18" s="198">
        <v>1180.22</v>
      </c>
      <c r="F18" s="198">
        <v>702.29</v>
      </c>
      <c r="G18" s="198">
        <v>751.44</v>
      </c>
      <c r="H18" s="198">
        <v>615.36</v>
      </c>
      <c r="I18" s="198">
        <v>615.36</v>
      </c>
      <c r="J18" s="198">
        <v>500.94</v>
      </c>
      <c r="K18" s="198">
        <v>366</v>
      </c>
      <c r="L18" s="198">
        <v>1186.26</v>
      </c>
      <c r="M18" s="198">
        <v>918.61999999999989</v>
      </c>
      <c r="N18" s="198">
        <v>616.77</v>
      </c>
      <c r="O18" s="198">
        <v>0</v>
      </c>
      <c r="P18" s="198">
        <v>0</v>
      </c>
      <c r="Q18" s="198">
        <v>0</v>
      </c>
      <c r="R18" s="198">
        <v>0</v>
      </c>
      <c r="S18" s="198">
        <v>0</v>
      </c>
      <c r="T18" s="198">
        <v>0</v>
      </c>
      <c r="U18" s="198">
        <v>0</v>
      </c>
      <c r="V18" s="198">
        <v>0</v>
      </c>
      <c r="W18" s="198">
        <v>0</v>
      </c>
      <c r="X18" s="198">
        <v>0</v>
      </c>
      <c r="Y18" s="198">
        <v>0</v>
      </c>
      <c r="Z18" s="198">
        <v>0</v>
      </c>
      <c r="AA18" s="198">
        <v>0</v>
      </c>
      <c r="AB18" s="198">
        <v>0</v>
      </c>
      <c r="AC18" s="198">
        <v>0</v>
      </c>
      <c r="AD18" s="198">
        <v>0</v>
      </c>
      <c r="AE18" s="198">
        <v>0</v>
      </c>
      <c r="AF18" s="198">
        <v>0</v>
      </c>
      <c r="AG18" s="198">
        <v>0</v>
      </c>
      <c r="AH18" s="198">
        <v>0</v>
      </c>
      <c r="AI18" s="198">
        <v>0</v>
      </c>
    </row>
    <row r="19" spans="1:35">
      <c r="A19" s="195">
        <v>14</v>
      </c>
      <c r="B19" s="196" t="s">
        <v>417</v>
      </c>
      <c r="C19" s="195" t="s">
        <v>418</v>
      </c>
      <c r="D19" s="197">
        <v>6319.2499999999991</v>
      </c>
      <c r="E19" s="198">
        <v>489.99</v>
      </c>
      <c r="F19" s="198">
        <v>716.97</v>
      </c>
      <c r="G19" s="198">
        <v>0</v>
      </c>
      <c r="H19" s="198">
        <v>615.05999999999995</v>
      </c>
      <c r="I19" s="198">
        <v>972.99</v>
      </c>
      <c r="J19" s="198">
        <v>600.99</v>
      </c>
      <c r="K19" s="198">
        <v>615.05999999999995</v>
      </c>
      <c r="L19" s="198">
        <v>616.27</v>
      </c>
      <c r="M19" s="198">
        <v>1077.06</v>
      </c>
      <c r="N19" s="198">
        <v>614.86</v>
      </c>
      <c r="O19" s="198">
        <v>0</v>
      </c>
      <c r="P19" s="198">
        <v>0</v>
      </c>
      <c r="Q19" s="198">
        <v>0</v>
      </c>
      <c r="R19" s="198">
        <v>0</v>
      </c>
      <c r="S19" s="198">
        <v>0</v>
      </c>
      <c r="T19" s="198">
        <v>0</v>
      </c>
      <c r="U19" s="198">
        <v>0</v>
      </c>
      <c r="V19" s="198">
        <v>0</v>
      </c>
      <c r="W19" s="198">
        <v>0</v>
      </c>
      <c r="X19" s="198">
        <v>0</v>
      </c>
      <c r="Y19" s="198">
        <v>0</v>
      </c>
      <c r="Z19" s="198">
        <v>0</v>
      </c>
      <c r="AA19" s="198">
        <v>0</v>
      </c>
      <c r="AB19" s="198">
        <v>0</v>
      </c>
      <c r="AC19" s="198">
        <v>0</v>
      </c>
      <c r="AD19" s="198">
        <v>0</v>
      </c>
      <c r="AE19" s="198">
        <v>0</v>
      </c>
      <c r="AF19" s="198">
        <v>0</v>
      </c>
      <c r="AG19" s="198">
        <v>0</v>
      </c>
      <c r="AH19" s="198">
        <v>0</v>
      </c>
      <c r="AI19" s="198">
        <v>0</v>
      </c>
    </row>
    <row r="20" spans="1:35">
      <c r="A20" s="195">
        <v>15</v>
      </c>
      <c r="B20" s="196" t="s">
        <v>419</v>
      </c>
      <c r="C20" s="195" t="s">
        <v>420</v>
      </c>
      <c r="D20" s="197">
        <v>0</v>
      </c>
      <c r="E20" s="198">
        <v>0</v>
      </c>
      <c r="F20" s="198">
        <v>0</v>
      </c>
      <c r="G20" s="198">
        <v>0</v>
      </c>
      <c r="H20" s="198">
        <v>0</v>
      </c>
      <c r="I20" s="198">
        <v>0</v>
      </c>
      <c r="J20" s="198">
        <v>0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198">
        <v>0</v>
      </c>
      <c r="T20" s="198">
        <v>0</v>
      </c>
      <c r="U20" s="198">
        <v>0</v>
      </c>
      <c r="V20" s="198">
        <v>0</v>
      </c>
      <c r="W20" s="198">
        <v>0</v>
      </c>
      <c r="X20" s="198">
        <v>0</v>
      </c>
      <c r="Y20" s="198">
        <v>0</v>
      </c>
      <c r="Z20" s="198">
        <v>0</v>
      </c>
      <c r="AA20" s="198">
        <v>0</v>
      </c>
      <c r="AB20" s="198">
        <v>0</v>
      </c>
      <c r="AC20" s="198">
        <v>0</v>
      </c>
      <c r="AD20" s="198">
        <v>0</v>
      </c>
      <c r="AE20" s="198">
        <v>0</v>
      </c>
      <c r="AF20" s="198">
        <v>0</v>
      </c>
      <c r="AG20" s="198">
        <v>0</v>
      </c>
      <c r="AH20" s="198">
        <v>0</v>
      </c>
      <c r="AI20" s="198">
        <v>0</v>
      </c>
    </row>
    <row r="21" spans="1:35">
      <c r="A21" s="195">
        <v>16</v>
      </c>
      <c r="B21" s="196" t="s">
        <v>421</v>
      </c>
      <c r="C21" s="195" t="s">
        <v>422</v>
      </c>
      <c r="D21" s="197">
        <v>6648.4500000000007</v>
      </c>
      <c r="E21" s="198">
        <v>695.11</v>
      </c>
      <c r="F21" s="198">
        <v>715.46</v>
      </c>
      <c r="G21" s="198">
        <v>714.71</v>
      </c>
      <c r="H21" s="198">
        <v>716.62</v>
      </c>
      <c r="I21" s="198">
        <v>688.83</v>
      </c>
      <c r="J21" s="198">
        <v>617.12</v>
      </c>
      <c r="K21" s="198">
        <v>0</v>
      </c>
      <c r="L21" s="198">
        <v>1266.9099999999999</v>
      </c>
      <c r="M21" s="198">
        <v>616.66999999999996</v>
      </c>
      <c r="N21" s="198">
        <v>617.02</v>
      </c>
      <c r="O21" s="198">
        <v>0</v>
      </c>
      <c r="P21" s="198">
        <v>0</v>
      </c>
      <c r="Q21" s="198">
        <v>0</v>
      </c>
      <c r="R21" s="198">
        <v>0</v>
      </c>
      <c r="S21" s="198">
        <v>0</v>
      </c>
      <c r="T21" s="198">
        <v>0</v>
      </c>
      <c r="U21" s="198">
        <v>0</v>
      </c>
      <c r="V21" s="198">
        <v>0</v>
      </c>
      <c r="W21" s="198">
        <v>0</v>
      </c>
      <c r="X21" s="198">
        <v>0</v>
      </c>
      <c r="Y21" s="198">
        <v>0</v>
      </c>
      <c r="Z21" s="198">
        <v>0</v>
      </c>
      <c r="AA21" s="198">
        <v>0</v>
      </c>
      <c r="AB21" s="198">
        <v>0</v>
      </c>
      <c r="AC21" s="198">
        <v>0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</row>
    <row r="22" spans="1:35">
      <c r="A22" s="195">
        <v>17</v>
      </c>
      <c r="B22" s="196" t="s">
        <v>423</v>
      </c>
      <c r="C22" s="195" t="s">
        <v>424</v>
      </c>
      <c r="D22" s="197">
        <v>2958.41</v>
      </c>
      <c r="E22" s="198">
        <v>0</v>
      </c>
      <c r="F22" s="198">
        <v>0</v>
      </c>
      <c r="G22" s="198">
        <v>701.99</v>
      </c>
      <c r="H22" s="198">
        <v>701.39</v>
      </c>
      <c r="I22" s="198">
        <v>802.54</v>
      </c>
      <c r="J22" s="198">
        <v>752.49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198">
        <v>0</v>
      </c>
      <c r="T22" s="198">
        <v>0</v>
      </c>
      <c r="U22" s="198">
        <v>0</v>
      </c>
      <c r="V22" s="198">
        <v>0</v>
      </c>
      <c r="W22" s="198">
        <v>0</v>
      </c>
      <c r="X22" s="198">
        <v>0</v>
      </c>
      <c r="Y22" s="198">
        <v>0</v>
      </c>
      <c r="Z22" s="198">
        <v>0</v>
      </c>
      <c r="AA22" s="198">
        <v>0</v>
      </c>
      <c r="AB22" s="198">
        <v>0</v>
      </c>
      <c r="AC22" s="198">
        <v>0</v>
      </c>
      <c r="AD22" s="198">
        <v>0</v>
      </c>
      <c r="AE22" s="198">
        <v>0</v>
      </c>
      <c r="AF22" s="198">
        <v>0</v>
      </c>
      <c r="AG22" s="198">
        <v>0</v>
      </c>
      <c r="AH22" s="198">
        <v>0</v>
      </c>
      <c r="AI22" s="198">
        <v>0</v>
      </c>
    </row>
    <row r="23" spans="1:35">
      <c r="A23" s="195">
        <v>18</v>
      </c>
      <c r="B23" s="199" t="s">
        <v>425</v>
      </c>
      <c r="C23" s="200" t="s">
        <v>426</v>
      </c>
      <c r="D23" s="197">
        <v>0</v>
      </c>
      <c r="E23" s="198">
        <v>0</v>
      </c>
      <c r="F23" s="198">
        <v>0</v>
      </c>
      <c r="G23" s="198">
        <v>0</v>
      </c>
      <c r="H23" s="198">
        <v>0</v>
      </c>
      <c r="I23" s="198">
        <v>0</v>
      </c>
      <c r="J23" s="198">
        <v>0</v>
      </c>
      <c r="K23" s="198">
        <v>0</v>
      </c>
      <c r="L23" s="198">
        <v>0</v>
      </c>
      <c r="M23" s="198">
        <v>0</v>
      </c>
      <c r="N23" s="198">
        <v>0</v>
      </c>
      <c r="O23" s="198">
        <v>0</v>
      </c>
      <c r="P23" s="198">
        <v>0</v>
      </c>
      <c r="Q23" s="198">
        <v>0</v>
      </c>
      <c r="R23" s="198">
        <v>0</v>
      </c>
      <c r="S23" s="198">
        <v>0</v>
      </c>
      <c r="T23" s="198">
        <v>0</v>
      </c>
      <c r="U23" s="198">
        <v>0</v>
      </c>
      <c r="V23" s="198">
        <v>0</v>
      </c>
      <c r="W23" s="198">
        <v>0</v>
      </c>
      <c r="X23" s="198">
        <v>0</v>
      </c>
      <c r="Y23" s="198">
        <v>0</v>
      </c>
      <c r="Z23" s="198">
        <v>0</v>
      </c>
      <c r="AA23" s="198">
        <v>0</v>
      </c>
      <c r="AB23" s="198">
        <v>0</v>
      </c>
      <c r="AC23" s="198">
        <v>0</v>
      </c>
      <c r="AD23" s="198">
        <v>0</v>
      </c>
      <c r="AE23" s="198">
        <v>0</v>
      </c>
      <c r="AF23" s="198">
        <v>0</v>
      </c>
      <c r="AG23" s="198">
        <v>0</v>
      </c>
      <c r="AH23" s="198">
        <v>0</v>
      </c>
      <c r="AI23" s="198">
        <v>0</v>
      </c>
    </row>
    <row r="24" spans="1:35">
      <c r="A24" s="195">
        <v>19</v>
      </c>
      <c r="B24" s="196" t="s">
        <v>427</v>
      </c>
      <c r="C24" s="195" t="s">
        <v>428</v>
      </c>
      <c r="D24" s="197">
        <v>3290.0699999999997</v>
      </c>
      <c r="E24" s="198">
        <v>0</v>
      </c>
      <c r="F24" s="198">
        <v>526.37</v>
      </c>
      <c r="G24" s="198">
        <v>0</v>
      </c>
      <c r="H24" s="198">
        <v>0</v>
      </c>
      <c r="I24" s="198">
        <v>0</v>
      </c>
      <c r="J24" s="198">
        <v>525.62</v>
      </c>
      <c r="K24" s="198">
        <v>397</v>
      </c>
      <c r="L24" s="198">
        <v>1302.08</v>
      </c>
      <c r="M24" s="198">
        <v>0</v>
      </c>
      <c r="N24" s="198">
        <v>539</v>
      </c>
      <c r="O24" s="198">
        <v>0</v>
      </c>
      <c r="P24" s="198">
        <v>0</v>
      </c>
      <c r="Q24" s="198">
        <v>0</v>
      </c>
      <c r="R24" s="198">
        <v>0</v>
      </c>
      <c r="S24" s="198">
        <v>0</v>
      </c>
      <c r="T24" s="198">
        <v>0</v>
      </c>
      <c r="U24" s="198">
        <v>0</v>
      </c>
      <c r="V24" s="198">
        <v>0</v>
      </c>
      <c r="W24" s="198">
        <v>0</v>
      </c>
      <c r="X24" s="198">
        <v>0</v>
      </c>
      <c r="Y24" s="198">
        <v>0</v>
      </c>
      <c r="Z24" s="198">
        <v>0</v>
      </c>
      <c r="AA24" s="198">
        <v>0</v>
      </c>
      <c r="AB24" s="198">
        <v>0</v>
      </c>
      <c r="AC24" s="198">
        <v>0</v>
      </c>
      <c r="AD24" s="198">
        <v>0</v>
      </c>
      <c r="AE24" s="198">
        <v>0</v>
      </c>
      <c r="AF24" s="198">
        <v>0</v>
      </c>
      <c r="AG24" s="198">
        <v>0</v>
      </c>
      <c r="AH24" s="198">
        <v>0</v>
      </c>
      <c r="AI24" s="198">
        <v>0</v>
      </c>
    </row>
    <row r="25" spans="1:35">
      <c r="A25" s="195">
        <v>20</v>
      </c>
      <c r="B25" s="196" t="s">
        <v>429</v>
      </c>
      <c r="C25" s="195" t="s">
        <v>430</v>
      </c>
      <c r="D25" s="197">
        <v>3587.31</v>
      </c>
      <c r="E25" s="198">
        <v>616.27</v>
      </c>
      <c r="F25" s="198">
        <v>1138.47</v>
      </c>
      <c r="G25" s="198">
        <v>714.96</v>
      </c>
      <c r="H25" s="198">
        <v>402.5</v>
      </c>
      <c r="I25" s="198">
        <v>0</v>
      </c>
      <c r="J25" s="198">
        <v>0</v>
      </c>
      <c r="K25" s="198">
        <v>0</v>
      </c>
      <c r="L25" s="198">
        <v>0</v>
      </c>
      <c r="M25" s="198">
        <v>0</v>
      </c>
      <c r="N25" s="198">
        <v>715.11</v>
      </c>
      <c r="O25" s="198">
        <v>0</v>
      </c>
      <c r="P25" s="198">
        <v>0</v>
      </c>
      <c r="Q25" s="198">
        <v>0</v>
      </c>
      <c r="R25" s="198">
        <v>0</v>
      </c>
      <c r="S25" s="198">
        <v>0</v>
      </c>
      <c r="T25" s="198">
        <v>0</v>
      </c>
      <c r="U25" s="198">
        <v>0</v>
      </c>
      <c r="V25" s="198">
        <v>0</v>
      </c>
      <c r="W25" s="198">
        <v>0</v>
      </c>
      <c r="X25" s="198">
        <v>0</v>
      </c>
      <c r="Y25" s="198">
        <v>0</v>
      </c>
      <c r="Z25" s="198">
        <v>0</v>
      </c>
      <c r="AA25" s="198">
        <v>0</v>
      </c>
      <c r="AB25" s="198">
        <v>0</v>
      </c>
      <c r="AC25" s="198">
        <v>0</v>
      </c>
      <c r="AD25" s="198">
        <v>0</v>
      </c>
      <c r="AE25" s="198">
        <v>0</v>
      </c>
      <c r="AF25" s="198">
        <v>0</v>
      </c>
      <c r="AG25" s="198">
        <v>0</v>
      </c>
      <c r="AH25" s="198">
        <v>0</v>
      </c>
      <c r="AI25" s="198">
        <v>0</v>
      </c>
    </row>
    <row r="26" spans="1:35">
      <c r="A26" s="195">
        <v>21</v>
      </c>
      <c r="B26" s="201" t="s">
        <v>431</v>
      </c>
      <c r="C26" s="202" t="s">
        <v>432</v>
      </c>
      <c r="D26" s="197">
        <v>19379</v>
      </c>
      <c r="E26" s="198">
        <v>2601</v>
      </c>
      <c r="F26" s="198">
        <v>3317</v>
      </c>
      <c r="G26" s="198">
        <v>2172</v>
      </c>
      <c r="H26" s="198">
        <v>2158</v>
      </c>
      <c r="I26" s="198">
        <v>0</v>
      </c>
      <c r="J26" s="198">
        <v>0</v>
      </c>
      <c r="K26" s="198">
        <v>2081</v>
      </c>
      <c r="L26" s="198">
        <v>1858</v>
      </c>
      <c r="M26" s="198">
        <v>1321</v>
      </c>
      <c r="N26" s="198">
        <v>3871</v>
      </c>
      <c r="O26" s="198">
        <v>0</v>
      </c>
      <c r="P26" s="198">
        <v>0</v>
      </c>
      <c r="Q26" s="198">
        <v>0</v>
      </c>
      <c r="R26" s="198">
        <v>0</v>
      </c>
      <c r="S26" s="198">
        <v>0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v>0</v>
      </c>
      <c r="AA26" s="198">
        <v>0</v>
      </c>
      <c r="AB26" s="198">
        <v>0</v>
      </c>
      <c r="AC26" s="198">
        <v>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</row>
    <row r="27" spans="1:35">
      <c r="A27" s="195">
        <v>22</v>
      </c>
      <c r="B27" s="201" t="s">
        <v>433</v>
      </c>
      <c r="C27" s="202" t="s">
        <v>434</v>
      </c>
      <c r="D27" s="197">
        <v>24414.63</v>
      </c>
      <c r="E27" s="198">
        <v>3089</v>
      </c>
      <c r="F27" s="198">
        <v>2340</v>
      </c>
      <c r="G27" s="198">
        <v>2593</v>
      </c>
      <c r="H27" s="198">
        <v>1235</v>
      </c>
      <c r="I27" s="198">
        <v>2839</v>
      </c>
      <c r="J27" s="198">
        <v>1988</v>
      </c>
      <c r="K27" s="198">
        <v>2216.63</v>
      </c>
      <c r="L27" s="198">
        <v>3849</v>
      </c>
      <c r="M27" s="198">
        <v>2102</v>
      </c>
      <c r="N27" s="198">
        <v>2163</v>
      </c>
      <c r="O27" s="198">
        <v>0</v>
      </c>
      <c r="P27" s="198">
        <v>0</v>
      </c>
      <c r="Q27" s="198">
        <v>0</v>
      </c>
      <c r="R27" s="198">
        <v>0</v>
      </c>
      <c r="S27" s="198">
        <v>0</v>
      </c>
      <c r="T27" s="198">
        <v>0</v>
      </c>
      <c r="U27" s="198">
        <v>0</v>
      </c>
      <c r="V27" s="198">
        <v>0</v>
      </c>
      <c r="W27" s="198">
        <v>0</v>
      </c>
      <c r="X27" s="198">
        <v>0</v>
      </c>
      <c r="Y27" s="198">
        <v>0</v>
      </c>
      <c r="Z27" s="198">
        <v>0</v>
      </c>
      <c r="AA27" s="198">
        <v>0</v>
      </c>
      <c r="AB27" s="198">
        <v>0</v>
      </c>
      <c r="AC27" s="198">
        <v>0</v>
      </c>
      <c r="AD27" s="198">
        <v>0</v>
      </c>
      <c r="AE27" s="198">
        <v>0</v>
      </c>
      <c r="AF27" s="198">
        <v>0</v>
      </c>
      <c r="AG27" s="198">
        <v>0</v>
      </c>
      <c r="AH27" s="198">
        <v>0</v>
      </c>
      <c r="AI27" s="198">
        <v>0</v>
      </c>
    </row>
    <row r="28" spans="1:35">
      <c r="A28" s="195">
        <v>23</v>
      </c>
      <c r="B28" s="201" t="s">
        <v>435</v>
      </c>
      <c r="C28" s="202" t="s">
        <v>436</v>
      </c>
      <c r="D28" s="197">
        <v>7480.58</v>
      </c>
      <c r="E28" s="198">
        <v>0</v>
      </c>
      <c r="F28" s="198">
        <v>0</v>
      </c>
      <c r="G28" s="198">
        <v>0</v>
      </c>
      <c r="H28" s="198">
        <v>0</v>
      </c>
      <c r="I28" s="198">
        <v>0</v>
      </c>
      <c r="J28" s="198">
        <v>2822.58</v>
      </c>
      <c r="K28" s="198">
        <v>0</v>
      </c>
      <c r="L28" s="198">
        <v>0</v>
      </c>
      <c r="M28" s="198">
        <v>2097</v>
      </c>
      <c r="N28" s="198">
        <v>2561</v>
      </c>
      <c r="O28" s="198">
        <v>0</v>
      </c>
      <c r="P28" s="198">
        <v>0</v>
      </c>
      <c r="Q28" s="198">
        <v>0</v>
      </c>
      <c r="R28" s="198">
        <v>0</v>
      </c>
      <c r="S28" s="198">
        <v>0</v>
      </c>
      <c r="T28" s="198">
        <v>0</v>
      </c>
      <c r="U28" s="198">
        <v>0</v>
      </c>
      <c r="V28" s="198">
        <v>0</v>
      </c>
      <c r="W28" s="198">
        <v>0</v>
      </c>
      <c r="X28" s="198">
        <v>0</v>
      </c>
      <c r="Y28" s="198">
        <v>0</v>
      </c>
      <c r="Z28" s="198">
        <v>0</v>
      </c>
      <c r="AA28" s="198">
        <v>0</v>
      </c>
      <c r="AB28" s="198">
        <v>0</v>
      </c>
      <c r="AC28" s="198">
        <v>0</v>
      </c>
      <c r="AD28" s="198">
        <v>0</v>
      </c>
      <c r="AE28" s="198">
        <v>0</v>
      </c>
      <c r="AF28" s="198">
        <v>0</v>
      </c>
      <c r="AG28" s="198">
        <v>0</v>
      </c>
      <c r="AH28" s="198">
        <v>0</v>
      </c>
      <c r="AI28" s="198">
        <v>0</v>
      </c>
    </row>
    <row r="29" spans="1:35">
      <c r="A29" s="195">
        <v>24</v>
      </c>
      <c r="B29" s="201" t="s">
        <v>437</v>
      </c>
      <c r="C29" s="202" t="s">
        <v>438</v>
      </c>
      <c r="D29" s="197">
        <v>20407.010000000002</v>
      </c>
      <c r="E29" s="198">
        <v>4131</v>
      </c>
      <c r="F29" s="198">
        <v>2660</v>
      </c>
      <c r="G29" s="198">
        <v>2101</v>
      </c>
      <c r="H29" s="198">
        <v>787</v>
      </c>
      <c r="I29" s="198">
        <v>1310</v>
      </c>
      <c r="J29" s="198">
        <v>1530</v>
      </c>
      <c r="K29" s="198">
        <v>3731</v>
      </c>
      <c r="L29" s="198">
        <v>0</v>
      </c>
      <c r="M29" s="198">
        <v>2414.0100000000002</v>
      </c>
      <c r="N29" s="198">
        <v>1743</v>
      </c>
      <c r="O29" s="198">
        <v>0</v>
      </c>
      <c r="P29" s="198">
        <v>0</v>
      </c>
      <c r="Q29" s="198">
        <v>0</v>
      </c>
      <c r="R29" s="198">
        <v>0</v>
      </c>
      <c r="S29" s="198">
        <v>0</v>
      </c>
      <c r="T29" s="198">
        <v>0</v>
      </c>
      <c r="U29" s="198">
        <v>0</v>
      </c>
      <c r="V29" s="198">
        <v>0</v>
      </c>
      <c r="W29" s="198">
        <v>0</v>
      </c>
      <c r="X29" s="198">
        <v>0</v>
      </c>
      <c r="Y29" s="198">
        <v>0</v>
      </c>
      <c r="Z29" s="198">
        <v>0</v>
      </c>
      <c r="AA29" s="198">
        <v>0</v>
      </c>
      <c r="AB29" s="198">
        <v>0</v>
      </c>
      <c r="AC29" s="198">
        <v>0</v>
      </c>
      <c r="AD29" s="198">
        <v>0</v>
      </c>
      <c r="AE29" s="198">
        <v>0</v>
      </c>
      <c r="AF29" s="198">
        <v>0</v>
      </c>
      <c r="AG29" s="198">
        <v>0</v>
      </c>
      <c r="AH29" s="198">
        <v>0</v>
      </c>
      <c r="AI29" s="198">
        <v>0</v>
      </c>
    </row>
    <row r="30" spans="1:35">
      <c r="A30" s="195">
        <v>25</v>
      </c>
      <c r="B30" s="201" t="s">
        <v>439</v>
      </c>
      <c r="C30" s="202" t="s">
        <v>440</v>
      </c>
      <c r="D30" s="197">
        <v>23261.63</v>
      </c>
      <c r="E30" s="198">
        <v>3567</v>
      </c>
      <c r="F30" s="198">
        <v>1616</v>
      </c>
      <c r="G30" s="198">
        <v>1739</v>
      </c>
      <c r="H30" s="198">
        <v>1316</v>
      </c>
      <c r="I30" s="198">
        <v>3978.43</v>
      </c>
      <c r="J30" s="198">
        <v>1333</v>
      </c>
      <c r="K30" s="198">
        <v>3799.98</v>
      </c>
      <c r="L30" s="198">
        <v>1700</v>
      </c>
      <c r="M30" s="198">
        <v>2711</v>
      </c>
      <c r="N30" s="198">
        <v>1501.22</v>
      </c>
      <c r="O30" s="198">
        <v>0</v>
      </c>
      <c r="P30" s="198">
        <v>0</v>
      </c>
      <c r="Q30" s="198">
        <v>0</v>
      </c>
      <c r="R30" s="198">
        <v>0</v>
      </c>
      <c r="S30" s="198">
        <v>0</v>
      </c>
      <c r="T30" s="198">
        <v>0</v>
      </c>
      <c r="U30" s="198">
        <v>0</v>
      </c>
      <c r="V30" s="198">
        <v>0</v>
      </c>
      <c r="W30" s="198">
        <v>0</v>
      </c>
      <c r="X30" s="198">
        <v>0</v>
      </c>
      <c r="Y30" s="198">
        <v>0</v>
      </c>
      <c r="Z30" s="198">
        <v>0</v>
      </c>
      <c r="AA30" s="198">
        <v>0</v>
      </c>
      <c r="AB30" s="198">
        <v>0</v>
      </c>
      <c r="AC30" s="198">
        <v>0</v>
      </c>
      <c r="AD30" s="198">
        <v>0</v>
      </c>
      <c r="AE30" s="198">
        <v>0</v>
      </c>
      <c r="AF30" s="198">
        <v>0</v>
      </c>
      <c r="AG30" s="198">
        <v>0</v>
      </c>
      <c r="AH30" s="198">
        <v>0</v>
      </c>
      <c r="AI30" s="198">
        <v>0</v>
      </c>
    </row>
    <row r="31" spans="1:35">
      <c r="A31" s="195">
        <v>26</v>
      </c>
      <c r="B31" s="201" t="s">
        <v>441</v>
      </c>
      <c r="C31" s="202" t="s">
        <v>442</v>
      </c>
      <c r="D31" s="197">
        <v>24874.42</v>
      </c>
      <c r="E31" s="198">
        <v>2516.42</v>
      </c>
      <c r="F31" s="198">
        <v>4110</v>
      </c>
      <c r="G31" s="198">
        <v>1754</v>
      </c>
      <c r="H31" s="198">
        <v>2817</v>
      </c>
      <c r="I31" s="198">
        <v>1200</v>
      </c>
      <c r="J31" s="198">
        <v>3589</v>
      </c>
      <c r="K31" s="198">
        <v>2111</v>
      </c>
      <c r="L31" s="198">
        <v>2873</v>
      </c>
      <c r="M31" s="198">
        <v>2092</v>
      </c>
      <c r="N31" s="198">
        <v>1812</v>
      </c>
      <c r="O31" s="198">
        <v>0</v>
      </c>
      <c r="P31" s="198">
        <v>0</v>
      </c>
      <c r="Q31" s="198">
        <v>0</v>
      </c>
      <c r="R31" s="198">
        <v>0</v>
      </c>
      <c r="S31" s="198">
        <v>0</v>
      </c>
      <c r="T31" s="198">
        <v>0</v>
      </c>
      <c r="U31" s="198">
        <v>0</v>
      </c>
      <c r="V31" s="198">
        <v>0</v>
      </c>
      <c r="W31" s="198">
        <v>0</v>
      </c>
      <c r="X31" s="198">
        <v>0</v>
      </c>
      <c r="Y31" s="198">
        <v>0</v>
      </c>
      <c r="Z31" s="198">
        <v>0</v>
      </c>
      <c r="AA31" s="198">
        <v>0</v>
      </c>
      <c r="AB31" s="198">
        <v>0</v>
      </c>
      <c r="AC31" s="198">
        <v>0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</row>
    <row r="32" spans="1:35">
      <c r="A32" s="195">
        <v>27</v>
      </c>
      <c r="B32" s="201" t="s">
        <v>443</v>
      </c>
      <c r="C32" s="202" t="s">
        <v>444</v>
      </c>
      <c r="D32" s="197">
        <v>24699</v>
      </c>
      <c r="E32" s="198">
        <v>2914</v>
      </c>
      <c r="F32" s="198">
        <v>1608</v>
      </c>
      <c r="G32" s="198">
        <v>1864</v>
      </c>
      <c r="H32" s="198">
        <v>3144</v>
      </c>
      <c r="I32" s="198">
        <v>2149</v>
      </c>
      <c r="J32" s="198">
        <v>1602</v>
      </c>
      <c r="K32" s="198">
        <v>2916</v>
      </c>
      <c r="L32" s="198">
        <v>3244</v>
      </c>
      <c r="M32" s="198">
        <v>3400</v>
      </c>
      <c r="N32" s="198">
        <v>1858</v>
      </c>
      <c r="O32" s="198">
        <v>0</v>
      </c>
      <c r="P32" s="198">
        <v>0</v>
      </c>
      <c r="Q32" s="198">
        <v>0</v>
      </c>
      <c r="R32" s="198">
        <v>0</v>
      </c>
      <c r="S32" s="198">
        <v>0</v>
      </c>
      <c r="T32" s="198">
        <v>0</v>
      </c>
      <c r="U32" s="198">
        <v>0</v>
      </c>
      <c r="V32" s="198">
        <v>0</v>
      </c>
      <c r="W32" s="198">
        <v>0</v>
      </c>
      <c r="X32" s="198">
        <v>0</v>
      </c>
      <c r="Y32" s="198">
        <v>0</v>
      </c>
      <c r="Z32" s="198">
        <v>0</v>
      </c>
      <c r="AA32" s="198">
        <v>0</v>
      </c>
      <c r="AB32" s="198">
        <v>0</v>
      </c>
      <c r="AC32" s="198">
        <v>0</v>
      </c>
      <c r="AD32" s="198">
        <v>0</v>
      </c>
      <c r="AE32" s="198">
        <v>0</v>
      </c>
      <c r="AF32" s="198">
        <v>0</v>
      </c>
      <c r="AG32" s="198">
        <v>0</v>
      </c>
      <c r="AH32" s="198">
        <v>0</v>
      </c>
      <c r="AI32" s="198">
        <v>0</v>
      </c>
    </row>
    <row r="33" spans="1:35">
      <c r="A33" s="195">
        <v>28</v>
      </c>
      <c r="B33" s="201" t="s">
        <v>445</v>
      </c>
      <c r="C33" s="202" t="s">
        <v>446</v>
      </c>
      <c r="D33" s="197">
        <v>21629.42</v>
      </c>
      <c r="E33" s="198">
        <v>4750.21</v>
      </c>
      <c r="F33" s="198">
        <v>2291.0500000000002</v>
      </c>
      <c r="G33" s="198">
        <v>1810.16</v>
      </c>
      <c r="H33" s="198">
        <v>1123</v>
      </c>
      <c r="I33" s="198">
        <v>2000</v>
      </c>
      <c r="J33" s="198">
        <v>1928</v>
      </c>
      <c r="K33" s="198">
        <v>1784</v>
      </c>
      <c r="L33" s="198">
        <v>1831</v>
      </c>
      <c r="M33" s="198">
        <v>2406</v>
      </c>
      <c r="N33" s="198">
        <v>1706</v>
      </c>
      <c r="O33" s="198">
        <v>0</v>
      </c>
      <c r="P33" s="198">
        <v>0</v>
      </c>
      <c r="Q33" s="198">
        <v>0</v>
      </c>
      <c r="R33" s="198">
        <v>0</v>
      </c>
      <c r="S33" s="198">
        <v>0</v>
      </c>
      <c r="T33" s="198">
        <v>0</v>
      </c>
      <c r="U33" s="198">
        <v>0</v>
      </c>
      <c r="V33" s="198">
        <v>0</v>
      </c>
      <c r="W33" s="198">
        <v>0</v>
      </c>
      <c r="X33" s="198">
        <v>0</v>
      </c>
      <c r="Y33" s="198">
        <v>0</v>
      </c>
      <c r="Z33" s="198">
        <v>0</v>
      </c>
      <c r="AA33" s="198">
        <v>0</v>
      </c>
      <c r="AB33" s="198">
        <v>0</v>
      </c>
      <c r="AC33" s="198">
        <v>0</v>
      </c>
      <c r="AD33" s="198">
        <v>0</v>
      </c>
      <c r="AE33" s="198">
        <v>0</v>
      </c>
      <c r="AF33" s="198">
        <v>0</v>
      </c>
      <c r="AG33" s="198">
        <v>0</v>
      </c>
      <c r="AH33" s="198">
        <v>0</v>
      </c>
      <c r="AI33" s="198">
        <v>0</v>
      </c>
    </row>
    <row r="34" spans="1:35">
      <c r="A34" s="195">
        <v>29</v>
      </c>
      <c r="B34" s="201" t="s">
        <v>447</v>
      </c>
      <c r="C34" s="202" t="s">
        <v>448</v>
      </c>
      <c r="D34" s="197">
        <v>24305</v>
      </c>
      <c r="E34" s="198">
        <v>2422</v>
      </c>
      <c r="F34" s="198">
        <v>2854</v>
      </c>
      <c r="G34" s="198">
        <v>3006</v>
      </c>
      <c r="H34" s="198">
        <v>2316</v>
      </c>
      <c r="I34" s="198">
        <v>1516</v>
      </c>
      <c r="J34" s="198">
        <v>1775</v>
      </c>
      <c r="K34" s="198">
        <v>3422</v>
      </c>
      <c r="L34" s="198">
        <v>3005</v>
      </c>
      <c r="M34" s="198">
        <v>2255</v>
      </c>
      <c r="N34" s="198">
        <v>1734</v>
      </c>
      <c r="O34" s="198">
        <v>0</v>
      </c>
      <c r="P34" s="198">
        <v>0</v>
      </c>
      <c r="Q34" s="198">
        <v>0</v>
      </c>
      <c r="R34" s="198">
        <v>0</v>
      </c>
      <c r="S34" s="198">
        <v>0</v>
      </c>
      <c r="T34" s="198">
        <v>0</v>
      </c>
      <c r="U34" s="198">
        <v>0</v>
      </c>
      <c r="V34" s="198">
        <v>0</v>
      </c>
      <c r="W34" s="198">
        <v>0</v>
      </c>
      <c r="X34" s="198">
        <v>0</v>
      </c>
      <c r="Y34" s="198">
        <v>0</v>
      </c>
      <c r="Z34" s="198">
        <v>0</v>
      </c>
      <c r="AA34" s="198">
        <v>0</v>
      </c>
      <c r="AB34" s="198">
        <v>0</v>
      </c>
      <c r="AC34" s="198">
        <v>0</v>
      </c>
      <c r="AD34" s="198">
        <v>0</v>
      </c>
      <c r="AE34" s="198">
        <v>0</v>
      </c>
      <c r="AF34" s="198">
        <v>0</v>
      </c>
      <c r="AG34" s="198">
        <v>0</v>
      </c>
      <c r="AH34" s="198">
        <v>0</v>
      </c>
      <c r="AI34" s="198">
        <v>0</v>
      </c>
    </row>
    <row r="35" spans="1:35">
      <c r="A35" s="195">
        <v>30</v>
      </c>
      <c r="B35" s="201" t="s">
        <v>449</v>
      </c>
      <c r="C35" s="202" t="s">
        <v>450</v>
      </c>
      <c r="D35" s="197">
        <v>20252</v>
      </c>
      <c r="E35" s="198">
        <v>3001</v>
      </c>
      <c r="F35" s="198">
        <v>2983</v>
      </c>
      <c r="G35" s="198">
        <v>561</v>
      </c>
      <c r="H35" s="198">
        <v>2812</v>
      </c>
      <c r="I35" s="198">
        <v>2121</v>
      </c>
      <c r="J35" s="198">
        <v>0</v>
      </c>
      <c r="K35" s="198">
        <v>1932</v>
      </c>
      <c r="L35" s="198">
        <v>1970</v>
      </c>
      <c r="M35" s="198">
        <v>3290</v>
      </c>
      <c r="N35" s="198">
        <v>1582</v>
      </c>
      <c r="O35" s="198">
        <v>0</v>
      </c>
      <c r="P35" s="198">
        <v>0</v>
      </c>
      <c r="Q35" s="198">
        <v>0</v>
      </c>
      <c r="R35" s="198">
        <v>0</v>
      </c>
      <c r="S35" s="198">
        <v>0</v>
      </c>
      <c r="T35" s="198">
        <v>0</v>
      </c>
      <c r="U35" s="198">
        <v>0</v>
      </c>
      <c r="V35" s="198">
        <v>0</v>
      </c>
      <c r="W35" s="198">
        <v>0</v>
      </c>
      <c r="X35" s="198">
        <v>0</v>
      </c>
      <c r="Y35" s="198">
        <v>0</v>
      </c>
      <c r="Z35" s="198">
        <v>0</v>
      </c>
      <c r="AA35" s="198">
        <v>0</v>
      </c>
      <c r="AB35" s="198">
        <v>0</v>
      </c>
      <c r="AC35" s="198">
        <v>0</v>
      </c>
      <c r="AD35" s="198">
        <v>0</v>
      </c>
      <c r="AE35" s="198">
        <v>0</v>
      </c>
      <c r="AF35" s="198">
        <v>0</v>
      </c>
      <c r="AG35" s="198">
        <v>0</v>
      </c>
      <c r="AH35" s="198">
        <v>0</v>
      </c>
      <c r="AI35" s="198">
        <v>0</v>
      </c>
    </row>
    <row r="36" spans="1:35">
      <c r="A36" s="195">
        <v>31</v>
      </c>
      <c r="B36" s="201" t="s">
        <v>451</v>
      </c>
      <c r="C36" s="202" t="s">
        <v>452</v>
      </c>
      <c r="D36" s="197">
        <v>10312</v>
      </c>
      <c r="E36" s="198">
        <v>2416</v>
      </c>
      <c r="F36" s="198">
        <v>2648</v>
      </c>
      <c r="G36" s="198">
        <v>1117</v>
      </c>
      <c r="H36" s="198">
        <v>2531</v>
      </c>
      <c r="I36" s="198">
        <v>0</v>
      </c>
      <c r="J36" s="198">
        <v>0</v>
      </c>
      <c r="K36" s="198">
        <v>0</v>
      </c>
      <c r="L36" s="198">
        <v>0</v>
      </c>
      <c r="M36" s="198">
        <v>0</v>
      </c>
      <c r="N36" s="198">
        <v>1600</v>
      </c>
      <c r="O36" s="198">
        <v>0</v>
      </c>
      <c r="P36" s="198">
        <v>0</v>
      </c>
      <c r="Q36" s="198">
        <v>0</v>
      </c>
      <c r="R36" s="198">
        <v>0</v>
      </c>
      <c r="S36" s="198">
        <v>0</v>
      </c>
      <c r="T36" s="198">
        <v>0</v>
      </c>
      <c r="U36" s="198">
        <v>0</v>
      </c>
      <c r="V36" s="198">
        <v>0</v>
      </c>
      <c r="W36" s="198">
        <v>0</v>
      </c>
      <c r="X36" s="198">
        <v>0</v>
      </c>
      <c r="Y36" s="198">
        <v>0</v>
      </c>
      <c r="Z36" s="198">
        <v>0</v>
      </c>
      <c r="AA36" s="198">
        <v>0</v>
      </c>
      <c r="AB36" s="198">
        <v>0</v>
      </c>
      <c r="AC36" s="198">
        <v>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</row>
    <row r="37" spans="1:35">
      <c r="A37" s="195">
        <v>32</v>
      </c>
      <c r="B37" s="201" t="s">
        <v>453</v>
      </c>
      <c r="C37" s="202" t="s">
        <v>454</v>
      </c>
      <c r="D37" s="197">
        <v>15466.6</v>
      </c>
      <c r="E37" s="198">
        <v>2016.18</v>
      </c>
      <c r="F37" s="198">
        <v>2218</v>
      </c>
      <c r="G37" s="198">
        <v>2315</v>
      </c>
      <c r="H37" s="198">
        <v>1799</v>
      </c>
      <c r="I37" s="198">
        <v>0</v>
      </c>
      <c r="J37" s="198">
        <v>0</v>
      </c>
      <c r="K37" s="198">
        <v>0</v>
      </c>
      <c r="L37" s="198">
        <v>1770</v>
      </c>
      <c r="M37" s="198">
        <v>3238.42</v>
      </c>
      <c r="N37" s="198">
        <v>2110</v>
      </c>
      <c r="O37" s="198">
        <v>0</v>
      </c>
      <c r="P37" s="198">
        <v>0</v>
      </c>
      <c r="Q37" s="198">
        <v>0</v>
      </c>
      <c r="R37" s="198">
        <v>0</v>
      </c>
      <c r="S37" s="198">
        <v>0</v>
      </c>
      <c r="T37" s="198">
        <v>0</v>
      </c>
      <c r="U37" s="198">
        <v>0</v>
      </c>
      <c r="V37" s="198">
        <v>0</v>
      </c>
      <c r="W37" s="198">
        <v>0</v>
      </c>
      <c r="X37" s="198">
        <v>0</v>
      </c>
      <c r="Y37" s="198">
        <v>0</v>
      </c>
      <c r="Z37" s="198">
        <v>0</v>
      </c>
      <c r="AA37" s="198">
        <v>0</v>
      </c>
      <c r="AB37" s="198">
        <v>0</v>
      </c>
      <c r="AC37" s="198">
        <v>0</v>
      </c>
      <c r="AD37" s="198">
        <v>0</v>
      </c>
      <c r="AE37" s="198">
        <v>0</v>
      </c>
      <c r="AF37" s="198">
        <v>0</v>
      </c>
      <c r="AG37" s="198">
        <v>0</v>
      </c>
      <c r="AH37" s="198">
        <v>0</v>
      </c>
      <c r="AI37" s="198">
        <v>0</v>
      </c>
    </row>
    <row r="38" spans="1:35">
      <c r="A38" s="195">
        <v>33</v>
      </c>
      <c r="B38" s="201" t="s">
        <v>455</v>
      </c>
      <c r="C38" s="202" t="s">
        <v>456</v>
      </c>
      <c r="D38" s="197">
        <v>24991.95</v>
      </c>
      <c r="E38" s="198">
        <v>4051</v>
      </c>
      <c r="F38" s="198">
        <v>1347</v>
      </c>
      <c r="G38" s="198">
        <v>3088</v>
      </c>
      <c r="H38" s="198">
        <v>1719</v>
      </c>
      <c r="I38" s="198">
        <v>1599</v>
      </c>
      <c r="J38" s="198">
        <v>2098</v>
      </c>
      <c r="K38" s="198">
        <v>2099.9499999999998</v>
      </c>
      <c r="L38" s="198">
        <v>2269</v>
      </c>
      <c r="M38" s="198">
        <v>2752</v>
      </c>
      <c r="N38" s="198">
        <v>3969</v>
      </c>
      <c r="O38" s="198">
        <v>0</v>
      </c>
      <c r="P38" s="198">
        <v>0</v>
      </c>
      <c r="Q38" s="198">
        <v>0</v>
      </c>
      <c r="R38" s="198">
        <v>0</v>
      </c>
      <c r="S38" s="198">
        <v>0</v>
      </c>
      <c r="T38" s="198">
        <v>0</v>
      </c>
      <c r="U38" s="198">
        <v>0</v>
      </c>
      <c r="V38" s="198">
        <v>0</v>
      </c>
      <c r="W38" s="198">
        <v>0</v>
      </c>
      <c r="X38" s="198">
        <v>0</v>
      </c>
      <c r="Y38" s="198">
        <v>0</v>
      </c>
      <c r="Z38" s="198">
        <v>0</v>
      </c>
      <c r="AA38" s="198">
        <v>0</v>
      </c>
      <c r="AB38" s="198">
        <v>0</v>
      </c>
      <c r="AC38" s="198">
        <v>0</v>
      </c>
      <c r="AD38" s="198">
        <v>0</v>
      </c>
      <c r="AE38" s="198">
        <v>0</v>
      </c>
      <c r="AF38" s="198">
        <v>0</v>
      </c>
      <c r="AG38" s="198">
        <v>0</v>
      </c>
      <c r="AH38" s="198">
        <v>0</v>
      </c>
      <c r="AI38" s="198">
        <v>0</v>
      </c>
    </row>
    <row r="39" spans="1:35">
      <c r="A39" s="195">
        <v>34</v>
      </c>
      <c r="B39" s="201" t="s">
        <v>457</v>
      </c>
      <c r="C39" s="202" t="s">
        <v>458</v>
      </c>
      <c r="D39" s="197">
        <v>21359.54</v>
      </c>
      <c r="E39" s="198">
        <v>2017.54</v>
      </c>
      <c r="F39" s="198">
        <v>3307</v>
      </c>
      <c r="G39" s="198">
        <v>1503</v>
      </c>
      <c r="H39" s="198">
        <v>1292</v>
      </c>
      <c r="I39" s="198">
        <v>3257</v>
      </c>
      <c r="J39" s="198">
        <v>2011</v>
      </c>
      <c r="K39" s="198">
        <v>3550</v>
      </c>
      <c r="L39" s="198">
        <v>2195</v>
      </c>
      <c r="M39" s="198">
        <v>2227</v>
      </c>
      <c r="N39" s="198">
        <v>0</v>
      </c>
      <c r="O39" s="198">
        <v>0</v>
      </c>
      <c r="P39" s="198">
        <v>0</v>
      </c>
      <c r="Q39" s="198">
        <v>0</v>
      </c>
      <c r="R39" s="198">
        <v>0</v>
      </c>
      <c r="S39" s="198">
        <v>0</v>
      </c>
      <c r="T39" s="198">
        <v>0</v>
      </c>
      <c r="U39" s="198">
        <v>0</v>
      </c>
      <c r="V39" s="198">
        <v>0</v>
      </c>
      <c r="W39" s="198">
        <v>0</v>
      </c>
      <c r="X39" s="198">
        <v>0</v>
      </c>
      <c r="Y39" s="198">
        <v>0</v>
      </c>
      <c r="Z39" s="198">
        <v>0</v>
      </c>
      <c r="AA39" s="198">
        <v>0</v>
      </c>
      <c r="AB39" s="198">
        <v>0</v>
      </c>
      <c r="AC39" s="198">
        <v>0</v>
      </c>
      <c r="AD39" s="198">
        <v>0</v>
      </c>
      <c r="AE39" s="198">
        <v>0</v>
      </c>
      <c r="AF39" s="198">
        <v>0</v>
      </c>
      <c r="AG39" s="198">
        <v>0</v>
      </c>
      <c r="AH39" s="198">
        <v>0</v>
      </c>
      <c r="AI39" s="198">
        <v>0</v>
      </c>
    </row>
    <row r="40" spans="1:35">
      <c r="A40" s="195">
        <v>35</v>
      </c>
      <c r="B40" s="201" t="s">
        <v>459</v>
      </c>
      <c r="C40" s="202" t="s">
        <v>460</v>
      </c>
      <c r="D40" s="197">
        <v>0</v>
      </c>
      <c r="E40" s="198">
        <v>0</v>
      </c>
      <c r="F40" s="198">
        <v>0</v>
      </c>
      <c r="G40" s="198">
        <v>0</v>
      </c>
      <c r="H40" s="198">
        <v>0</v>
      </c>
      <c r="I40" s="198">
        <v>0</v>
      </c>
      <c r="J40" s="198">
        <v>0</v>
      </c>
      <c r="K40" s="198">
        <v>0</v>
      </c>
      <c r="L40" s="198">
        <v>0</v>
      </c>
      <c r="M40" s="198">
        <v>0</v>
      </c>
      <c r="N40" s="198">
        <v>0</v>
      </c>
      <c r="O40" s="198">
        <v>0</v>
      </c>
      <c r="P40" s="198">
        <v>0</v>
      </c>
      <c r="Q40" s="198">
        <v>0</v>
      </c>
      <c r="R40" s="198">
        <v>0</v>
      </c>
      <c r="S40" s="198">
        <v>0</v>
      </c>
      <c r="T40" s="198">
        <v>0</v>
      </c>
      <c r="U40" s="198">
        <v>0</v>
      </c>
      <c r="V40" s="198">
        <v>0</v>
      </c>
      <c r="W40" s="198">
        <v>0</v>
      </c>
      <c r="X40" s="198">
        <v>0</v>
      </c>
      <c r="Y40" s="198">
        <v>0</v>
      </c>
      <c r="Z40" s="198">
        <v>0</v>
      </c>
      <c r="AA40" s="198">
        <v>0</v>
      </c>
      <c r="AB40" s="198">
        <v>0</v>
      </c>
      <c r="AC40" s="198">
        <v>0</v>
      </c>
      <c r="AD40" s="198">
        <v>0</v>
      </c>
      <c r="AE40" s="198">
        <v>0</v>
      </c>
      <c r="AF40" s="198">
        <v>0</v>
      </c>
      <c r="AG40" s="198">
        <v>0</v>
      </c>
      <c r="AH40" s="198">
        <v>0</v>
      </c>
      <c r="AI40" s="198">
        <v>0</v>
      </c>
    </row>
    <row r="41" spans="1:35">
      <c r="A41" s="195">
        <v>36</v>
      </c>
      <c r="B41" s="201" t="s">
        <v>461</v>
      </c>
      <c r="C41" s="202" t="s">
        <v>462</v>
      </c>
      <c r="D41" s="197">
        <v>24118.080000000002</v>
      </c>
      <c r="E41" s="198">
        <v>2498</v>
      </c>
      <c r="F41" s="198">
        <v>2279.08</v>
      </c>
      <c r="G41" s="198">
        <v>1784</v>
      </c>
      <c r="H41" s="198">
        <v>2466</v>
      </c>
      <c r="I41" s="198">
        <v>2065</v>
      </c>
      <c r="J41" s="198">
        <v>1876</v>
      </c>
      <c r="K41" s="198">
        <v>2930</v>
      </c>
      <c r="L41" s="198">
        <v>2644</v>
      </c>
      <c r="M41" s="198">
        <v>3293</v>
      </c>
      <c r="N41" s="198">
        <v>2283</v>
      </c>
      <c r="O41" s="198">
        <v>0</v>
      </c>
      <c r="P41" s="198">
        <v>0</v>
      </c>
      <c r="Q41" s="198">
        <v>0</v>
      </c>
      <c r="R41" s="198">
        <v>0</v>
      </c>
      <c r="S41" s="198">
        <v>0</v>
      </c>
      <c r="T41" s="198">
        <v>0</v>
      </c>
      <c r="U41" s="198">
        <v>0</v>
      </c>
      <c r="V41" s="198">
        <v>0</v>
      </c>
      <c r="W41" s="198">
        <v>0</v>
      </c>
      <c r="X41" s="198">
        <v>0</v>
      </c>
      <c r="Y41" s="198">
        <v>0</v>
      </c>
      <c r="Z41" s="198">
        <v>0</v>
      </c>
      <c r="AA41" s="198">
        <v>0</v>
      </c>
      <c r="AB41" s="198">
        <v>0</v>
      </c>
      <c r="AC41" s="198">
        <v>0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</row>
    <row r="42" spans="1:35">
      <c r="A42" s="195">
        <v>37</v>
      </c>
      <c r="B42" s="201" t="s">
        <v>463</v>
      </c>
      <c r="C42" s="202" t="s">
        <v>464</v>
      </c>
      <c r="D42" s="197">
        <v>16003</v>
      </c>
      <c r="E42" s="198">
        <v>0</v>
      </c>
      <c r="F42" s="198">
        <v>0</v>
      </c>
      <c r="G42" s="198">
        <v>1505</v>
      </c>
      <c r="H42" s="198">
        <v>1105</v>
      </c>
      <c r="I42" s="198">
        <v>1300</v>
      </c>
      <c r="J42" s="198">
        <v>2878</v>
      </c>
      <c r="K42" s="198">
        <v>1200</v>
      </c>
      <c r="L42" s="198">
        <v>3403</v>
      </c>
      <c r="M42" s="198">
        <v>2729</v>
      </c>
      <c r="N42" s="198">
        <v>1883</v>
      </c>
      <c r="O42" s="198">
        <v>0</v>
      </c>
      <c r="P42" s="198">
        <v>0</v>
      </c>
      <c r="Q42" s="198">
        <v>0</v>
      </c>
      <c r="R42" s="198">
        <v>0</v>
      </c>
      <c r="S42" s="198">
        <v>0</v>
      </c>
      <c r="T42" s="198">
        <v>0</v>
      </c>
      <c r="U42" s="198">
        <v>0</v>
      </c>
      <c r="V42" s="198">
        <v>0</v>
      </c>
      <c r="W42" s="198">
        <v>0</v>
      </c>
      <c r="X42" s="198">
        <v>0</v>
      </c>
      <c r="Y42" s="198">
        <v>0</v>
      </c>
      <c r="Z42" s="198">
        <v>0</v>
      </c>
      <c r="AA42" s="198">
        <v>0</v>
      </c>
      <c r="AB42" s="198">
        <v>0</v>
      </c>
      <c r="AC42" s="198">
        <v>0</v>
      </c>
      <c r="AD42" s="198">
        <v>0</v>
      </c>
      <c r="AE42" s="198">
        <v>0</v>
      </c>
      <c r="AF42" s="198">
        <v>0</v>
      </c>
      <c r="AG42" s="198">
        <v>0</v>
      </c>
      <c r="AH42" s="198">
        <v>0</v>
      </c>
      <c r="AI42" s="198">
        <v>0</v>
      </c>
    </row>
    <row r="43" spans="1:35">
      <c r="A43" s="195">
        <v>38</v>
      </c>
      <c r="B43" s="201" t="s">
        <v>465</v>
      </c>
      <c r="C43" s="202" t="s">
        <v>466</v>
      </c>
      <c r="D43" s="197">
        <v>22133.279999999999</v>
      </c>
      <c r="E43" s="198">
        <v>1475</v>
      </c>
      <c r="F43" s="198">
        <v>2701</v>
      </c>
      <c r="G43" s="198">
        <v>935</v>
      </c>
      <c r="H43" s="198">
        <v>1993</v>
      </c>
      <c r="I43" s="198">
        <v>2016.28</v>
      </c>
      <c r="J43" s="198">
        <v>3443</v>
      </c>
      <c r="K43" s="198">
        <v>2375</v>
      </c>
      <c r="L43" s="198">
        <v>2918</v>
      </c>
      <c r="M43" s="198">
        <v>2469</v>
      </c>
      <c r="N43" s="198">
        <v>1808</v>
      </c>
      <c r="O43" s="198">
        <v>0</v>
      </c>
      <c r="P43" s="198">
        <v>0</v>
      </c>
      <c r="Q43" s="198">
        <v>0</v>
      </c>
      <c r="R43" s="198">
        <v>0</v>
      </c>
      <c r="S43" s="198">
        <v>0</v>
      </c>
      <c r="T43" s="198">
        <v>0</v>
      </c>
      <c r="U43" s="198">
        <v>0</v>
      </c>
      <c r="V43" s="198">
        <v>0</v>
      </c>
      <c r="W43" s="198">
        <v>0</v>
      </c>
      <c r="X43" s="198">
        <v>0</v>
      </c>
      <c r="Y43" s="198">
        <v>0</v>
      </c>
      <c r="Z43" s="198">
        <v>0</v>
      </c>
      <c r="AA43" s="198">
        <v>0</v>
      </c>
      <c r="AB43" s="198">
        <v>0</v>
      </c>
      <c r="AC43" s="198">
        <v>0</v>
      </c>
      <c r="AD43" s="198">
        <v>0</v>
      </c>
      <c r="AE43" s="198">
        <v>0</v>
      </c>
      <c r="AF43" s="198">
        <v>0</v>
      </c>
      <c r="AG43" s="198">
        <v>0</v>
      </c>
      <c r="AH43" s="198">
        <v>0</v>
      </c>
      <c r="AI43" s="198">
        <v>0</v>
      </c>
    </row>
    <row r="44" spans="1:35">
      <c r="A44" s="195">
        <v>39</v>
      </c>
      <c r="B44" s="201" t="s">
        <v>467</v>
      </c>
      <c r="C44" s="202" t="s">
        <v>468</v>
      </c>
      <c r="D44" s="197">
        <v>23943.06</v>
      </c>
      <c r="E44" s="198">
        <v>2109</v>
      </c>
      <c r="F44" s="198">
        <v>2273</v>
      </c>
      <c r="G44" s="198">
        <v>1491</v>
      </c>
      <c r="H44" s="198">
        <v>1708</v>
      </c>
      <c r="I44" s="198">
        <v>2386</v>
      </c>
      <c r="J44" s="198">
        <v>1900</v>
      </c>
      <c r="K44" s="198">
        <v>4603</v>
      </c>
      <c r="L44" s="198">
        <v>1614</v>
      </c>
      <c r="M44" s="198">
        <v>2097</v>
      </c>
      <c r="N44" s="198">
        <v>3762.06</v>
      </c>
      <c r="O44" s="198">
        <v>0</v>
      </c>
      <c r="P44" s="198">
        <v>0</v>
      </c>
      <c r="Q44" s="198">
        <v>0</v>
      </c>
      <c r="R44" s="198">
        <v>0</v>
      </c>
      <c r="S44" s="198">
        <v>0</v>
      </c>
      <c r="T44" s="198">
        <v>0</v>
      </c>
      <c r="U44" s="198">
        <v>0</v>
      </c>
      <c r="V44" s="198">
        <v>0</v>
      </c>
      <c r="W44" s="198">
        <v>0</v>
      </c>
      <c r="X44" s="198">
        <v>0</v>
      </c>
      <c r="Y44" s="198">
        <v>0</v>
      </c>
      <c r="Z44" s="198">
        <v>0</v>
      </c>
      <c r="AA44" s="198">
        <v>0</v>
      </c>
      <c r="AB44" s="198">
        <v>0</v>
      </c>
      <c r="AC44" s="198">
        <v>0</v>
      </c>
      <c r="AD44" s="198">
        <v>0</v>
      </c>
      <c r="AE44" s="198">
        <v>0</v>
      </c>
      <c r="AF44" s="198">
        <v>0</v>
      </c>
      <c r="AG44" s="198">
        <v>0</v>
      </c>
      <c r="AH44" s="198">
        <v>0</v>
      </c>
      <c r="AI44" s="198">
        <v>0</v>
      </c>
    </row>
    <row r="45" spans="1:35">
      <c r="A45" s="195">
        <v>40</v>
      </c>
      <c r="B45" s="201" t="s">
        <v>469</v>
      </c>
      <c r="C45" s="202" t="s">
        <v>470</v>
      </c>
      <c r="D45" s="197">
        <v>23958.16</v>
      </c>
      <c r="E45" s="198">
        <v>3306</v>
      </c>
      <c r="F45" s="198">
        <v>2015.93</v>
      </c>
      <c r="G45" s="198">
        <v>2194</v>
      </c>
      <c r="H45" s="198">
        <v>3238.23</v>
      </c>
      <c r="I45" s="198">
        <v>1874</v>
      </c>
      <c r="J45" s="198">
        <v>1432</v>
      </c>
      <c r="K45" s="198">
        <v>3458</v>
      </c>
      <c r="L45" s="198">
        <v>2044</v>
      </c>
      <c r="M45" s="198">
        <v>3235</v>
      </c>
      <c r="N45" s="198">
        <v>1161</v>
      </c>
      <c r="O45" s="198">
        <v>0</v>
      </c>
      <c r="P45" s="198">
        <v>0</v>
      </c>
      <c r="Q45" s="198">
        <v>0</v>
      </c>
      <c r="R45" s="198">
        <v>0</v>
      </c>
      <c r="S45" s="198">
        <v>0</v>
      </c>
      <c r="T45" s="198">
        <v>0</v>
      </c>
      <c r="U45" s="198">
        <v>0</v>
      </c>
      <c r="V45" s="198">
        <v>0</v>
      </c>
      <c r="W45" s="198">
        <v>0</v>
      </c>
      <c r="X45" s="198">
        <v>0</v>
      </c>
      <c r="Y45" s="198">
        <v>0</v>
      </c>
      <c r="Z45" s="198">
        <v>0</v>
      </c>
      <c r="AA45" s="198">
        <v>0</v>
      </c>
      <c r="AB45" s="198">
        <v>0</v>
      </c>
      <c r="AC45" s="198">
        <v>0</v>
      </c>
      <c r="AD45" s="198">
        <v>0</v>
      </c>
      <c r="AE45" s="198">
        <v>0</v>
      </c>
      <c r="AF45" s="198">
        <v>0</v>
      </c>
      <c r="AG45" s="198">
        <v>0</v>
      </c>
      <c r="AH45" s="198">
        <v>0</v>
      </c>
      <c r="AI45" s="198">
        <v>0</v>
      </c>
    </row>
    <row r="46" spans="1:35">
      <c r="A46" s="195">
        <v>41</v>
      </c>
      <c r="B46" s="201" t="s">
        <v>471</v>
      </c>
      <c r="C46" s="202" t="s">
        <v>472</v>
      </c>
      <c r="D46" s="197">
        <v>22698.239999999998</v>
      </c>
      <c r="E46" s="198">
        <v>2364</v>
      </c>
      <c r="F46" s="198">
        <v>2380</v>
      </c>
      <c r="G46" s="198">
        <v>2620</v>
      </c>
      <c r="H46" s="198">
        <v>1709</v>
      </c>
      <c r="I46" s="198">
        <v>2234</v>
      </c>
      <c r="J46" s="198">
        <v>3047</v>
      </c>
      <c r="K46" s="198">
        <v>1850</v>
      </c>
      <c r="L46" s="198">
        <v>3012.8199999999997</v>
      </c>
      <c r="M46" s="198">
        <v>0</v>
      </c>
      <c r="N46" s="198">
        <v>3481.42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198">
        <v>0</v>
      </c>
      <c r="Z46" s="198">
        <v>0</v>
      </c>
      <c r="AA46" s="198">
        <v>0</v>
      </c>
      <c r="AB46" s="198">
        <v>0</v>
      </c>
      <c r="AC46" s="198">
        <v>0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</row>
    <row r="47" spans="1:35">
      <c r="A47" s="195">
        <v>42</v>
      </c>
      <c r="B47" s="203" t="s">
        <v>473</v>
      </c>
      <c r="C47" s="204" t="s">
        <v>474</v>
      </c>
      <c r="D47" s="197">
        <v>19387.43</v>
      </c>
      <c r="E47" s="198">
        <v>3302.94</v>
      </c>
      <c r="F47" s="198">
        <v>2037.03</v>
      </c>
      <c r="G47" s="198">
        <v>1693</v>
      </c>
      <c r="H47" s="198">
        <v>1208</v>
      </c>
      <c r="I47" s="198">
        <v>2052.86</v>
      </c>
      <c r="J47" s="198">
        <v>2041</v>
      </c>
      <c r="K47" s="198">
        <v>2029.6</v>
      </c>
      <c r="L47" s="198">
        <v>1859</v>
      </c>
      <c r="M47" s="198">
        <v>1843</v>
      </c>
      <c r="N47" s="198">
        <v>1321</v>
      </c>
      <c r="O47" s="198">
        <v>0</v>
      </c>
      <c r="P47" s="198">
        <v>0</v>
      </c>
      <c r="Q47" s="198">
        <v>0</v>
      </c>
      <c r="R47" s="198">
        <v>0</v>
      </c>
      <c r="S47" s="198">
        <v>0</v>
      </c>
      <c r="T47" s="198">
        <v>0</v>
      </c>
      <c r="U47" s="198">
        <v>0</v>
      </c>
      <c r="V47" s="198">
        <v>0</v>
      </c>
      <c r="W47" s="198">
        <v>0</v>
      </c>
      <c r="X47" s="198">
        <v>0</v>
      </c>
      <c r="Y47" s="198">
        <v>0</v>
      </c>
      <c r="Z47" s="198">
        <v>0</v>
      </c>
      <c r="AA47" s="198">
        <v>0</v>
      </c>
      <c r="AB47" s="198">
        <v>0</v>
      </c>
      <c r="AC47" s="198">
        <v>0</v>
      </c>
      <c r="AD47" s="198">
        <v>0</v>
      </c>
      <c r="AE47" s="198">
        <v>0</v>
      </c>
      <c r="AF47" s="198">
        <v>0</v>
      </c>
      <c r="AG47" s="198">
        <v>0</v>
      </c>
      <c r="AH47" s="198">
        <v>0</v>
      </c>
      <c r="AI47" s="198">
        <v>0</v>
      </c>
    </row>
    <row r="48" spans="1:35">
      <c r="A48" s="195">
        <v>43</v>
      </c>
      <c r="B48" s="203" t="s">
        <v>475</v>
      </c>
      <c r="C48" s="204" t="s">
        <v>476</v>
      </c>
      <c r="D48" s="197">
        <v>18108.48</v>
      </c>
      <c r="E48" s="198">
        <v>2920</v>
      </c>
      <c r="F48" s="198">
        <v>2337</v>
      </c>
      <c r="G48" s="198">
        <v>1115</v>
      </c>
      <c r="H48" s="198">
        <v>0</v>
      </c>
      <c r="I48" s="198">
        <v>3839</v>
      </c>
      <c r="J48" s="198">
        <v>0</v>
      </c>
      <c r="K48" s="198">
        <v>3361.48</v>
      </c>
      <c r="L48" s="198">
        <v>668</v>
      </c>
      <c r="M48" s="198">
        <v>2108</v>
      </c>
      <c r="N48" s="198">
        <v>1760</v>
      </c>
      <c r="O48" s="198">
        <v>0</v>
      </c>
      <c r="P48" s="198">
        <v>0</v>
      </c>
      <c r="Q48" s="198">
        <v>0</v>
      </c>
      <c r="R48" s="198">
        <v>0</v>
      </c>
      <c r="S48" s="198">
        <v>0</v>
      </c>
      <c r="T48" s="198">
        <v>0</v>
      </c>
      <c r="U48" s="198">
        <v>0</v>
      </c>
      <c r="V48" s="198">
        <v>0</v>
      </c>
      <c r="W48" s="198">
        <v>0</v>
      </c>
      <c r="X48" s="198">
        <v>0</v>
      </c>
      <c r="Y48" s="198">
        <v>0</v>
      </c>
      <c r="Z48" s="198">
        <v>0</v>
      </c>
      <c r="AA48" s="198">
        <v>0</v>
      </c>
      <c r="AB48" s="198">
        <v>0</v>
      </c>
      <c r="AC48" s="198">
        <v>0</v>
      </c>
      <c r="AD48" s="198">
        <v>0</v>
      </c>
      <c r="AE48" s="198">
        <v>0</v>
      </c>
      <c r="AF48" s="198">
        <v>0</v>
      </c>
      <c r="AG48" s="198">
        <v>0</v>
      </c>
      <c r="AH48" s="198">
        <v>0</v>
      </c>
      <c r="AI48" s="198">
        <v>0</v>
      </c>
    </row>
    <row r="49" spans="1:35">
      <c r="A49" s="195">
        <v>44</v>
      </c>
      <c r="B49" s="203" t="s">
        <v>477</v>
      </c>
      <c r="C49" s="204" t="s">
        <v>478</v>
      </c>
      <c r="D49" s="197">
        <v>0</v>
      </c>
      <c r="E49" s="198">
        <v>0</v>
      </c>
      <c r="F49" s="198">
        <v>0</v>
      </c>
      <c r="G49" s="198">
        <v>0</v>
      </c>
      <c r="H49" s="198">
        <v>0</v>
      </c>
      <c r="I49" s="198">
        <v>0</v>
      </c>
      <c r="J49" s="198">
        <v>0</v>
      </c>
      <c r="K49" s="198">
        <v>0</v>
      </c>
      <c r="L49" s="198">
        <v>0</v>
      </c>
      <c r="M49" s="198">
        <v>0</v>
      </c>
      <c r="N49" s="198">
        <v>0</v>
      </c>
      <c r="O49" s="198">
        <v>0</v>
      </c>
      <c r="P49" s="198">
        <v>0</v>
      </c>
      <c r="Q49" s="198">
        <v>0</v>
      </c>
      <c r="R49" s="198">
        <v>0</v>
      </c>
      <c r="S49" s="198">
        <v>0</v>
      </c>
      <c r="T49" s="198">
        <v>0</v>
      </c>
      <c r="U49" s="198">
        <v>0</v>
      </c>
      <c r="V49" s="198">
        <v>0</v>
      </c>
      <c r="W49" s="198">
        <v>0</v>
      </c>
      <c r="X49" s="198">
        <v>0</v>
      </c>
      <c r="Y49" s="198">
        <v>0</v>
      </c>
      <c r="Z49" s="198">
        <v>0</v>
      </c>
      <c r="AA49" s="198">
        <v>0</v>
      </c>
      <c r="AB49" s="198">
        <v>0</v>
      </c>
      <c r="AC49" s="198">
        <v>0</v>
      </c>
      <c r="AD49" s="198">
        <v>0</v>
      </c>
      <c r="AE49" s="198">
        <v>0</v>
      </c>
      <c r="AF49" s="198">
        <v>0</v>
      </c>
      <c r="AG49" s="198">
        <v>0</v>
      </c>
      <c r="AH49" s="198">
        <v>0</v>
      </c>
      <c r="AI49" s="198">
        <v>0</v>
      </c>
    </row>
    <row r="50" spans="1:35">
      <c r="A50" s="195">
        <v>45</v>
      </c>
      <c r="B50" s="203" t="s">
        <v>479</v>
      </c>
      <c r="C50" s="204" t="s">
        <v>480</v>
      </c>
      <c r="D50" s="197">
        <v>17966.54</v>
      </c>
      <c r="E50" s="198">
        <v>2766.54</v>
      </c>
      <c r="F50" s="198">
        <v>0</v>
      </c>
      <c r="G50" s="198">
        <v>0</v>
      </c>
      <c r="H50" s="198">
        <v>1748</v>
      </c>
      <c r="I50" s="198">
        <v>3135</v>
      </c>
      <c r="J50" s="198">
        <v>1923</v>
      </c>
      <c r="K50" s="198">
        <v>2802</v>
      </c>
      <c r="L50" s="198">
        <v>1199</v>
      </c>
      <c r="M50" s="198">
        <v>1126</v>
      </c>
      <c r="N50" s="198">
        <v>3267</v>
      </c>
      <c r="O50" s="198">
        <v>0</v>
      </c>
      <c r="P50" s="198">
        <v>0</v>
      </c>
      <c r="Q50" s="198">
        <v>0</v>
      </c>
      <c r="R50" s="198">
        <v>0</v>
      </c>
      <c r="S50" s="198">
        <v>0</v>
      </c>
      <c r="T50" s="198">
        <v>0</v>
      </c>
      <c r="U50" s="198">
        <v>0</v>
      </c>
      <c r="V50" s="198">
        <v>0</v>
      </c>
      <c r="W50" s="198">
        <v>0</v>
      </c>
      <c r="X50" s="198">
        <v>0</v>
      </c>
      <c r="Y50" s="198">
        <v>0</v>
      </c>
      <c r="Z50" s="198">
        <v>0</v>
      </c>
      <c r="AA50" s="198">
        <v>0</v>
      </c>
      <c r="AB50" s="198">
        <v>0</v>
      </c>
      <c r="AC50" s="198">
        <v>0</v>
      </c>
      <c r="AD50" s="198">
        <v>0</v>
      </c>
      <c r="AE50" s="198">
        <v>0</v>
      </c>
      <c r="AF50" s="198">
        <v>0</v>
      </c>
      <c r="AG50" s="198">
        <v>0</v>
      </c>
      <c r="AH50" s="198">
        <v>0</v>
      </c>
      <c r="AI50" s="198">
        <v>0</v>
      </c>
    </row>
    <row r="51" spans="1:35">
      <c r="A51" s="195">
        <v>46</v>
      </c>
      <c r="B51" s="203" t="s">
        <v>481</v>
      </c>
      <c r="C51" s="204" t="s">
        <v>482</v>
      </c>
      <c r="D51" s="197">
        <v>11551.53</v>
      </c>
      <c r="E51" s="198">
        <v>0</v>
      </c>
      <c r="F51" s="198">
        <v>2157.94</v>
      </c>
      <c r="G51" s="198">
        <v>797</v>
      </c>
      <c r="H51" s="198">
        <v>0</v>
      </c>
      <c r="I51" s="198">
        <v>2269</v>
      </c>
      <c r="J51" s="198">
        <v>1745</v>
      </c>
      <c r="K51" s="198">
        <v>993</v>
      </c>
      <c r="L51" s="198">
        <v>1164.5899999999999</v>
      </c>
      <c r="M51" s="198">
        <v>1900</v>
      </c>
      <c r="N51" s="198">
        <v>525</v>
      </c>
      <c r="O51" s="198">
        <v>0</v>
      </c>
      <c r="P51" s="198">
        <v>0</v>
      </c>
      <c r="Q51" s="198">
        <v>0</v>
      </c>
      <c r="R51" s="198">
        <v>0</v>
      </c>
      <c r="S51" s="198">
        <v>0</v>
      </c>
      <c r="T51" s="198">
        <v>0</v>
      </c>
      <c r="U51" s="198">
        <v>0</v>
      </c>
      <c r="V51" s="198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0</v>
      </c>
      <c r="AB51" s="198">
        <v>0</v>
      </c>
      <c r="AC51" s="198">
        <v>0</v>
      </c>
      <c r="AD51" s="198">
        <v>0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</row>
    <row r="52" spans="1:35">
      <c r="A52" s="195">
        <v>47</v>
      </c>
      <c r="B52" s="203" t="s">
        <v>170</v>
      </c>
      <c r="C52" s="204" t="s">
        <v>483</v>
      </c>
      <c r="D52" s="197">
        <v>2627</v>
      </c>
      <c r="E52" s="198">
        <v>0</v>
      </c>
      <c r="F52" s="198">
        <v>2153</v>
      </c>
      <c r="G52" s="198">
        <v>0</v>
      </c>
      <c r="H52" s="198">
        <v>0</v>
      </c>
      <c r="I52" s="198">
        <v>0</v>
      </c>
      <c r="J52" s="198">
        <v>0</v>
      </c>
      <c r="K52" s="198">
        <v>474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198">
        <v>0</v>
      </c>
      <c r="T52" s="198">
        <v>0</v>
      </c>
      <c r="U52" s="198">
        <v>0</v>
      </c>
      <c r="V52" s="198">
        <v>0</v>
      </c>
      <c r="W52" s="198">
        <v>0</v>
      </c>
      <c r="X52" s="198">
        <v>0</v>
      </c>
      <c r="Y52" s="198">
        <v>0</v>
      </c>
      <c r="Z52" s="198">
        <v>0</v>
      </c>
      <c r="AA52" s="198">
        <v>0</v>
      </c>
      <c r="AB52" s="198">
        <v>0</v>
      </c>
      <c r="AC52" s="198">
        <v>0</v>
      </c>
      <c r="AD52" s="198">
        <v>0</v>
      </c>
      <c r="AE52" s="198">
        <v>0</v>
      </c>
      <c r="AF52" s="198">
        <v>0</v>
      </c>
      <c r="AG52" s="198">
        <v>0</v>
      </c>
      <c r="AH52" s="198">
        <v>0</v>
      </c>
      <c r="AI52" s="198">
        <v>0</v>
      </c>
    </row>
    <row r="53" spans="1:35">
      <c r="A53" s="195">
        <v>48</v>
      </c>
      <c r="B53" s="203" t="s">
        <v>171</v>
      </c>
      <c r="C53" s="204" t="s">
        <v>484</v>
      </c>
      <c r="D53" s="197">
        <v>0</v>
      </c>
      <c r="E53" s="198">
        <v>0</v>
      </c>
      <c r="F53" s="198">
        <v>0</v>
      </c>
      <c r="G53" s="198">
        <v>0</v>
      </c>
      <c r="H53" s="198">
        <v>0</v>
      </c>
      <c r="I53" s="198">
        <v>0</v>
      </c>
      <c r="J53" s="198">
        <v>0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198">
        <v>0</v>
      </c>
      <c r="T53" s="198">
        <v>0</v>
      </c>
      <c r="U53" s="198">
        <v>0</v>
      </c>
      <c r="V53" s="198">
        <v>0</v>
      </c>
      <c r="W53" s="198">
        <v>0</v>
      </c>
      <c r="X53" s="198">
        <v>0</v>
      </c>
      <c r="Y53" s="198">
        <v>0</v>
      </c>
      <c r="Z53" s="198">
        <v>0</v>
      </c>
      <c r="AA53" s="198">
        <v>0</v>
      </c>
      <c r="AB53" s="198">
        <v>0</v>
      </c>
      <c r="AC53" s="198">
        <v>0</v>
      </c>
      <c r="AD53" s="198">
        <v>0</v>
      </c>
      <c r="AE53" s="198">
        <v>0</v>
      </c>
      <c r="AF53" s="198">
        <v>0</v>
      </c>
      <c r="AG53" s="198">
        <v>0</v>
      </c>
      <c r="AH53" s="198">
        <v>0</v>
      </c>
      <c r="AI53" s="198">
        <v>0</v>
      </c>
    </row>
    <row r="54" spans="1:35">
      <c r="A54" s="195">
        <v>49</v>
      </c>
      <c r="B54" s="203" t="s">
        <v>172</v>
      </c>
      <c r="C54" s="204" t="s">
        <v>485</v>
      </c>
      <c r="D54" s="197">
        <v>16433</v>
      </c>
      <c r="E54" s="198">
        <v>1098</v>
      </c>
      <c r="F54" s="198">
        <v>2428</v>
      </c>
      <c r="G54" s="198">
        <v>1896</v>
      </c>
      <c r="H54" s="198">
        <v>1495</v>
      </c>
      <c r="I54" s="198">
        <v>2377</v>
      </c>
      <c r="J54" s="198">
        <v>1945</v>
      </c>
      <c r="K54" s="198">
        <v>1807</v>
      </c>
      <c r="L54" s="198">
        <v>0</v>
      </c>
      <c r="M54" s="198">
        <v>1878</v>
      </c>
      <c r="N54" s="198">
        <v>1509</v>
      </c>
      <c r="O54" s="198">
        <v>0</v>
      </c>
      <c r="P54" s="198">
        <v>0</v>
      </c>
      <c r="Q54" s="198">
        <v>0</v>
      </c>
      <c r="R54" s="198">
        <v>0</v>
      </c>
      <c r="S54" s="198">
        <v>0</v>
      </c>
      <c r="T54" s="198">
        <v>0</v>
      </c>
      <c r="U54" s="198">
        <v>0</v>
      </c>
      <c r="V54" s="198">
        <v>0</v>
      </c>
      <c r="W54" s="198">
        <v>0</v>
      </c>
      <c r="X54" s="198">
        <v>0</v>
      </c>
      <c r="Y54" s="198">
        <v>0</v>
      </c>
      <c r="Z54" s="198">
        <v>0</v>
      </c>
      <c r="AA54" s="198">
        <v>0</v>
      </c>
      <c r="AB54" s="198">
        <v>0</v>
      </c>
      <c r="AC54" s="198">
        <v>0</v>
      </c>
      <c r="AD54" s="198">
        <v>0</v>
      </c>
      <c r="AE54" s="198">
        <v>0</v>
      </c>
      <c r="AF54" s="198">
        <v>0</v>
      </c>
      <c r="AG54" s="198">
        <v>0</v>
      </c>
      <c r="AH54" s="198">
        <v>0</v>
      </c>
      <c r="AI54" s="198">
        <v>0</v>
      </c>
    </row>
    <row r="55" spans="1:35">
      <c r="A55" s="195">
        <v>50</v>
      </c>
      <c r="B55" s="203" t="s">
        <v>173</v>
      </c>
      <c r="C55" s="204" t="s">
        <v>486</v>
      </c>
      <c r="D55" s="197">
        <v>19249</v>
      </c>
      <c r="E55" s="198">
        <v>1899</v>
      </c>
      <c r="F55" s="198">
        <v>1862</v>
      </c>
      <c r="G55" s="198">
        <v>1482</v>
      </c>
      <c r="H55" s="198">
        <v>2172</v>
      </c>
      <c r="I55" s="198">
        <v>2283</v>
      </c>
      <c r="J55" s="198">
        <v>2715</v>
      </c>
      <c r="K55" s="198">
        <v>2145</v>
      </c>
      <c r="L55" s="198">
        <v>1021</v>
      </c>
      <c r="M55" s="198">
        <v>2035</v>
      </c>
      <c r="N55" s="198">
        <v>1635</v>
      </c>
      <c r="O55" s="198">
        <v>0</v>
      </c>
      <c r="P55" s="198">
        <v>0</v>
      </c>
      <c r="Q55" s="198">
        <v>0</v>
      </c>
      <c r="R55" s="198">
        <v>0</v>
      </c>
      <c r="S55" s="198">
        <v>0</v>
      </c>
      <c r="T55" s="198">
        <v>0</v>
      </c>
      <c r="U55" s="198">
        <v>0</v>
      </c>
      <c r="V55" s="198">
        <v>0</v>
      </c>
      <c r="W55" s="198">
        <v>0</v>
      </c>
      <c r="X55" s="198">
        <v>0</v>
      </c>
      <c r="Y55" s="198">
        <v>0</v>
      </c>
      <c r="Z55" s="198">
        <v>0</v>
      </c>
      <c r="AA55" s="198">
        <v>0</v>
      </c>
      <c r="AB55" s="198">
        <v>0</v>
      </c>
      <c r="AC55" s="198">
        <v>0</v>
      </c>
      <c r="AD55" s="198">
        <v>0</v>
      </c>
      <c r="AE55" s="198">
        <v>0</v>
      </c>
      <c r="AF55" s="198">
        <v>0</v>
      </c>
      <c r="AG55" s="198">
        <v>0</v>
      </c>
      <c r="AH55" s="198">
        <v>0</v>
      </c>
      <c r="AI55" s="198">
        <v>0</v>
      </c>
    </row>
    <row r="56" spans="1:35">
      <c r="A56" s="195">
        <v>51</v>
      </c>
      <c r="B56" s="203" t="s">
        <v>174</v>
      </c>
      <c r="C56" s="204" t="s">
        <v>487</v>
      </c>
      <c r="D56" s="197">
        <v>0</v>
      </c>
      <c r="E56" s="198">
        <v>0</v>
      </c>
      <c r="F56" s="198">
        <v>0</v>
      </c>
      <c r="G56" s="198">
        <v>0</v>
      </c>
      <c r="H56" s="198">
        <v>0</v>
      </c>
      <c r="I56" s="198">
        <v>0</v>
      </c>
      <c r="J56" s="198">
        <v>0</v>
      </c>
      <c r="K56" s="198">
        <v>0</v>
      </c>
      <c r="L56" s="198">
        <v>0</v>
      </c>
      <c r="M56" s="198">
        <v>0</v>
      </c>
      <c r="N56" s="198">
        <v>0</v>
      </c>
      <c r="O56" s="198">
        <v>0</v>
      </c>
      <c r="P56" s="198">
        <v>0</v>
      </c>
      <c r="Q56" s="198">
        <v>0</v>
      </c>
      <c r="R56" s="198">
        <v>0</v>
      </c>
      <c r="S56" s="198">
        <v>0</v>
      </c>
      <c r="T56" s="198">
        <v>0</v>
      </c>
      <c r="U56" s="198">
        <v>0</v>
      </c>
      <c r="V56" s="198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0</v>
      </c>
      <c r="AB56" s="198">
        <v>0</v>
      </c>
      <c r="AC56" s="198">
        <v>0</v>
      </c>
      <c r="AD56" s="198">
        <v>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</row>
    <row r="57" spans="1:35">
      <c r="A57" s="195">
        <v>52</v>
      </c>
      <c r="B57" s="203" t="s">
        <v>175</v>
      </c>
      <c r="C57" s="204" t="s">
        <v>488</v>
      </c>
      <c r="D57" s="197">
        <v>18532.59</v>
      </c>
      <c r="E57" s="198">
        <v>3145</v>
      </c>
      <c r="F57" s="198">
        <v>1745</v>
      </c>
      <c r="G57" s="198">
        <v>2868</v>
      </c>
      <c r="H57" s="198">
        <v>0</v>
      </c>
      <c r="I57" s="198">
        <v>1790.81</v>
      </c>
      <c r="J57" s="198">
        <v>1949</v>
      </c>
      <c r="K57" s="198">
        <v>2668.7799999999997</v>
      </c>
      <c r="L57" s="198">
        <v>1210</v>
      </c>
      <c r="M57" s="198">
        <v>1960</v>
      </c>
      <c r="N57" s="198">
        <v>1196</v>
      </c>
      <c r="O57" s="198">
        <v>0</v>
      </c>
      <c r="P57" s="198">
        <v>0</v>
      </c>
      <c r="Q57" s="198">
        <v>0</v>
      </c>
      <c r="R57" s="198">
        <v>0</v>
      </c>
      <c r="S57" s="198">
        <v>0</v>
      </c>
      <c r="T57" s="198">
        <v>0</v>
      </c>
      <c r="U57" s="198">
        <v>0</v>
      </c>
      <c r="V57" s="198">
        <v>0</v>
      </c>
      <c r="W57" s="198">
        <v>0</v>
      </c>
      <c r="X57" s="198">
        <v>0</v>
      </c>
      <c r="Y57" s="198">
        <v>0</v>
      </c>
      <c r="Z57" s="198">
        <v>0</v>
      </c>
      <c r="AA57" s="198">
        <v>0</v>
      </c>
      <c r="AB57" s="198">
        <v>0</v>
      </c>
      <c r="AC57" s="198">
        <v>0</v>
      </c>
      <c r="AD57" s="198">
        <v>0</v>
      </c>
      <c r="AE57" s="198">
        <v>0</v>
      </c>
      <c r="AF57" s="198">
        <v>0</v>
      </c>
      <c r="AG57" s="198">
        <v>0</v>
      </c>
      <c r="AH57" s="198">
        <v>0</v>
      </c>
      <c r="AI57" s="198">
        <v>0</v>
      </c>
    </row>
    <row r="58" spans="1:35">
      <c r="A58" s="195">
        <v>53</v>
      </c>
      <c r="B58" s="203" t="s">
        <v>176</v>
      </c>
      <c r="C58" s="204" t="s">
        <v>489</v>
      </c>
      <c r="D58" s="197">
        <v>0</v>
      </c>
      <c r="E58" s="198">
        <v>0</v>
      </c>
      <c r="F58" s="198">
        <v>0</v>
      </c>
      <c r="G58" s="198">
        <v>0</v>
      </c>
      <c r="H58" s="198">
        <v>0</v>
      </c>
      <c r="I58" s="198">
        <v>0</v>
      </c>
      <c r="J58" s="198">
        <v>0</v>
      </c>
      <c r="K58" s="198">
        <v>0</v>
      </c>
      <c r="L58" s="198">
        <v>0</v>
      </c>
      <c r="M58" s="198">
        <v>0</v>
      </c>
      <c r="N58" s="198">
        <v>0</v>
      </c>
      <c r="O58" s="198">
        <v>0</v>
      </c>
      <c r="P58" s="198">
        <v>0</v>
      </c>
      <c r="Q58" s="198">
        <v>0</v>
      </c>
      <c r="R58" s="198">
        <v>0</v>
      </c>
      <c r="S58" s="198">
        <v>0</v>
      </c>
      <c r="T58" s="198">
        <v>0</v>
      </c>
      <c r="U58" s="198">
        <v>0</v>
      </c>
      <c r="V58" s="198">
        <v>0</v>
      </c>
      <c r="W58" s="198">
        <v>0</v>
      </c>
      <c r="X58" s="198">
        <v>0</v>
      </c>
      <c r="Y58" s="198">
        <v>0</v>
      </c>
      <c r="Z58" s="198">
        <v>0</v>
      </c>
      <c r="AA58" s="198">
        <v>0</v>
      </c>
      <c r="AB58" s="198">
        <v>0</v>
      </c>
      <c r="AC58" s="198">
        <v>0</v>
      </c>
      <c r="AD58" s="198">
        <v>0</v>
      </c>
      <c r="AE58" s="198">
        <v>0</v>
      </c>
      <c r="AF58" s="198">
        <v>0</v>
      </c>
      <c r="AG58" s="198">
        <v>0</v>
      </c>
      <c r="AH58" s="198">
        <v>0</v>
      </c>
      <c r="AI58" s="198">
        <v>0</v>
      </c>
    </row>
    <row r="59" spans="1:35">
      <c r="A59" s="195">
        <v>54</v>
      </c>
      <c r="B59" s="203" t="s">
        <v>177</v>
      </c>
      <c r="C59" s="204" t="s">
        <v>490</v>
      </c>
      <c r="D59" s="197">
        <v>11184.18</v>
      </c>
      <c r="E59" s="198">
        <v>1361</v>
      </c>
      <c r="F59" s="198">
        <v>3991</v>
      </c>
      <c r="G59" s="198">
        <v>1877</v>
      </c>
      <c r="H59" s="198">
        <v>0</v>
      </c>
      <c r="I59" s="198">
        <v>1734.18</v>
      </c>
      <c r="J59" s="198">
        <v>1600</v>
      </c>
      <c r="K59" s="198">
        <v>0</v>
      </c>
      <c r="L59" s="198">
        <v>621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198">
        <v>0</v>
      </c>
      <c r="T59" s="198">
        <v>0</v>
      </c>
      <c r="U59" s="198">
        <v>0</v>
      </c>
      <c r="V59" s="198">
        <v>0</v>
      </c>
      <c r="W59" s="198">
        <v>0</v>
      </c>
      <c r="X59" s="198">
        <v>0</v>
      </c>
      <c r="Y59" s="198">
        <v>0</v>
      </c>
      <c r="Z59" s="198">
        <v>0</v>
      </c>
      <c r="AA59" s="198">
        <v>0</v>
      </c>
      <c r="AB59" s="198">
        <v>0</v>
      </c>
      <c r="AC59" s="198">
        <v>0</v>
      </c>
      <c r="AD59" s="198">
        <v>0</v>
      </c>
      <c r="AE59" s="198">
        <v>0</v>
      </c>
      <c r="AF59" s="198">
        <v>0</v>
      </c>
      <c r="AG59" s="198">
        <v>0</v>
      </c>
      <c r="AH59" s="198">
        <v>0</v>
      </c>
      <c r="AI59" s="198">
        <v>0</v>
      </c>
    </row>
    <row r="60" spans="1:35">
      <c r="A60" s="195">
        <v>55</v>
      </c>
      <c r="B60" s="203" t="s">
        <v>178</v>
      </c>
      <c r="C60" s="204" t="s">
        <v>491</v>
      </c>
      <c r="D60" s="197">
        <v>22143.02</v>
      </c>
      <c r="E60" s="198">
        <v>2016</v>
      </c>
      <c r="F60" s="198">
        <v>3845</v>
      </c>
      <c r="G60" s="198">
        <v>1975</v>
      </c>
      <c r="H60" s="198">
        <v>1182</v>
      </c>
      <c r="I60" s="198">
        <v>2881.02</v>
      </c>
      <c r="J60" s="198">
        <v>1385</v>
      </c>
      <c r="K60" s="198">
        <v>2861</v>
      </c>
      <c r="L60" s="198">
        <v>1501</v>
      </c>
      <c r="M60" s="198">
        <v>2054</v>
      </c>
      <c r="N60" s="198">
        <v>2443</v>
      </c>
      <c r="O60" s="198">
        <v>0</v>
      </c>
      <c r="P60" s="198">
        <v>0</v>
      </c>
      <c r="Q60" s="198">
        <v>0</v>
      </c>
      <c r="R60" s="198">
        <v>0</v>
      </c>
      <c r="S60" s="198">
        <v>0</v>
      </c>
      <c r="T60" s="198">
        <v>0</v>
      </c>
      <c r="U60" s="198">
        <v>0</v>
      </c>
      <c r="V60" s="198">
        <v>0</v>
      </c>
      <c r="W60" s="198">
        <v>0</v>
      </c>
      <c r="X60" s="198">
        <v>0</v>
      </c>
      <c r="Y60" s="198">
        <v>0</v>
      </c>
      <c r="Z60" s="198">
        <v>0</v>
      </c>
      <c r="AA60" s="198">
        <v>0</v>
      </c>
      <c r="AB60" s="198">
        <v>0</v>
      </c>
      <c r="AC60" s="198">
        <v>0</v>
      </c>
      <c r="AD60" s="198">
        <v>0</v>
      </c>
      <c r="AE60" s="198">
        <v>0</v>
      </c>
      <c r="AF60" s="198">
        <v>0</v>
      </c>
      <c r="AG60" s="198">
        <v>0</v>
      </c>
      <c r="AH60" s="198">
        <v>0</v>
      </c>
      <c r="AI60" s="198">
        <v>0</v>
      </c>
    </row>
    <row r="61" spans="1:35">
      <c r="A61" s="195">
        <v>56</v>
      </c>
      <c r="B61" s="203" t="s">
        <v>179</v>
      </c>
      <c r="C61" s="204" t="s">
        <v>492</v>
      </c>
      <c r="D61" s="197">
        <v>13933</v>
      </c>
      <c r="E61" s="198">
        <v>2130</v>
      </c>
      <c r="F61" s="198">
        <v>1717</v>
      </c>
      <c r="G61" s="198">
        <v>796</v>
      </c>
      <c r="H61" s="198">
        <v>0</v>
      </c>
      <c r="I61" s="198">
        <v>1628</v>
      </c>
      <c r="J61" s="198">
        <v>0</v>
      </c>
      <c r="K61" s="198">
        <v>2068</v>
      </c>
      <c r="L61" s="198">
        <v>1665</v>
      </c>
      <c r="M61" s="198">
        <v>2089</v>
      </c>
      <c r="N61" s="198">
        <v>1840</v>
      </c>
      <c r="O61" s="198">
        <v>0</v>
      </c>
      <c r="P61" s="198">
        <v>0</v>
      </c>
      <c r="Q61" s="198">
        <v>0</v>
      </c>
      <c r="R61" s="198">
        <v>0</v>
      </c>
      <c r="S61" s="198">
        <v>0</v>
      </c>
      <c r="T61" s="198">
        <v>0</v>
      </c>
      <c r="U61" s="198">
        <v>0</v>
      </c>
      <c r="V61" s="198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0</v>
      </c>
      <c r="AB61" s="198">
        <v>0</v>
      </c>
      <c r="AC61" s="198">
        <v>0</v>
      </c>
      <c r="AD61" s="198">
        <v>0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</row>
    <row r="62" spans="1:35">
      <c r="A62" s="195">
        <v>57</v>
      </c>
      <c r="B62" s="203" t="s">
        <v>180</v>
      </c>
      <c r="C62" s="204" t="s">
        <v>493</v>
      </c>
      <c r="D62" s="197">
        <v>15508.99</v>
      </c>
      <c r="E62" s="198">
        <v>2260</v>
      </c>
      <c r="F62" s="198">
        <v>2413</v>
      </c>
      <c r="G62" s="198">
        <v>2001</v>
      </c>
      <c r="H62" s="198">
        <v>2088.9899999999998</v>
      </c>
      <c r="I62" s="198">
        <v>1821</v>
      </c>
      <c r="J62" s="198">
        <v>1753</v>
      </c>
      <c r="K62" s="198">
        <v>1262</v>
      </c>
      <c r="L62" s="198">
        <v>0</v>
      </c>
      <c r="M62" s="198">
        <v>0</v>
      </c>
      <c r="N62" s="198">
        <v>1910</v>
      </c>
      <c r="O62" s="198">
        <v>0</v>
      </c>
      <c r="P62" s="198">
        <v>0</v>
      </c>
      <c r="Q62" s="198">
        <v>0</v>
      </c>
      <c r="R62" s="198">
        <v>0</v>
      </c>
      <c r="S62" s="198">
        <v>0</v>
      </c>
      <c r="T62" s="198">
        <v>0</v>
      </c>
      <c r="U62" s="198">
        <v>0</v>
      </c>
      <c r="V62" s="198">
        <v>0</v>
      </c>
      <c r="W62" s="198">
        <v>0</v>
      </c>
      <c r="X62" s="198">
        <v>0</v>
      </c>
      <c r="Y62" s="198">
        <v>0</v>
      </c>
      <c r="Z62" s="198">
        <v>0</v>
      </c>
      <c r="AA62" s="198">
        <v>0</v>
      </c>
      <c r="AB62" s="198">
        <v>0</v>
      </c>
      <c r="AC62" s="198">
        <v>0</v>
      </c>
      <c r="AD62" s="198">
        <v>0</v>
      </c>
      <c r="AE62" s="198">
        <v>0</v>
      </c>
      <c r="AF62" s="198">
        <v>0</v>
      </c>
      <c r="AG62" s="198">
        <v>0</v>
      </c>
      <c r="AH62" s="198">
        <v>0</v>
      </c>
      <c r="AI62" s="198">
        <v>0</v>
      </c>
    </row>
    <row r="63" spans="1:35">
      <c r="A63" s="195">
        <v>58</v>
      </c>
      <c r="B63" s="203" t="s">
        <v>181</v>
      </c>
      <c r="C63" s="204" t="s">
        <v>494</v>
      </c>
      <c r="D63" s="197">
        <v>14806</v>
      </c>
      <c r="E63" s="198">
        <v>1943</v>
      </c>
      <c r="F63" s="198">
        <v>2568</v>
      </c>
      <c r="G63" s="198">
        <v>1431</v>
      </c>
      <c r="H63" s="198">
        <v>0</v>
      </c>
      <c r="I63" s="198">
        <v>1795</v>
      </c>
      <c r="J63" s="198">
        <v>1022</v>
      </c>
      <c r="K63" s="198">
        <v>1295</v>
      </c>
      <c r="L63" s="198">
        <v>1732</v>
      </c>
      <c r="M63" s="198">
        <v>1105</v>
      </c>
      <c r="N63" s="198">
        <v>1915</v>
      </c>
      <c r="O63" s="198">
        <v>0</v>
      </c>
      <c r="P63" s="198">
        <v>0</v>
      </c>
      <c r="Q63" s="198">
        <v>0</v>
      </c>
      <c r="R63" s="198">
        <v>0</v>
      </c>
      <c r="S63" s="198">
        <v>0</v>
      </c>
      <c r="T63" s="198">
        <v>0</v>
      </c>
      <c r="U63" s="198">
        <v>0</v>
      </c>
      <c r="V63" s="198">
        <v>0</v>
      </c>
      <c r="W63" s="198">
        <v>0</v>
      </c>
      <c r="X63" s="198">
        <v>0</v>
      </c>
      <c r="Y63" s="198">
        <v>0</v>
      </c>
      <c r="Z63" s="198">
        <v>0</v>
      </c>
      <c r="AA63" s="198">
        <v>0</v>
      </c>
      <c r="AB63" s="198">
        <v>0</v>
      </c>
      <c r="AC63" s="198">
        <v>0</v>
      </c>
      <c r="AD63" s="198">
        <v>0</v>
      </c>
      <c r="AE63" s="198">
        <v>0</v>
      </c>
      <c r="AF63" s="198">
        <v>0</v>
      </c>
      <c r="AG63" s="198">
        <v>0</v>
      </c>
      <c r="AH63" s="198">
        <v>0</v>
      </c>
      <c r="AI63" s="198">
        <v>0</v>
      </c>
    </row>
    <row r="64" spans="1:35">
      <c r="A64" s="195">
        <v>59</v>
      </c>
      <c r="B64" s="201" t="s">
        <v>495</v>
      </c>
      <c r="C64" s="202" t="s">
        <v>496</v>
      </c>
      <c r="D64" s="197">
        <v>19137</v>
      </c>
      <c r="E64" s="198">
        <v>2494</v>
      </c>
      <c r="F64" s="198">
        <v>0</v>
      </c>
      <c r="G64" s="198">
        <v>2194</v>
      </c>
      <c r="H64" s="198">
        <v>2443</v>
      </c>
      <c r="I64" s="198">
        <v>2000</v>
      </c>
      <c r="J64" s="198">
        <v>1424</v>
      </c>
      <c r="K64" s="198">
        <v>2260</v>
      </c>
      <c r="L64" s="198">
        <v>2209</v>
      </c>
      <c r="M64" s="198">
        <v>1725</v>
      </c>
      <c r="N64" s="198">
        <v>2388</v>
      </c>
      <c r="O64" s="198">
        <v>0</v>
      </c>
      <c r="P64" s="198">
        <v>0</v>
      </c>
      <c r="Q64" s="198">
        <v>0</v>
      </c>
      <c r="R64" s="198">
        <v>0</v>
      </c>
      <c r="S64" s="198">
        <v>0</v>
      </c>
      <c r="T64" s="198">
        <v>0</v>
      </c>
      <c r="U64" s="198">
        <v>0</v>
      </c>
      <c r="V64" s="198">
        <v>0</v>
      </c>
      <c r="W64" s="198">
        <v>0</v>
      </c>
      <c r="X64" s="198">
        <v>0</v>
      </c>
      <c r="Y64" s="198">
        <v>0</v>
      </c>
      <c r="Z64" s="198">
        <v>0</v>
      </c>
      <c r="AA64" s="198">
        <v>0</v>
      </c>
      <c r="AB64" s="198">
        <v>0</v>
      </c>
      <c r="AC64" s="198">
        <v>0</v>
      </c>
      <c r="AD64" s="198">
        <v>0</v>
      </c>
      <c r="AE64" s="198">
        <v>0</v>
      </c>
      <c r="AF64" s="198">
        <v>0</v>
      </c>
      <c r="AG64" s="198">
        <v>0</v>
      </c>
      <c r="AH64" s="198">
        <v>0</v>
      </c>
      <c r="AI64" s="198">
        <v>0</v>
      </c>
    </row>
    <row r="65" spans="1:35">
      <c r="A65" s="195">
        <v>60</v>
      </c>
      <c r="B65" s="201" t="s">
        <v>497</v>
      </c>
      <c r="C65" s="202" t="s">
        <v>498</v>
      </c>
      <c r="D65" s="197">
        <v>16799.599999999999</v>
      </c>
      <c r="E65" s="198">
        <v>2182.56</v>
      </c>
      <c r="F65" s="198">
        <v>0</v>
      </c>
      <c r="G65" s="198">
        <v>2524</v>
      </c>
      <c r="H65" s="198">
        <v>2120.04</v>
      </c>
      <c r="I65" s="198">
        <v>0</v>
      </c>
      <c r="J65" s="198">
        <v>1581</v>
      </c>
      <c r="K65" s="198">
        <v>2545</v>
      </c>
      <c r="L65" s="198">
        <v>1428</v>
      </c>
      <c r="M65" s="198">
        <v>3019</v>
      </c>
      <c r="N65" s="198">
        <v>1400</v>
      </c>
      <c r="O65" s="198">
        <v>0</v>
      </c>
      <c r="P65" s="198">
        <v>0</v>
      </c>
      <c r="Q65" s="198">
        <v>0</v>
      </c>
      <c r="R65" s="198">
        <v>0</v>
      </c>
      <c r="S65" s="198">
        <v>0</v>
      </c>
      <c r="T65" s="198">
        <v>0</v>
      </c>
      <c r="U65" s="198">
        <v>0</v>
      </c>
      <c r="V65" s="198">
        <v>0</v>
      </c>
      <c r="W65" s="198">
        <v>0</v>
      </c>
      <c r="X65" s="198">
        <v>0</v>
      </c>
      <c r="Y65" s="198">
        <v>0</v>
      </c>
      <c r="Z65" s="198">
        <v>0</v>
      </c>
      <c r="AA65" s="198">
        <v>0</v>
      </c>
      <c r="AB65" s="198">
        <v>0</v>
      </c>
      <c r="AC65" s="198">
        <v>0</v>
      </c>
      <c r="AD65" s="198">
        <v>0</v>
      </c>
      <c r="AE65" s="198">
        <v>0</v>
      </c>
      <c r="AF65" s="198">
        <v>0</v>
      </c>
      <c r="AG65" s="198">
        <v>0</v>
      </c>
      <c r="AH65" s="198">
        <v>0</v>
      </c>
      <c r="AI65" s="198">
        <v>0</v>
      </c>
    </row>
    <row r="66" spans="1:35">
      <c r="A66" s="195">
        <v>61</v>
      </c>
      <c r="B66" s="201" t="s">
        <v>499</v>
      </c>
      <c r="C66" s="202" t="s">
        <v>500</v>
      </c>
      <c r="D66" s="197">
        <v>20779.8</v>
      </c>
      <c r="E66" s="198">
        <v>3427.8</v>
      </c>
      <c r="F66" s="198">
        <v>2012</v>
      </c>
      <c r="G66" s="198">
        <v>1478</v>
      </c>
      <c r="H66" s="198">
        <v>2392</v>
      </c>
      <c r="I66" s="198">
        <v>2482</v>
      </c>
      <c r="J66" s="198">
        <v>1129</v>
      </c>
      <c r="K66" s="198">
        <v>2139</v>
      </c>
      <c r="L66" s="198">
        <v>2520</v>
      </c>
      <c r="M66" s="198">
        <v>1700</v>
      </c>
      <c r="N66" s="198">
        <v>1500</v>
      </c>
      <c r="O66" s="198">
        <v>0</v>
      </c>
      <c r="P66" s="198">
        <v>0</v>
      </c>
      <c r="Q66" s="198">
        <v>0</v>
      </c>
      <c r="R66" s="198">
        <v>0</v>
      </c>
      <c r="S66" s="198">
        <v>0</v>
      </c>
      <c r="T66" s="198">
        <v>0</v>
      </c>
      <c r="U66" s="198">
        <v>0</v>
      </c>
      <c r="V66" s="198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0</v>
      </c>
      <c r="AB66" s="198">
        <v>0</v>
      </c>
      <c r="AC66" s="198">
        <v>0</v>
      </c>
      <c r="AD66" s="198">
        <v>0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</row>
    <row r="67" spans="1:35">
      <c r="A67" s="195">
        <v>62</v>
      </c>
      <c r="B67" s="201" t="s">
        <v>501</v>
      </c>
      <c r="C67" s="202" t="s">
        <v>502</v>
      </c>
      <c r="D67" s="197">
        <v>21922.89</v>
      </c>
      <c r="E67" s="198">
        <v>1714.83</v>
      </c>
      <c r="F67" s="198">
        <v>3957.93</v>
      </c>
      <c r="G67" s="198">
        <v>1563</v>
      </c>
      <c r="H67" s="198">
        <v>1930</v>
      </c>
      <c r="I67" s="198">
        <v>2715</v>
      </c>
      <c r="J67" s="198">
        <v>0</v>
      </c>
      <c r="K67" s="198">
        <v>4121.13</v>
      </c>
      <c r="L67" s="198">
        <v>1927</v>
      </c>
      <c r="M67" s="198">
        <v>1768</v>
      </c>
      <c r="N67" s="198">
        <v>2226</v>
      </c>
      <c r="O67" s="198">
        <v>0</v>
      </c>
      <c r="P67" s="198">
        <v>0</v>
      </c>
      <c r="Q67" s="198">
        <v>0</v>
      </c>
      <c r="R67" s="198">
        <v>0</v>
      </c>
      <c r="S67" s="198">
        <v>0</v>
      </c>
      <c r="T67" s="198">
        <v>0</v>
      </c>
      <c r="U67" s="198">
        <v>0</v>
      </c>
      <c r="V67" s="198">
        <v>0</v>
      </c>
      <c r="W67" s="198">
        <v>0</v>
      </c>
      <c r="X67" s="198">
        <v>0</v>
      </c>
      <c r="Y67" s="198">
        <v>0</v>
      </c>
      <c r="Z67" s="198">
        <v>0</v>
      </c>
      <c r="AA67" s="198">
        <v>0</v>
      </c>
      <c r="AB67" s="198">
        <v>0</v>
      </c>
      <c r="AC67" s="198">
        <v>0</v>
      </c>
      <c r="AD67" s="198">
        <v>0</v>
      </c>
      <c r="AE67" s="198">
        <v>0</v>
      </c>
      <c r="AF67" s="198">
        <v>0</v>
      </c>
      <c r="AG67" s="198">
        <v>0</v>
      </c>
      <c r="AH67" s="198">
        <v>0</v>
      </c>
      <c r="AI67" s="198">
        <v>0</v>
      </c>
    </row>
    <row r="68" spans="1:35">
      <c r="A68" s="195">
        <v>63</v>
      </c>
      <c r="B68" s="201" t="s">
        <v>503</v>
      </c>
      <c r="C68" s="202" t="s">
        <v>504</v>
      </c>
      <c r="D68" s="197">
        <v>16792</v>
      </c>
      <c r="E68" s="198">
        <v>1999</v>
      </c>
      <c r="F68" s="198">
        <v>2011</v>
      </c>
      <c r="G68" s="198">
        <v>0</v>
      </c>
      <c r="H68" s="198">
        <v>3348</v>
      </c>
      <c r="I68" s="198">
        <v>1862</v>
      </c>
      <c r="J68" s="198">
        <v>0</v>
      </c>
      <c r="K68" s="198">
        <v>1416</v>
      </c>
      <c r="L68" s="198">
        <v>2516</v>
      </c>
      <c r="M68" s="198">
        <v>1810</v>
      </c>
      <c r="N68" s="198">
        <v>1830</v>
      </c>
      <c r="O68" s="198">
        <v>0</v>
      </c>
      <c r="P68" s="198">
        <v>0</v>
      </c>
      <c r="Q68" s="198">
        <v>0</v>
      </c>
      <c r="R68" s="198">
        <v>0</v>
      </c>
      <c r="S68" s="198">
        <v>0</v>
      </c>
      <c r="T68" s="198">
        <v>0</v>
      </c>
      <c r="U68" s="198">
        <v>0</v>
      </c>
      <c r="V68" s="198">
        <v>0</v>
      </c>
      <c r="W68" s="198">
        <v>0</v>
      </c>
      <c r="X68" s="198">
        <v>0</v>
      </c>
      <c r="Y68" s="198">
        <v>0</v>
      </c>
      <c r="Z68" s="198">
        <v>0</v>
      </c>
      <c r="AA68" s="198">
        <v>0</v>
      </c>
      <c r="AB68" s="198">
        <v>0</v>
      </c>
      <c r="AC68" s="198">
        <v>0</v>
      </c>
      <c r="AD68" s="198">
        <v>0</v>
      </c>
      <c r="AE68" s="198">
        <v>0</v>
      </c>
      <c r="AF68" s="198">
        <v>0</v>
      </c>
      <c r="AG68" s="198">
        <v>0</v>
      </c>
      <c r="AH68" s="198">
        <v>0</v>
      </c>
      <c r="AI68" s="198">
        <v>0</v>
      </c>
    </row>
    <row r="69" spans="1:35">
      <c r="A69" s="195">
        <v>64</v>
      </c>
      <c r="B69" s="201" t="s">
        <v>505</v>
      </c>
      <c r="C69" s="202" t="s">
        <v>506</v>
      </c>
      <c r="D69" s="197">
        <v>17939</v>
      </c>
      <c r="E69" s="198">
        <v>2484</v>
      </c>
      <c r="F69" s="198">
        <v>2405</v>
      </c>
      <c r="G69" s="198">
        <v>0</v>
      </c>
      <c r="H69" s="198">
        <v>3498</v>
      </c>
      <c r="I69" s="198">
        <v>0</v>
      </c>
      <c r="J69" s="198">
        <v>3152</v>
      </c>
      <c r="K69" s="198">
        <v>0</v>
      </c>
      <c r="L69" s="198">
        <v>2400</v>
      </c>
      <c r="M69" s="198">
        <v>2000</v>
      </c>
      <c r="N69" s="198">
        <v>2000</v>
      </c>
      <c r="O69" s="198">
        <v>0</v>
      </c>
      <c r="P69" s="198">
        <v>0</v>
      </c>
      <c r="Q69" s="198">
        <v>0</v>
      </c>
      <c r="R69" s="198">
        <v>0</v>
      </c>
      <c r="S69" s="198">
        <v>0</v>
      </c>
      <c r="T69" s="198">
        <v>0</v>
      </c>
      <c r="U69" s="198">
        <v>0</v>
      </c>
      <c r="V69" s="198">
        <v>0</v>
      </c>
      <c r="W69" s="198">
        <v>0</v>
      </c>
      <c r="X69" s="198">
        <v>0</v>
      </c>
      <c r="Y69" s="198">
        <v>0</v>
      </c>
      <c r="Z69" s="198">
        <v>0</v>
      </c>
      <c r="AA69" s="198">
        <v>0</v>
      </c>
      <c r="AB69" s="198">
        <v>0</v>
      </c>
      <c r="AC69" s="198">
        <v>0</v>
      </c>
      <c r="AD69" s="198">
        <v>0</v>
      </c>
      <c r="AE69" s="198">
        <v>0</v>
      </c>
      <c r="AF69" s="198">
        <v>0</v>
      </c>
      <c r="AG69" s="198">
        <v>0</v>
      </c>
      <c r="AH69" s="198">
        <v>0</v>
      </c>
      <c r="AI69" s="198">
        <v>0</v>
      </c>
    </row>
    <row r="70" spans="1:35">
      <c r="A70" s="195">
        <v>65</v>
      </c>
      <c r="B70" s="201" t="s">
        <v>507</v>
      </c>
      <c r="C70" s="202" t="s">
        <v>508</v>
      </c>
      <c r="D70" s="197">
        <v>20107</v>
      </c>
      <c r="E70" s="198">
        <v>2688</v>
      </c>
      <c r="F70" s="198">
        <v>1562</v>
      </c>
      <c r="G70" s="198">
        <v>1532</v>
      </c>
      <c r="H70" s="198">
        <v>2260</v>
      </c>
      <c r="I70" s="198">
        <v>1717</v>
      </c>
      <c r="J70" s="198">
        <v>1604</v>
      </c>
      <c r="K70" s="198">
        <v>2742</v>
      </c>
      <c r="L70" s="198">
        <v>2320</v>
      </c>
      <c r="M70" s="198">
        <v>3002</v>
      </c>
      <c r="N70" s="198">
        <v>680</v>
      </c>
      <c r="O70" s="198">
        <v>0</v>
      </c>
      <c r="P70" s="198">
        <v>0</v>
      </c>
      <c r="Q70" s="198">
        <v>0</v>
      </c>
      <c r="R70" s="198">
        <v>0</v>
      </c>
      <c r="S70" s="198">
        <v>0</v>
      </c>
      <c r="T70" s="198">
        <v>0</v>
      </c>
      <c r="U70" s="198">
        <v>0</v>
      </c>
      <c r="V70" s="198">
        <v>0</v>
      </c>
      <c r="W70" s="198">
        <v>0</v>
      </c>
      <c r="X70" s="198">
        <v>0</v>
      </c>
      <c r="Y70" s="198">
        <v>0</v>
      </c>
      <c r="Z70" s="198">
        <v>0</v>
      </c>
      <c r="AA70" s="198">
        <v>0</v>
      </c>
      <c r="AB70" s="198">
        <v>0</v>
      </c>
      <c r="AC70" s="198">
        <v>0</v>
      </c>
      <c r="AD70" s="198">
        <v>0</v>
      </c>
      <c r="AE70" s="198">
        <v>0</v>
      </c>
      <c r="AF70" s="198">
        <v>0</v>
      </c>
      <c r="AG70" s="198">
        <v>0</v>
      </c>
      <c r="AH70" s="198">
        <v>0</v>
      </c>
      <c r="AI70" s="198">
        <v>0</v>
      </c>
    </row>
    <row r="71" spans="1:35">
      <c r="A71" s="195">
        <v>66</v>
      </c>
      <c r="B71" s="201" t="s">
        <v>509</v>
      </c>
      <c r="C71" s="202" t="s">
        <v>510</v>
      </c>
      <c r="D71" s="197">
        <v>26104</v>
      </c>
      <c r="E71" s="198">
        <v>4522</v>
      </c>
      <c r="F71" s="198">
        <v>3118</v>
      </c>
      <c r="G71" s="198">
        <v>1332</v>
      </c>
      <c r="H71" s="198">
        <v>1536</v>
      </c>
      <c r="I71" s="198">
        <v>2488</v>
      </c>
      <c r="J71" s="198">
        <v>2040</v>
      </c>
      <c r="K71" s="198">
        <v>3235</v>
      </c>
      <c r="L71" s="198">
        <v>1580</v>
      </c>
      <c r="M71" s="198">
        <v>3332</v>
      </c>
      <c r="N71" s="198">
        <v>2921</v>
      </c>
      <c r="O71" s="198">
        <v>0</v>
      </c>
      <c r="P71" s="198">
        <v>0</v>
      </c>
      <c r="Q71" s="198">
        <v>0</v>
      </c>
      <c r="R71" s="198">
        <v>0</v>
      </c>
      <c r="S71" s="198">
        <v>0</v>
      </c>
      <c r="T71" s="198">
        <v>0</v>
      </c>
      <c r="U71" s="198">
        <v>0</v>
      </c>
      <c r="V71" s="198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0</v>
      </c>
      <c r="AB71" s="198">
        <v>0</v>
      </c>
      <c r="AC71" s="198">
        <v>0</v>
      </c>
      <c r="AD71" s="198">
        <v>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</row>
    <row r="72" spans="1:35">
      <c r="A72" s="195">
        <v>67</v>
      </c>
      <c r="B72" s="201" t="s">
        <v>511</v>
      </c>
      <c r="C72" s="202" t="s">
        <v>512</v>
      </c>
      <c r="D72" s="197">
        <v>20545</v>
      </c>
      <c r="E72" s="198">
        <v>2401</v>
      </c>
      <c r="F72" s="198">
        <v>2016</v>
      </c>
      <c r="G72" s="198">
        <v>0</v>
      </c>
      <c r="H72" s="198">
        <v>3676</v>
      </c>
      <c r="I72" s="198">
        <v>1709</v>
      </c>
      <c r="J72" s="198">
        <v>1300</v>
      </c>
      <c r="K72" s="198">
        <v>2222</v>
      </c>
      <c r="L72" s="198">
        <v>2300</v>
      </c>
      <c r="M72" s="198">
        <v>2304</v>
      </c>
      <c r="N72" s="198">
        <v>2617</v>
      </c>
      <c r="O72" s="198">
        <v>0</v>
      </c>
      <c r="P72" s="198">
        <v>0</v>
      </c>
      <c r="Q72" s="198">
        <v>0</v>
      </c>
      <c r="R72" s="198">
        <v>0</v>
      </c>
      <c r="S72" s="198">
        <v>0</v>
      </c>
      <c r="T72" s="198">
        <v>0</v>
      </c>
      <c r="U72" s="198">
        <v>0</v>
      </c>
      <c r="V72" s="198">
        <v>0</v>
      </c>
      <c r="W72" s="198">
        <v>0</v>
      </c>
      <c r="X72" s="198">
        <v>0</v>
      </c>
      <c r="Y72" s="198">
        <v>0</v>
      </c>
      <c r="Z72" s="198">
        <v>0</v>
      </c>
      <c r="AA72" s="198">
        <v>0</v>
      </c>
      <c r="AB72" s="198">
        <v>0</v>
      </c>
      <c r="AC72" s="198">
        <v>0</v>
      </c>
      <c r="AD72" s="198">
        <v>0</v>
      </c>
      <c r="AE72" s="198">
        <v>0</v>
      </c>
      <c r="AF72" s="198">
        <v>0</v>
      </c>
      <c r="AG72" s="198">
        <v>0</v>
      </c>
      <c r="AH72" s="198">
        <v>0</v>
      </c>
      <c r="AI72" s="198">
        <v>0</v>
      </c>
    </row>
    <row r="73" spans="1:35">
      <c r="A73" s="195">
        <v>68</v>
      </c>
      <c r="B73" s="201" t="s">
        <v>513</v>
      </c>
      <c r="C73" s="202" t="s">
        <v>514</v>
      </c>
      <c r="D73" s="197">
        <v>18371.98</v>
      </c>
      <c r="E73" s="198">
        <v>2974</v>
      </c>
      <c r="F73" s="198">
        <v>2130</v>
      </c>
      <c r="G73" s="198">
        <v>1709</v>
      </c>
      <c r="H73" s="198">
        <v>1980</v>
      </c>
      <c r="I73" s="198">
        <v>2346.2199999999998</v>
      </c>
      <c r="J73" s="198">
        <v>2320</v>
      </c>
      <c r="K73" s="198">
        <v>0</v>
      </c>
      <c r="L73" s="198">
        <v>1663</v>
      </c>
      <c r="M73" s="198">
        <v>1188</v>
      </c>
      <c r="N73" s="198">
        <v>2061.7600000000002</v>
      </c>
      <c r="O73" s="198">
        <v>0</v>
      </c>
      <c r="P73" s="198">
        <v>0</v>
      </c>
      <c r="Q73" s="198">
        <v>0</v>
      </c>
      <c r="R73" s="198">
        <v>0</v>
      </c>
      <c r="S73" s="198">
        <v>0</v>
      </c>
      <c r="T73" s="198">
        <v>0</v>
      </c>
      <c r="U73" s="198">
        <v>0</v>
      </c>
      <c r="V73" s="198">
        <v>0</v>
      </c>
      <c r="W73" s="198">
        <v>0</v>
      </c>
      <c r="X73" s="198">
        <v>0</v>
      </c>
      <c r="Y73" s="198">
        <v>0</v>
      </c>
      <c r="Z73" s="198">
        <v>0</v>
      </c>
      <c r="AA73" s="198">
        <v>0</v>
      </c>
      <c r="AB73" s="198">
        <v>0</v>
      </c>
      <c r="AC73" s="198">
        <v>0</v>
      </c>
      <c r="AD73" s="198">
        <v>0</v>
      </c>
      <c r="AE73" s="198">
        <v>0</v>
      </c>
      <c r="AF73" s="198">
        <v>0</v>
      </c>
      <c r="AG73" s="198">
        <v>0</v>
      </c>
      <c r="AH73" s="198">
        <v>0</v>
      </c>
      <c r="AI73" s="198">
        <v>0</v>
      </c>
    </row>
    <row r="74" spans="1:35">
      <c r="A74" s="195">
        <v>69</v>
      </c>
      <c r="B74" s="201" t="s">
        <v>515</v>
      </c>
      <c r="C74" s="202" t="s">
        <v>516</v>
      </c>
      <c r="D74" s="197">
        <v>19356</v>
      </c>
      <c r="E74" s="198">
        <v>2667</v>
      </c>
      <c r="F74" s="198">
        <v>1853</v>
      </c>
      <c r="G74" s="198">
        <v>2434</v>
      </c>
      <c r="H74" s="198">
        <v>1113</v>
      </c>
      <c r="I74" s="198">
        <v>2503</v>
      </c>
      <c r="J74" s="198">
        <v>2009</v>
      </c>
      <c r="K74" s="198">
        <v>1400</v>
      </c>
      <c r="L74" s="198">
        <v>3625</v>
      </c>
      <c r="M74" s="198">
        <v>0</v>
      </c>
      <c r="N74" s="198">
        <v>1752</v>
      </c>
      <c r="O74" s="198">
        <v>0</v>
      </c>
      <c r="P74" s="198">
        <v>0</v>
      </c>
      <c r="Q74" s="198">
        <v>0</v>
      </c>
      <c r="R74" s="198">
        <v>0</v>
      </c>
      <c r="S74" s="198">
        <v>0</v>
      </c>
      <c r="T74" s="198">
        <v>0</v>
      </c>
      <c r="U74" s="198">
        <v>0</v>
      </c>
      <c r="V74" s="198">
        <v>0</v>
      </c>
      <c r="W74" s="198">
        <v>0</v>
      </c>
      <c r="X74" s="198">
        <v>0</v>
      </c>
      <c r="Y74" s="198">
        <v>0</v>
      </c>
      <c r="Z74" s="198">
        <v>0</v>
      </c>
      <c r="AA74" s="198">
        <v>0</v>
      </c>
      <c r="AB74" s="198">
        <v>0</v>
      </c>
      <c r="AC74" s="198">
        <v>0</v>
      </c>
      <c r="AD74" s="198">
        <v>0</v>
      </c>
      <c r="AE74" s="198">
        <v>0</v>
      </c>
      <c r="AF74" s="198">
        <v>0</v>
      </c>
      <c r="AG74" s="198">
        <v>0</v>
      </c>
      <c r="AH74" s="198">
        <v>0</v>
      </c>
      <c r="AI74" s="198">
        <v>0</v>
      </c>
    </row>
    <row r="75" spans="1:35">
      <c r="A75" s="195">
        <v>70</v>
      </c>
      <c r="B75" s="201" t="s">
        <v>517</v>
      </c>
      <c r="C75" s="202" t="s">
        <v>518</v>
      </c>
      <c r="D75" s="197">
        <v>12532</v>
      </c>
      <c r="E75" s="198">
        <v>3653</v>
      </c>
      <c r="F75" s="198">
        <v>1810</v>
      </c>
      <c r="G75" s="198">
        <v>1046</v>
      </c>
      <c r="H75" s="198">
        <v>1637</v>
      </c>
      <c r="I75" s="198">
        <v>2300</v>
      </c>
      <c r="J75" s="198">
        <v>0</v>
      </c>
      <c r="K75" s="198">
        <v>0</v>
      </c>
      <c r="L75" s="198">
        <v>0</v>
      </c>
      <c r="M75" s="198">
        <v>0</v>
      </c>
      <c r="N75" s="198">
        <v>2086</v>
      </c>
      <c r="O75" s="198">
        <v>0</v>
      </c>
      <c r="P75" s="198">
        <v>0</v>
      </c>
      <c r="Q75" s="198">
        <v>0</v>
      </c>
      <c r="R75" s="198">
        <v>0</v>
      </c>
      <c r="S75" s="198">
        <v>0</v>
      </c>
      <c r="T75" s="198">
        <v>0</v>
      </c>
      <c r="U75" s="198">
        <v>0</v>
      </c>
      <c r="V75" s="198">
        <v>0</v>
      </c>
      <c r="W75" s="198">
        <v>0</v>
      </c>
      <c r="X75" s="198">
        <v>0</v>
      </c>
      <c r="Y75" s="198">
        <v>0</v>
      </c>
      <c r="Z75" s="198">
        <v>0</v>
      </c>
      <c r="AA75" s="198">
        <v>0</v>
      </c>
      <c r="AB75" s="198">
        <v>0</v>
      </c>
      <c r="AC75" s="198">
        <v>0</v>
      </c>
      <c r="AD75" s="198">
        <v>0</v>
      </c>
      <c r="AE75" s="198">
        <v>0</v>
      </c>
      <c r="AF75" s="198">
        <v>0</v>
      </c>
      <c r="AG75" s="198">
        <v>0</v>
      </c>
      <c r="AH75" s="198">
        <v>0</v>
      </c>
      <c r="AI75" s="198">
        <v>0</v>
      </c>
    </row>
    <row r="76" spans="1:35">
      <c r="A76" s="195">
        <v>71</v>
      </c>
      <c r="B76" s="201" t="s">
        <v>519</v>
      </c>
      <c r="C76" s="202" t="s">
        <v>520</v>
      </c>
      <c r="D76" s="197">
        <v>18017.84</v>
      </c>
      <c r="E76" s="198">
        <v>5241</v>
      </c>
      <c r="F76" s="198">
        <v>2028</v>
      </c>
      <c r="G76" s="198">
        <v>0</v>
      </c>
      <c r="H76" s="198">
        <v>2642.4</v>
      </c>
      <c r="I76" s="198">
        <v>2215</v>
      </c>
      <c r="J76" s="198">
        <v>0</v>
      </c>
      <c r="K76" s="198">
        <v>2419.44</v>
      </c>
      <c r="L76" s="198">
        <v>3472</v>
      </c>
      <c r="M76" s="198">
        <v>0</v>
      </c>
      <c r="N76" s="198">
        <v>0</v>
      </c>
      <c r="O76" s="198">
        <v>0</v>
      </c>
      <c r="P76" s="198">
        <v>0</v>
      </c>
      <c r="Q76" s="198">
        <v>0</v>
      </c>
      <c r="R76" s="198">
        <v>0</v>
      </c>
      <c r="S76" s="198">
        <v>0</v>
      </c>
      <c r="T76" s="198">
        <v>0</v>
      </c>
      <c r="U76" s="198">
        <v>0</v>
      </c>
      <c r="V76" s="198">
        <v>0</v>
      </c>
      <c r="W76" s="198">
        <v>0</v>
      </c>
      <c r="X76" s="198">
        <v>0</v>
      </c>
      <c r="Y76" s="198">
        <v>0</v>
      </c>
      <c r="Z76" s="198">
        <v>0</v>
      </c>
      <c r="AA76" s="198">
        <v>0</v>
      </c>
      <c r="AB76" s="198">
        <v>0</v>
      </c>
      <c r="AC76" s="198">
        <v>0</v>
      </c>
      <c r="AD76" s="198">
        <v>0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</row>
    <row r="77" spans="1:35">
      <c r="A77" s="195">
        <v>72</v>
      </c>
      <c r="B77" s="201" t="s">
        <v>521</v>
      </c>
      <c r="C77" s="202" t="s">
        <v>522</v>
      </c>
      <c r="D77" s="197">
        <v>24863.86</v>
      </c>
      <c r="E77" s="198">
        <v>2504.41</v>
      </c>
      <c r="F77" s="198">
        <v>2411.4499999999998</v>
      </c>
      <c r="G77" s="198">
        <v>2519</v>
      </c>
      <c r="H77" s="198">
        <v>2002</v>
      </c>
      <c r="I77" s="198">
        <v>2703</v>
      </c>
      <c r="J77" s="198">
        <v>2229</v>
      </c>
      <c r="K77" s="198">
        <v>3638</v>
      </c>
      <c r="L77" s="198">
        <v>2822</v>
      </c>
      <c r="M77" s="198">
        <v>1645</v>
      </c>
      <c r="N77" s="198">
        <v>2390</v>
      </c>
      <c r="O77" s="198">
        <v>0</v>
      </c>
      <c r="P77" s="198">
        <v>0</v>
      </c>
      <c r="Q77" s="198">
        <v>0</v>
      </c>
      <c r="R77" s="198">
        <v>0</v>
      </c>
      <c r="S77" s="198">
        <v>0</v>
      </c>
      <c r="T77" s="198">
        <v>0</v>
      </c>
      <c r="U77" s="198">
        <v>0</v>
      </c>
      <c r="V77" s="198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0</v>
      </c>
      <c r="AB77" s="198">
        <v>0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</row>
    <row r="78" spans="1:35">
      <c r="A78" s="195">
        <v>73</v>
      </c>
      <c r="B78" s="201" t="s">
        <v>523</v>
      </c>
      <c r="C78" s="202" t="s">
        <v>524</v>
      </c>
      <c r="D78" s="197">
        <v>12204</v>
      </c>
      <c r="E78" s="198">
        <v>0</v>
      </c>
      <c r="F78" s="198">
        <v>2515</v>
      </c>
      <c r="G78" s="198">
        <v>1140</v>
      </c>
      <c r="H78" s="198">
        <v>1945</v>
      </c>
      <c r="I78" s="198">
        <v>0</v>
      </c>
      <c r="J78" s="198">
        <v>1955</v>
      </c>
      <c r="K78" s="198">
        <v>0</v>
      </c>
      <c r="L78" s="198">
        <v>2200</v>
      </c>
      <c r="M78" s="198">
        <v>639</v>
      </c>
      <c r="N78" s="198">
        <v>1810</v>
      </c>
      <c r="O78" s="198">
        <v>0</v>
      </c>
      <c r="P78" s="198">
        <v>0</v>
      </c>
      <c r="Q78" s="198">
        <v>0</v>
      </c>
      <c r="R78" s="198">
        <v>0</v>
      </c>
      <c r="S78" s="198">
        <v>0</v>
      </c>
      <c r="T78" s="198">
        <v>0</v>
      </c>
      <c r="U78" s="198">
        <v>0</v>
      </c>
      <c r="V78" s="198">
        <v>0</v>
      </c>
      <c r="W78" s="198">
        <v>0</v>
      </c>
      <c r="X78" s="198">
        <v>0</v>
      </c>
      <c r="Y78" s="198">
        <v>0</v>
      </c>
      <c r="Z78" s="198">
        <v>0</v>
      </c>
      <c r="AA78" s="198">
        <v>0</v>
      </c>
      <c r="AB78" s="198">
        <v>0</v>
      </c>
      <c r="AC78" s="198">
        <v>0</v>
      </c>
      <c r="AD78" s="198">
        <v>0</v>
      </c>
      <c r="AE78" s="198">
        <v>0</v>
      </c>
      <c r="AF78" s="198">
        <v>0</v>
      </c>
      <c r="AG78" s="198">
        <v>0</v>
      </c>
      <c r="AH78" s="198">
        <v>0</v>
      </c>
      <c r="AI78" s="198">
        <v>0</v>
      </c>
    </row>
    <row r="79" spans="1:35">
      <c r="A79" s="195">
        <v>74</v>
      </c>
      <c r="B79" s="201" t="s">
        <v>525</v>
      </c>
      <c r="C79" s="202" t="s">
        <v>526</v>
      </c>
      <c r="D79" s="197">
        <v>21950</v>
      </c>
      <c r="E79" s="198">
        <v>1975</v>
      </c>
      <c r="F79" s="198">
        <v>2801</v>
      </c>
      <c r="G79" s="198">
        <v>1799</v>
      </c>
      <c r="H79" s="198">
        <v>2729</v>
      </c>
      <c r="I79" s="198">
        <v>2103</v>
      </c>
      <c r="J79" s="198">
        <v>2228</v>
      </c>
      <c r="K79" s="198">
        <v>1974</v>
      </c>
      <c r="L79" s="198">
        <v>2311</v>
      </c>
      <c r="M79" s="198">
        <v>1912</v>
      </c>
      <c r="N79" s="198">
        <v>2118</v>
      </c>
      <c r="O79" s="198">
        <v>0</v>
      </c>
      <c r="P79" s="198">
        <v>0</v>
      </c>
      <c r="Q79" s="198">
        <v>0</v>
      </c>
      <c r="R79" s="198">
        <v>0</v>
      </c>
      <c r="S79" s="198">
        <v>0</v>
      </c>
      <c r="T79" s="198">
        <v>0</v>
      </c>
      <c r="U79" s="198">
        <v>0</v>
      </c>
      <c r="V79" s="198">
        <v>0</v>
      </c>
      <c r="W79" s="198">
        <v>0</v>
      </c>
      <c r="X79" s="198">
        <v>0</v>
      </c>
      <c r="Y79" s="198">
        <v>0</v>
      </c>
      <c r="Z79" s="198">
        <v>0</v>
      </c>
      <c r="AA79" s="198">
        <v>0</v>
      </c>
      <c r="AB79" s="198">
        <v>0</v>
      </c>
      <c r="AC79" s="198">
        <v>0</v>
      </c>
      <c r="AD79" s="198">
        <v>0</v>
      </c>
      <c r="AE79" s="198">
        <v>0</v>
      </c>
      <c r="AF79" s="198">
        <v>0</v>
      </c>
      <c r="AG79" s="198">
        <v>0</v>
      </c>
      <c r="AH79" s="198">
        <v>0</v>
      </c>
      <c r="AI79" s="198">
        <v>0</v>
      </c>
    </row>
    <row r="80" spans="1:35">
      <c r="A80" s="195">
        <v>75</v>
      </c>
      <c r="B80" s="201" t="s">
        <v>527</v>
      </c>
      <c r="C80" s="202" t="s">
        <v>528</v>
      </c>
      <c r="D80" s="197">
        <v>21269.15</v>
      </c>
      <c r="E80" s="198">
        <v>4102</v>
      </c>
      <c r="F80" s="198">
        <v>1649</v>
      </c>
      <c r="G80" s="198">
        <v>0</v>
      </c>
      <c r="H80" s="198">
        <v>2125</v>
      </c>
      <c r="I80" s="198">
        <v>1173</v>
      </c>
      <c r="J80" s="198">
        <v>3448.15</v>
      </c>
      <c r="K80" s="198">
        <v>1685</v>
      </c>
      <c r="L80" s="198">
        <v>2431</v>
      </c>
      <c r="M80" s="198">
        <v>2426</v>
      </c>
      <c r="N80" s="198">
        <v>2230</v>
      </c>
      <c r="O80" s="198">
        <v>0</v>
      </c>
      <c r="P80" s="198">
        <v>0</v>
      </c>
      <c r="Q80" s="198">
        <v>0</v>
      </c>
      <c r="R80" s="198">
        <v>0</v>
      </c>
      <c r="S80" s="198">
        <v>0</v>
      </c>
      <c r="T80" s="198">
        <v>0</v>
      </c>
      <c r="U80" s="198">
        <v>0</v>
      </c>
      <c r="V80" s="198">
        <v>0</v>
      </c>
      <c r="W80" s="198">
        <v>0</v>
      </c>
      <c r="X80" s="198">
        <v>0</v>
      </c>
      <c r="Y80" s="198">
        <v>0</v>
      </c>
      <c r="Z80" s="198">
        <v>0</v>
      </c>
      <c r="AA80" s="198">
        <v>0</v>
      </c>
      <c r="AB80" s="198">
        <v>0</v>
      </c>
      <c r="AC80" s="198">
        <v>0</v>
      </c>
      <c r="AD80" s="198">
        <v>0</v>
      </c>
      <c r="AE80" s="198">
        <v>0</v>
      </c>
      <c r="AF80" s="198">
        <v>0</v>
      </c>
      <c r="AG80" s="198">
        <v>0</v>
      </c>
      <c r="AH80" s="198">
        <v>0</v>
      </c>
      <c r="AI80" s="198">
        <v>0</v>
      </c>
    </row>
    <row r="81" spans="1:35">
      <c r="A81" s="195">
        <v>76</v>
      </c>
      <c r="B81" s="201" t="s">
        <v>529</v>
      </c>
      <c r="C81" s="202" t="s">
        <v>530</v>
      </c>
      <c r="D81" s="197">
        <v>23090</v>
      </c>
      <c r="E81" s="198">
        <v>2552</v>
      </c>
      <c r="F81" s="198">
        <v>2173</v>
      </c>
      <c r="G81" s="198">
        <v>2481</v>
      </c>
      <c r="H81" s="198">
        <v>3502</v>
      </c>
      <c r="I81" s="198">
        <v>0</v>
      </c>
      <c r="J81" s="198">
        <v>3711</v>
      </c>
      <c r="K81" s="198">
        <v>2864</v>
      </c>
      <c r="L81" s="198">
        <v>1394</v>
      </c>
      <c r="M81" s="198">
        <v>2648</v>
      </c>
      <c r="N81" s="198">
        <v>1765</v>
      </c>
      <c r="O81" s="198">
        <v>0</v>
      </c>
      <c r="P81" s="198">
        <v>0</v>
      </c>
      <c r="Q81" s="198">
        <v>0</v>
      </c>
      <c r="R81" s="198">
        <v>0</v>
      </c>
      <c r="S81" s="198">
        <v>0</v>
      </c>
      <c r="T81" s="198">
        <v>0</v>
      </c>
      <c r="U81" s="198">
        <v>0</v>
      </c>
      <c r="V81" s="198">
        <v>0</v>
      </c>
      <c r="W81" s="198">
        <v>0</v>
      </c>
      <c r="X81" s="198">
        <v>0</v>
      </c>
      <c r="Y81" s="198">
        <v>0</v>
      </c>
      <c r="Z81" s="198">
        <v>0</v>
      </c>
      <c r="AA81" s="198">
        <v>0</v>
      </c>
      <c r="AB81" s="198">
        <v>0</v>
      </c>
      <c r="AC81" s="198">
        <v>0</v>
      </c>
      <c r="AD81" s="198">
        <v>0</v>
      </c>
      <c r="AE81" s="198">
        <v>0</v>
      </c>
      <c r="AF81" s="198">
        <v>0</v>
      </c>
      <c r="AG81" s="198">
        <v>0</v>
      </c>
      <c r="AH81" s="198">
        <v>0</v>
      </c>
      <c r="AI81" s="198">
        <v>0</v>
      </c>
    </row>
    <row r="82" spans="1:35">
      <c r="A82" s="195">
        <v>77</v>
      </c>
      <c r="B82" s="201" t="s">
        <v>531</v>
      </c>
      <c r="C82" s="202" t="s">
        <v>532</v>
      </c>
      <c r="D82" s="197">
        <v>18023.559999999998</v>
      </c>
      <c r="E82" s="198">
        <v>4006.56</v>
      </c>
      <c r="F82" s="198">
        <v>2539</v>
      </c>
      <c r="G82" s="198">
        <v>2127</v>
      </c>
      <c r="H82" s="198">
        <v>2021</v>
      </c>
      <c r="I82" s="198">
        <v>1448</v>
      </c>
      <c r="J82" s="198">
        <v>1407</v>
      </c>
      <c r="K82" s="198">
        <v>1558</v>
      </c>
      <c r="L82" s="198">
        <v>0</v>
      </c>
      <c r="M82" s="198">
        <v>0</v>
      </c>
      <c r="N82" s="198">
        <v>2917</v>
      </c>
      <c r="O82" s="198">
        <v>0</v>
      </c>
      <c r="P82" s="198">
        <v>0</v>
      </c>
      <c r="Q82" s="198">
        <v>0</v>
      </c>
      <c r="R82" s="198">
        <v>0</v>
      </c>
      <c r="S82" s="198">
        <v>0</v>
      </c>
      <c r="T82" s="198">
        <v>0</v>
      </c>
      <c r="U82" s="198">
        <v>0</v>
      </c>
      <c r="V82" s="198">
        <v>0</v>
      </c>
      <c r="W82" s="198">
        <v>0</v>
      </c>
      <c r="X82" s="198">
        <v>0</v>
      </c>
      <c r="Y82" s="198">
        <v>0</v>
      </c>
      <c r="Z82" s="198">
        <v>0</v>
      </c>
      <c r="AA82" s="198">
        <v>0</v>
      </c>
      <c r="AB82" s="198">
        <v>0</v>
      </c>
      <c r="AC82" s="198">
        <v>0</v>
      </c>
      <c r="AD82" s="198">
        <v>0</v>
      </c>
      <c r="AE82" s="198">
        <v>0</v>
      </c>
      <c r="AF82" s="198">
        <v>0</v>
      </c>
      <c r="AG82" s="198">
        <v>0</v>
      </c>
      <c r="AH82" s="198">
        <v>0</v>
      </c>
      <c r="AI82" s="198">
        <v>0</v>
      </c>
    </row>
    <row r="83" spans="1:35">
      <c r="A83" s="195">
        <v>78</v>
      </c>
      <c r="B83" s="201" t="s">
        <v>533</v>
      </c>
      <c r="C83" s="202" t="s">
        <v>534</v>
      </c>
      <c r="D83" s="197">
        <v>8487.36</v>
      </c>
      <c r="E83" s="198">
        <v>0</v>
      </c>
      <c r="F83" s="198">
        <v>0</v>
      </c>
      <c r="G83" s="198">
        <v>0</v>
      </c>
      <c r="H83" s="198">
        <v>0</v>
      </c>
      <c r="I83" s="198">
        <v>0</v>
      </c>
      <c r="J83" s="198">
        <v>2934.3599999999997</v>
      </c>
      <c r="K83" s="198">
        <v>2103</v>
      </c>
      <c r="L83" s="198">
        <v>1351</v>
      </c>
      <c r="M83" s="198">
        <v>2099</v>
      </c>
      <c r="N83" s="198">
        <v>0</v>
      </c>
      <c r="O83" s="198">
        <v>0</v>
      </c>
      <c r="P83" s="198">
        <v>0</v>
      </c>
      <c r="Q83" s="198">
        <v>0</v>
      </c>
      <c r="R83" s="198">
        <v>0</v>
      </c>
      <c r="S83" s="198">
        <v>0</v>
      </c>
      <c r="T83" s="198">
        <v>0</v>
      </c>
      <c r="U83" s="198">
        <v>0</v>
      </c>
      <c r="V83" s="198">
        <v>0</v>
      </c>
      <c r="W83" s="198">
        <v>0</v>
      </c>
      <c r="X83" s="198">
        <v>0</v>
      </c>
      <c r="Y83" s="198">
        <v>0</v>
      </c>
      <c r="Z83" s="198">
        <v>0</v>
      </c>
      <c r="AA83" s="198">
        <v>0</v>
      </c>
      <c r="AB83" s="198">
        <v>0</v>
      </c>
      <c r="AC83" s="198">
        <v>0</v>
      </c>
      <c r="AD83" s="198">
        <v>0</v>
      </c>
      <c r="AE83" s="198">
        <v>0</v>
      </c>
      <c r="AF83" s="198">
        <v>0</v>
      </c>
      <c r="AG83" s="198">
        <v>0</v>
      </c>
      <c r="AH83" s="198">
        <v>0</v>
      </c>
      <c r="AI83" s="198">
        <v>0</v>
      </c>
    </row>
    <row r="84" spans="1:35">
      <c r="A84" s="195">
        <v>79</v>
      </c>
      <c r="B84" s="201" t="s">
        <v>535</v>
      </c>
      <c r="C84" s="202" t="s">
        <v>536</v>
      </c>
      <c r="D84" s="197">
        <v>23430</v>
      </c>
      <c r="E84" s="198">
        <v>3926</v>
      </c>
      <c r="F84" s="198">
        <v>2094</v>
      </c>
      <c r="G84" s="198">
        <v>2658</v>
      </c>
      <c r="H84" s="198">
        <v>1912</v>
      </c>
      <c r="I84" s="198">
        <v>3293</v>
      </c>
      <c r="J84" s="198">
        <v>1900</v>
      </c>
      <c r="K84" s="198">
        <v>1980</v>
      </c>
      <c r="L84" s="198">
        <v>1755</v>
      </c>
      <c r="M84" s="198">
        <v>2105</v>
      </c>
      <c r="N84" s="198">
        <v>1807</v>
      </c>
      <c r="O84" s="198">
        <v>0</v>
      </c>
      <c r="P84" s="198">
        <v>0</v>
      </c>
      <c r="Q84" s="198">
        <v>0</v>
      </c>
      <c r="R84" s="198">
        <v>0</v>
      </c>
      <c r="S84" s="198">
        <v>0</v>
      </c>
      <c r="T84" s="198">
        <v>0</v>
      </c>
      <c r="U84" s="198">
        <v>0</v>
      </c>
      <c r="V84" s="198">
        <v>0</v>
      </c>
      <c r="W84" s="198">
        <v>0</v>
      </c>
      <c r="X84" s="198">
        <v>0</v>
      </c>
      <c r="Y84" s="198">
        <v>0</v>
      </c>
      <c r="Z84" s="198">
        <v>0</v>
      </c>
      <c r="AA84" s="198">
        <v>0</v>
      </c>
      <c r="AB84" s="198">
        <v>0</v>
      </c>
      <c r="AC84" s="198">
        <v>0</v>
      </c>
      <c r="AD84" s="198">
        <v>0</v>
      </c>
      <c r="AE84" s="198">
        <v>0</v>
      </c>
      <c r="AF84" s="198">
        <v>0</v>
      </c>
      <c r="AG84" s="198">
        <v>0</v>
      </c>
      <c r="AH84" s="198">
        <v>0</v>
      </c>
      <c r="AI84" s="198">
        <v>0</v>
      </c>
    </row>
    <row r="85" spans="1:35">
      <c r="A85" s="195">
        <v>80</v>
      </c>
      <c r="B85" s="201" t="s">
        <v>537</v>
      </c>
      <c r="C85" s="202" t="s">
        <v>538</v>
      </c>
      <c r="D85" s="197">
        <v>24566</v>
      </c>
      <c r="E85" s="198">
        <v>2121</v>
      </c>
      <c r="F85" s="198">
        <v>3700</v>
      </c>
      <c r="G85" s="198">
        <v>2955</v>
      </c>
      <c r="H85" s="198">
        <v>1737</v>
      </c>
      <c r="I85" s="198">
        <v>1685</v>
      </c>
      <c r="J85" s="198">
        <v>1600</v>
      </c>
      <c r="K85" s="198">
        <v>2217</v>
      </c>
      <c r="L85" s="198">
        <v>3763</v>
      </c>
      <c r="M85" s="198">
        <v>2300</v>
      </c>
      <c r="N85" s="198">
        <v>2488</v>
      </c>
      <c r="O85" s="198">
        <v>0</v>
      </c>
      <c r="P85" s="198">
        <v>0</v>
      </c>
      <c r="Q85" s="198">
        <v>0</v>
      </c>
      <c r="R85" s="198">
        <v>0</v>
      </c>
      <c r="S85" s="198">
        <v>0</v>
      </c>
      <c r="T85" s="198">
        <v>0</v>
      </c>
      <c r="U85" s="198">
        <v>0</v>
      </c>
      <c r="V85" s="198">
        <v>0</v>
      </c>
      <c r="W85" s="198">
        <v>0</v>
      </c>
      <c r="X85" s="198">
        <v>0</v>
      </c>
      <c r="Y85" s="198">
        <v>0</v>
      </c>
      <c r="Z85" s="198">
        <v>0</v>
      </c>
      <c r="AA85" s="198">
        <v>0</v>
      </c>
      <c r="AB85" s="198">
        <v>0</v>
      </c>
      <c r="AC85" s="198">
        <v>0</v>
      </c>
      <c r="AD85" s="198">
        <v>0</v>
      </c>
      <c r="AE85" s="198">
        <v>0</v>
      </c>
      <c r="AF85" s="198">
        <v>0</v>
      </c>
      <c r="AG85" s="198">
        <v>0</v>
      </c>
      <c r="AH85" s="198">
        <v>0</v>
      </c>
      <c r="AI85" s="198">
        <v>0</v>
      </c>
    </row>
    <row r="86" spans="1:35">
      <c r="A86" s="195">
        <v>81</v>
      </c>
      <c r="B86" s="201" t="s">
        <v>539</v>
      </c>
      <c r="C86" s="205" t="s">
        <v>540</v>
      </c>
      <c r="D86" s="197">
        <v>22624.62</v>
      </c>
      <c r="E86" s="198">
        <v>2478</v>
      </c>
      <c r="F86" s="198">
        <v>0</v>
      </c>
      <c r="G86" s="198">
        <v>4124.62</v>
      </c>
      <c r="H86" s="198">
        <v>1484</v>
      </c>
      <c r="I86" s="198">
        <v>2516</v>
      </c>
      <c r="J86" s="198">
        <v>3005</v>
      </c>
      <c r="K86" s="198">
        <v>1929</v>
      </c>
      <c r="L86" s="198">
        <v>1960</v>
      </c>
      <c r="M86" s="198">
        <v>2777</v>
      </c>
      <c r="N86" s="198">
        <v>2351</v>
      </c>
      <c r="O86" s="198">
        <v>0</v>
      </c>
      <c r="P86" s="198">
        <v>0</v>
      </c>
      <c r="Q86" s="198">
        <v>0</v>
      </c>
      <c r="R86" s="198">
        <v>0</v>
      </c>
      <c r="S86" s="198">
        <v>0</v>
      </c>
      <c r="T86" s="198">
        <v>0</v>
      </c>
      <c r="U86" s="198">
        <v>0</v>
      </c>
      <c r="V86" s="198">
        <v>0</v>
      </c>
      <c r="W86" s="198">
        <v>0</v>
      </c>
      <c r="X86" s="198">
        <v>0</v>
      </c>
      <c r="Y86" s="198">
        <v>0</v>
      </c>
      <c r="Z86" s="198">
        <v>0</v>
      </c>
      <c r="AA86" s="198">
        <v>0</v>
      </c>
      <c r="AB86" s="198">
        <v>0</v>
      </c>
      <c r="AC86" s="198">
        <v>0</v>
      </c>
      <c r="AD86" s="198">
        <v>0</v>
      </c>
      <c r="AE86" s="198">
        <v>0</v>
      </c>
      <c r="AF86" s="198">
        <v>0</v>
      </c>
      <c r="AG86" s="198">
        <v>0</v>
      </c>
      <c r="AH86" s="198">
        <v>0</v>
      </c>
      <c r="AI86" s="198">
        <v>0</v>
      </c>
    </row>
    <row r="87" spans="1:35">
      <c r="A87" s="195">
        <v>82</v>
      </c>
      <c r="B87" s="201" t="s">
        <v>541</v>
      </c>
      <c r="C87" s="205" t="s">
        <v>542</v>
      </c>
      <c r="D87" s="197">
        <v>23259.03</v>
      </c>
      <c r="E87" s="198">
        <v>2290</v>
      </c>
      <c r="F87" s="198">
        <v>2608.0300000000002</v>
      </c>
      <c r="G87" s="198">
        <v>1842</v>
      </c>
      <c r="H87" s="198">
        <v>1903</v>
      </c>
      <c r="I87" s="198">
        <v>3202</v>
      </c>
      <c r="J87" s="198">
        <v>1912</v>
      </c>
      <c r="K87" s="198">
        <v>2192</v>
      </c>
      <c r="L87" s="198">
        <v>3321</v>
      </c>
      <c r="M87" s="198">
        <v>1985</v>
      </c>
      <c r="N87" s="198">
        <v>2004</v>
      </c>
      <c r="O87" s="198">
        <v>0</v>
      </c>
      <c r="P87" s="198">
        <v>0</v>
      </c>
      <c r="Q87" s="198">
        <v>0</v>
      </c>
      <c r="R87" s="198">
        <v>0</v>
      </c>
      <c r="S87" s="198">
        <v>0</v>
      </c>
      <c r="T87" s="198">
        <v>0</v>
      </c>
      <c r="U87" s="198">
        <v>0</v>
      </c>
      <c r="V87" s="198">
        <v>0</v>
      </c>
      <c r="W87" s="198">
        <v>0</v>
      </c>
      <c r="X87" s="198">
        <v>0</v>
      </c>
      <c r="Y87" s="198">
        <v>0</v>
      </c>
      <c r="Z87" s="198">
        <v>0</v>
      </c>
      <c r="AA87" s="198">
        <v>0</v>
      </c>
      <c r="AB87" s="198">
        <v>0</v>
      </c>
      <c r="AC87" s="198">
        <v>0</v>
      </c>
      <c r="AD87" s="198">
        <v>0</v>
      </c>
      <c r="AE87" s="198">
        <v>0</v>
      </c>
      <c r="AF87" s="198">
        <v>0</v>
      </c>
      <c r="AG87" s="198">
        <v>0</v>
      </c>
      <c r="AH87" s="198">
        <v>0</v>
      </c>
      <c r="AI87" s="198">
        <v>0</v>
      </c>
    </row>
    <row r="88" spans="1:35">
      <c r="A88" s="195">
        <v>83</v>
      </c>
      <c r="B88" s="201" t="s">
        <v>543</v>
      </c>
      <c r="C88" s="205" t="s">
        <v>544</v>
      </c>
      <c r="D88" s="197">
        <v>25182.060000000005</v>
      </c>
      <c r="E88" s="198">
        <v>2638.02</v>
      </c>
      <c r="F88" s="198">
        <v>2756.17</v>
      </c>
      <c r="G88" s="198">
        <v>1111</v>
      </c>
      <c r="H88" s="198">
        <v>4122.68</v>
      </c>
      <c r="I88" s="198">
        <v>2706</v>
      </c>
      <c r="J88" s="198">
        <v>0</v>
      </c>
      <c r="K88" s="198">
        <v>1600</v>
      </c>
      <c r="L88" s="198">
        <v>3667</v>
      </c>
      <c r="M88" s="198">
        <v>2212</v>
      </c>
      <c r="N88" s="198">
        <v>4369.1900000000005</v>
      </c>
      <c r="O88" s="198">
        <v>0</v>
      </c>
      <c r="P88" s="198">
        <v>0</v>
      </c>
      <c r="Q88" s="198">
        <v>0</v>
      </c>
      <c r="R88" s="198">
        <v>0</v>
      </c>
      <c r="S88" s="198">
        <v>0</v>
      </c>
      <c r="T88" s="198">
        <v>0</v>
      </c>
      <c r="U88" s="198">
        <v>0</v>
      </c>
      <c r="V88" s="198">
        <v>0</v>
      </c>
      <c r="W88" s="198">
        <v>0</v>
      </c>
      <c r="X88" s="198">
        <v>0</v>
      </c>
      <c r="Y88" s="198">
        <v>0</v>
      </c>
      <c r="Z88" s="198">
        <v>0</v>
      </c>
      <c r="AA88" s="198">
        <v>0</v>
      </c>
      <c r="AB88" s="198">
        <v>0</v>
      </c>
      <c r="AC88" s="198">
        <v>0</v>
      </c>
      <c r="AD88" s="198">
        <v>0</v>
      </c>
      <c r="AE88" s="198">
        <v>0</v>
      </c>
      <c r="AF88" s="198">
        <v>0</v>
      </c>
      <c r="AG88" s="198">
        <v>0</v>
      </c>
      <c r="AH88" s="198">
        <v>0</v>
      </c>
      <c r="AI88" s="198">
        <v>0</v>
      </c>
    </row>
    <row r="89" spans="1:35">
      <c r="A89" s="195">
        <v>84</v>
      </c>
      <c r="B89" s="201" t="s">
        <v>545</v>
      </c>
      <c r="C89" s="205" t="s">
        <v>546</v>
      </c>
      <c r="D89" s="197">
        <v>23265.86</v>
      </c>
      <c r="E89" s="198">
        <v>2014.88</v>
      </c>
      <c r="F89" s="198">
        <v>3549.27</v>
      </c>
      <c r="G89" s="198">
        <v>1356</v>
      </c>
      <c r="H89" s="198">
        <v>2486</v>
      </c>
      <c r="I89" s="198">
        <v>1849</v>
      </c>
      <c r="J89" s="198">
        <v>1960</v>
      </c>
      <c r="K89" s="198">
        <v>2193</v>
      </c>
      <c r="L89" s="198">
        <v>4033.71</v>
      </c>
      <c r="M89" s="198">
        <v>2217</v>
      </c>
      <c r="N89" s="198">
        <v>1607</v>
      </c>
      <c r="O89" s="198">
        <v>0</v>
      </c>
      <c r="P89" s="198">
        <v>0</v>
      </c>
      <c r="Q89" s="198">
        <v>0</v>
      </c>
      <c r="R89" s="198">
        <v>0</v>
      </c>
      <c r="S89" s="198">
        <v>0</v>
      </c>
      <c r="T89" s="198">
        <v>0</v>
      </c>
      <c r="U89" s="198">
        <v>0</v>
      </c>
      <c r="V89" s="198">
        <v>0</v>
      </c>
      <c r="W89" s="198">
        <v>0</v>
      </c>
      <c r="X89" s="198">
        <v>0</v>
      </c>
      <c r="Y89" s="198">
        <v>0</v>
      </c>
      <c r="Z89" s="198">
        <v>0</v>
      </c>
      <c r="AA89" s="198">
        <v>0</v>
      </c>
      <c r="AB89" s="198">
        <v>0</v>
      </c>
      <c r="AC89" s="198">
        <v>0</v>
      </c>
      <c r="AD89" s="198">
        <v>0</v>
      </c>
      <c r="AE89" s="198">
        <v>0</v>
      </c>
      <c r="AF89" s="198">
        <v>0</v>
      </c>
      <c r="AG89" s="198">
        <v>0</v>
      </c>
      <c r="AH89" s="198">
        <v>0</v>
      </c>
      <c r="AI89" s="198">
        <v>0</v>
      </c>
    </row>
    <row r="90" spans="1:35">
      <c r="A90" s="195">
        <v>85</v>
      </c>
      <c r="B90" s="201" t="s">
        <v>547</v>
      </c>
      <c r="C90" s="205" t="s">
        <v>548</v>
      </c>
      <c r="D90" s="197">
        <v>23131.199999999997</v>
      </c>
      <c r="E90" s="198">
        <v>2209</v>
      </c>
      <c r="F90" s="198">
        <v>2293.71</v>
      </c>
      <c r="G90" s="198">
        <v>2312</v>
      </c>
      <c r="H90" s="198">
        <v>1339</v>
      </c>
      <c r="I90" s="198">
        <v>2415</v>
      </c>
      <c r="J90" s="198">
        <v>2112</v>
      </c>
      <c r="K90" s="198">
        <v>2439</v>
      </c>
      <c r="L90" s="198">
        <v>2460.4899999999998</v>
      </c>
      <c r="M90" s="198">
        <v>3651</v>
      </c>
      <c r="N90" s="198">
        <v>1900</v>
      </c>
      <c r="O90" s="198">
        <v>0</v>
      </c>
      <c r="P90" s="198">
        <v>0</v>
      </c>
      <c r="Q90" s="198">
        <v>0</v>
      </c>
      <c r="R90" s="198">
        <v>0</v>
      </c>
      <c r="S90" s="198">
        <v>0</v>
      </c>
      <c r="T90" s="198">
        <v>0</v>
      </c>
      <c r="U90" s="198">
        <v>0</v>
      </c>
      <c r="V90" s="198">
        <v>0</v>
      </c>
      <c r="W90" s="198">
        <v>0</v>
      </c>
      <c r="X90" s="198">
        <v>0</v>
      </c>
      <c r="Y90" s="198">
        <v>0</v>
      </c>
      <c r="Z90" s="198">
        <v>0</v>
      </c>
      <c r="AA90" s="198">
        <v>0</v>
      </c>
      <c r="AB90" s="198">
        <v>0</v>
      </c>
      <c r="AC90" s="198">
        <v>0</v>
      </c>
      <c r="AD90" s="198">
        <v>0</v>
      </c>
      <c r="AE90" s="198">
        <v>0</v>
      </c>
      <c r="AF90" s="198">
        <v>0</v>
      </c>
      <c r="AG90" s="198">
        <v>0</v>
      </c>
      <c r="AH90" s="198">
        <v>0</v>
      </c>
      <c r="AI90" s="198">
        <v>0</v>
      </c>
    </row>
    <row r="91" spans="1:35">
      <c r="A91" s="195">
        <v>86</v>
      </c>
      <c r="B91" s="201" t="s">
        <v>549</v>
      </c>
      <c r="C91" s="205" t="s">
        <v>550</v>
      </c>
      <c r="D91" s="197">
        <v>23698.34</v>
      </c>
      <c r="E91" s="198">
        <v>0</v>
      </c>
      <c r="F91" s="198">
        <v>4970.88</v>
      </c>
      <c r="G91" s="198">
        <v>1208</v>
      </c>
      <c r="H91" s="198">
        <v>2766.41</v>
      </c>
      <c r="I91" s="198">
        <v>1760</v>
      </c>
      <c r="J91" s="198">
        <v>1601</v>
      </c>
      <c r="K91" s="198">
        <v>4512</v>
      </c>
      <c r="L91" s="198">
        <v>1904</v>
      </c>
      <c r="M91" s="198">
        <v>1753</v>
      </c>
      <c r="N91" s="198">
        <v>3223.05</v>
      </c>
      <c r="O91" s="198">
        <v>0</v>
      </c>
      <c r="P91" s="198">
        <v>0</v>
      </c>
      <c r="Q91" s="198">
        <v>0</v>
      </c>
      <c r="R91" s="198">
        <v>0</v>
      </c>
      <c r="S91" s="198">
        <v>0</v>
      </c>
      <c r="T91" s="198">
        <v>0</v>
      </c>
      <c r="U91" s="198">
        <v>0</v>
      </c>
      <c r="V91" s="198">
        <v>0</v>
      </c>
      <c r="W91" s="198">
        <v>0</v>
      </c>
      <c r="X91" s="198">
        <v>0</v>
      </c>
      <c r="Y91" s="198">
        <v>0</v>
      </c>
      <c r="Z91" s="198">
        <v>0</v>
      </c>
      <c r="AA91" s="198">
        <v>0</v>
      </c>
      <c r="AB91" s="198">
        <v>0</v>
      </c>
      <c r="AC91" s="198">
        <v>0</v>
      </c>
      <c r="AD91" s="198">
        <v>0</v>
      </c>
      <c r="AE91" s="198">
        <v>0</v>
      </c>
      <c r="AF91" s="198">
        <v>0</v>
      </c>
      <c r="AG91" s="198">
        <v>0</v>
      </c>
      <c r="AH91" s="198">
        <v>0</v>
      </c>
      <c r="AI91" s="198">
        <v>0</v>
      </c>
    </row>
    <row r="92" spans="1:35">
      <c r="A92" s="195">
        <v>87</v>
      </c>
      <c r="B92" s="206" t="s">
        <v>551</v>
      </c>
      <c r="C92" s="207" t="s">
        <v>552</v>
      </c>
      <c r="D92" s="197">
        <v>0</v>
      </c>
      <c r="E92" s="198">
        <v>0</v>
      </c>
      <c r="F92" s="198">
        <v>0</v>
      </c>
      <c r="G92" s="198">
        <v>0</v>
      </c>
      <c r="H92" s="198">
        <v>0</v>
      </c>
      <c r="I92" s="198">
        <v>0</v>
      </c>
      <c r="J92" s="198">
        <v>0</v>
      </c>
      <c r="K92" s="198">
        <v>0</v>
      </c>
      <c r="L92" s="198">
        <v>0</v>
      </c>
      <c r="M92" s="198">
        <v>0</v>
      </c>
      <c r="N92" s="198">
        <v>0</v>
      </c>
      <c r="O92" s="198">
        <v>0</v>
      </c>
      <c r="P92" s="198">
        <v>0</v>
      </c>
      <c r="Q92" s="198">
        <v>0</v>
      </c>
      <c r="R92" s="198">
        <v>0</v>
      </c>
      <c r="S92" s="198">
        <v>0</v>
      </c>
      <c r="T92" s="198">
        <v>0</v>
      </c>
      <c r="U92" s="198">
        <v>0</v>
      </c>
      <c r="V92" s="198">
        <v>0</v>
      </c>
      <c r="W92" s="198">
        <v>0</v>
      </c>
      <c r="X92" s="198">
        <v>0</v>
      </c>
      <c r="Y92" s="198">
        <v>0</v>
      </c>
      <c r="Z92" s="198">
        <v>0</v>
      </c>
      <c r="AA92" s="198">
        <v>0</v>
      </c>
      <c r="AB92" s="198">
        <v>0</v>
      </c>
      <c r="AC92" s="198">
        <v>0</v>
      </c>
      <c r="AD92" s="198">
        <v>0</v>
      </c>
      <c r="AE92" s="198">
        <v>0</v>
      </c>
      <c r="AF92" s="198">
        <v>0</v>
      </c>
      <c r="AG92" s="198">
        <v>0</v>
      </c>
      <c r="AH92" s="198">
        <v>0</v>
      </c>
      <c r="AI92" s="198">
        <v>0</v>
      </c>
    </row>
    <row r="93" spans="1:35">
      <c r="A93" s="195">
        <v>88</v>
      </c>
      <c r="B93" s="206" t="s">
        <v>553</v>
      </c>
      <c r="C93" s="207" t="s">
        <v>553</v>
      </c>
      <c r="D93" s="197">
        <v>0</v>
      </c>
      <c r="E93" s="198">
        <v>0</v>
      </c>
      <c r="F93" s="198">
        <v>0</v>
      </c>
      <c r="G93" s="198">
        <v>0</v>
      </c>
      <c r="H93" s="198">
        <v>0</v>
      </c>
      <c r="I93" s="198">
        <v>0</v>
      </c>
      <c r="J93" s="198">
        <v>0</v>
      </c>
      <c r="K93" s="198">
        <v>0</v>
      </c>
      <c r="L93" s="198">
        <v>0</v>
      </c>
      <c r="M93" s="198">
        <v>0</v>
      </c>
      <c r="N93" s="198">
        <v>0</v>
      </c>
      <c r="O93" s="198">
        <v>0</v>
      </c>
      <c r="P93" s="198">
        <v>0</v>
      </c>
      <c r="Q93" s="198">
        <v>0</v>
      </c>
      <c r="R93" s="198">
        <v>0</v>
      </c>
      <c r="S93" s="198">
        <v>0</v>
      </c>
      <c r="T93" s="198">
        <v>0</v>
      </c>
      <c r="U93" s="198">
        <v>0</v>
      </c>
      <c r="V93" s="198">
        <v>0</v>
      </c>
      <c r="W93" s="198">
        <v>0</v>
      </c>
      <c r="X93" s="198">
        <v>0</v>
      </c>
      <c r="Y93" s="198">
        <v>0</v>
      </c>
      <c r="Z93" s="198">
        <v>0</v>
      </c>
      <c r="AA93" s="198">
        <v>0</v>
      </c>
      <c r="AB93" s="198">
        <v>0</v>
      </c>
      <c r="AC93" s="198">
        <v>0</v>
      </c>
      <c r="AD93" s="198">
        <v>0</v>
      </c>
      <c r="AE93" s="198">
        <v>0</v>
      </c>
      <c r="AF93" s="198">
        <v>0</v>
      </c>
      <c r="AG93" s="198">
        <v>0</v>
      </c>
      <c r="AH93" s="198">
        <v>0</v>
      </c>
      <c r="AI93" s="198">
        <v>0</v>
      </c>
    </row>
    <row r="94" spans="1:35">
      <c r="A94" s="195">
        <v>89</v>
      </c>
      <c r="B94" s="206" t="s">
        <v>554</v>
      </c>
      <c r="C94" s="207" t="s">
        <v>555</v>
      </c>
      <c r="D94" s="197">
        <v>0</v>
      </c>
      <c r="E94" s="198">
        <v>0</v>
      </c>
      <c r="F94" s="198">
        <v>0</v>
      </c>
      <c r="G94" s="198">
        <v>0</v>
      </c>
      <c r="H94" s="198">
        <v>0</v>
      </c>
      <c r="I94" s="198">
        <v>0</v>
      </c>
      <c r="J94" s="198">
        <v>0</v>
      </c>
      <c r="K94" s="198">
        <v>0</v>
      </c>
      <c r="L94" s="198">
        <v>0</v>
      </c>
      <c r="M94" s="198">
        <v>0</v>
      </c>
      <c r="N94" s="198">
        <v>0</v>
      </c>
      <c r="O94" s="198">
        <v>0</v>
      </c>
      <c r="P94" s="198">
        <v>0</v>
      </c>
      <c r="Q94" s="198">
        <v>0</v>
      </c>
      <c r="R94" s="198">
        <v>0</v>
      </c>
      <c r="S94" s="198">
        <v>0</v>
      </c>
      <c r="T94" s="198">
        <v>0</v>
      </c>
      <c r="U94" s="198">
        <v>0</v>
      </c>
      <c r="V94" s="198">
        <v>0</v>
      </c>
      <c r="W94" s="198">
        <v>0</v>
      </c>
      <c r="X94" s="198">
        <v>0</v>
      </c>
      <c r="Y94" s="198">
        <v>0</v>
      </c>
      <c r="Z94" s="198">
        <v>0</v>
      </c>
      <c r="AA94" s="198">
        <v>0</v>
      </c>
      <c r="AB94" s="198">
        <v>0</v>
      </c>
      <c r="AC94" s="198">
        <v>0</v>
      </c>
      <c r="AD94" s="198">
        <v>0</v>
      </c>
      <c r="AE94" s="198">
        <v>0</v>
      </c>
      <c r="AF94" s="198">
        <v>0</v>
      </c>
      <c r="AG94" s="198">
        <v>0</v>
      </c>
      <c r="AH94" s="198">
        <v>0</v>
      </c>
      <c r="AI94" s="198">
        <v>0</v>
      </c>
    </row>
    <row r="95" spans="1:35">
      <c r="A95" s="195">
        <v>90</v>
      </c>
      <c r="B95" s="206" t="s">
        <v>556</v>
      </c>
      <c r="C95" s="207" t="s">
        <v>557</v>
      </c>
      <c r="D95" s="197">
        <v>0</v>
      </c>
      <c r="E95" s="198">
        <v>0</v>
      </c>
      <c r="F95" s="198">
        <v>0</v>
      </c>
      <c r="G95" s="198">
        <v>0</v>
      </c>
      <c r="H95" s="198">
        <v>0</v>
      </c>
      <c r="I95" s="198">
        <v>0</v>
      </c>
      <c r="J95" s="198">
        <v>0</v>
      </c>
      <c r="K95" s="198">
        <v>0</v>
      </c>
      <c r="L95" s="198">
        <v>0</v>
      </c>
      <c r="M95" s="198">
        <v>0</v>
      </c>
      <c r="N95" s="198">
        <v>0</v>
      </c>
      <c r="O95" s="198">
        <v>0</v>
      </c>
      <c r="P95" s="198">
        <v>0</v>
      </c>
      <c r="Q95" s="198">
        <v>0</v>
      </c>
      <c r="R95" s="198">
        <v>0</v>
      </c>
      <c r="S95" s="198">
        <v>0</v>
      </c>
      <c r="T95" s="198">
        <v>0</v>
      </c>
      <c r="U95" s="198">
        <v>0</v>
      </c>
      <c r="V95" s="198">
        <v>0</v>
      </c>
      <c r="W95" s="198">
        <v>0</v>
      </c>
      <c r="X95" s="198">
        <v>0</v>
      </c>
      <c r="Y95" s="198">
        <v>0</v>
      </c>
      <c r="Z95" s="198">
        <v>0</v>
      </c>
      <c r="AA95" s="198">
        <v>0</v>
      </c>
      <c r="AB95" s="198">
        <v>0</v>
      </c>
      <c r="AC95" s="198">
        <v>0</v>
      </c>
      <c r="AD95" s="198">
        <v>0</v>
      </c>
      <c r="AE95" s="198">
        <v>0</v>
      </c>
      <c r="AF95" s="198">
        <v>0</v>
      </c>
      <c r="AG95" s="198">
        <v>0</v>
      </c>
      <c r="AH95" s="198">
        <v>0</v>
      </c>
      <c r="AI95" s="198">
        <v>0</v>
      </c>
    </row>
    <row r="96" spans="1:35">
      <c r="A96" s="195">
        <v>91</v>
      </c>
      <c r="B96" s="206" t="s">
        <v>558</v>
      </c>
      <c r="C96" s="207" t="s">
        <v>559</v>
      </c>
      <c r="D96" s="197">
        <v>0</v>
      </c>
      <c r="E96" s="198">
        <v>0</v>
      </c>
      <c r="F96" s="198">
        <v>0</v>
      </c>
      <c r="G96" s="198">
        <v>0</v>
      </c>
      <c r="H96" s="198">
        <v>0</v>
      </c>
      <c r="I96" s="198">
        <v>0</v>
      </c>
      <c r="J96" s="198">
        <v>0</v>
      </c>
      <c r="K96" s="198">
        <v>0</v>
      </c>
      <c r="L96" s="198">
        <v>0</v>
      </c>
      <c r="M96" s="198">
        <v>0</v>
      </c>
      <c r="N96" s="198">
        <v>0</v>
      </c>
      <c r="O96" s="198">
        <v>0</v>
      </c>
      <c r="P96" s="198">
        <v>0</v>
      </c>
      <c r="Q96" s="198">
        <v>0</v>
      </c>
      <c r="R96" s="198">
        <v>0</v>
      </c>
      <c r="S96" s="198">
        <v>0</v>
      </c>
      <c r="T96" s="198">
        <v>0</v>
      </c>
      <c r="U96" s="198">
        <v>0</v>
      </c>
      <c r="V96" s="198">
        <v>0</v>
      </c>
      <c r="W96" s="198">
        <v>0</v>
      </c>
      <c r="X96" s="198">
        <v>0</v>
      </c>
      <c r="Y96" s="198">
        <v>0</v>
      </c>
      <c r="Z96" s="198">
        <v>0</v>
      </c>
      <c r="AA96" s="198">
        <v>0</v>
      </c>
      <c r="AB96" s="198">
        <v>0</v>
      </c>
      <c r="AC96" s="198">
        <v>0</v>
      </c>
      <c r="AD96" s="198">
        <v>0</v>
      </c>
      <c r="AE96" s="198">
        <v>0</v>
      </c>
      <c r="AF96" s="198">
        <v>0</v>
      </c>
      <c r="AG96" s="198">
        <v>0</v>
      </c>
      <c r="AH96" s="198">
        <v>0</v>
      </c>
      <c r="AI96" s="198">
        <v>0</v>
      </c>
    </row>
    <row r="97" spans="1:35">
      <c r="A97" s="195">
        <v>92</v>
      </c>
      <c r="B97" s="206" t="s">
        <v>560</v>
      </c>
      <c r="C97" s="207" t="s">
        <v>561</v>
      </c>
      <c r="D97" s="197">
        <v>0</v>
      </c>
      <c r="E97" s="198">
        <v>0</v>
      </c>
      <c r="F97" s="198">
        <v>0</v>
      </c>
      <c r="G97" s="198">
        <v>0</v>
      </c>
      <c r="H97" s="198">
        <v>0</v>
      </c>
      <c r="I97" s="198">
        <v>0</v>
      </c>
      <c r="J97" s="198">
        <v>0</v>
      </c>
      <c r="K97" s="198">
        <v>0</v>
      </c>
      <c r="L97" s="198">
        <v>0</v>
      </c>
      <c r="M97" s="198">
        <v>0</v>
      </c>
      <c r="N97" s="198">
        <v>0</v>
      </c>
      <c r="O97" s="198">
        <v>0</v>
      </c>
      <c r="P97" s="198">
        <v>0</v>
      </c>
      <c r="Q97" s="198">
        <v>0</v>
      </c>
      <c r="R97" s="198">
        <v>0</v>
      </c>
      <c r="S97" s="198">
        <v>0</v>
      </c>
      <c r="T97" s="198">
        <v>0</v>
      </c>
      <c r="U97" s="198">
        <v>0</v>
      </c>
      <c r="V97" s="198">
        <v>0</v>
      </c>
      <c r="W97" s="198">
        <v>0</v>
      </c>
      <c r="X97" s="198">
        <v>0</v>
      </c>
      <c r="Y97" s="198">
        <v>0</v>
      </c>
      <c r="Z97" s="198">
        <v>0</v>
      </c>
      <c r="AA97" s="198">
        <v>0</v>
      </c>
      <c r="AB97" s="198">
        <v>0</v>
      </c>
      <c r="AC97" s="198">
        <v>0</v>
      </c>
      <c r="AD97" s="198">
        <v>0</v>
      </c>
      <c r="AE97" s="198">
        <v>0</v>
      </c>
      <c r="AF97" s="198">
        <v>0</v>
      </c>
      <c r="AG97" s="198">
        <v>0</v>
      </c>
      <c r="AH97" s="198">
        <v>0</v>
      </c>
      <c r="AI97" s="198">
        <v>0</v>
      </c>
    </row>
    <row r="98" spans="1:35">
      <c r="A98" s="195">
        <v>93</v>
      </c>
      <c r="B98" s="206" t="s">
        <v>562</v>
      </c>
      <c r="C98" s="208" t="s">
        <v>563</v>
      </c>
      <c r="D98" s="197">
        <v>0</v>
      </c>
      <c r="E98" s="198">
        <v>0</v>
      </c>
      <c r="F98" s="198">
        <v>0</v>
      </c>
      <c r="G98" s="198">
        <v>0</v>
      </c>
      <c r="H98" s="198">
        <v>0</v>
      </c>
      <c r="I98" s="198">
        <v>0</v>
      </c>
      <c r="J98" s="198">
        <v>0</v>
      </c>
      <c r="K98" s="198">
        <v>0</v>
      </c>
      <c r="L98" s="198">
        <v>0</v>
      </c>
      <c r="M98" s="198">
        <v>0</v>
      </c>
      <c r="N98" s="198">
        <v>0</v>
      </c>
      <c r="O98" s="198">
        <v>0</v>
      </c>
      <c r="P98" s="198">
        <v>0</v>
      </c>
      <c r="Q98" s="198">
        <v>0</v>
      </c>
      <c r="R98" s="198">
        <v>0</v>
      </c>
      <c r="S98" s="198">
        <v>0</v>
      </c>
      <c r="T98" s="198">
        <v>0</v>
      </c>
      <c r="U98" s="198">
        <v>0</v>
      </c>
      <c r="V98" s="198">
        <v>0</v>
      </c>
      <c r="W98" s="198">
        <v>0</v>
      </c>
      <c r="X98" s="198">
        <v>0</v>
      </c>
      <c r="Y98" s="198">
        <v>0</v>
      </c>
      <c r="Z98" s="198">
        <v>0</v>
      </c>
      <c r="AA98" s="198">
        <v>0</v>
      </c>
      <c r="AB98" s="198">
        <v>0</v>
      </c>
      <c r="AC98" s="198">
        <v>0</v>
      </c>
      <c r="AD98" s="198">
        <v>0</v>
      </c>
      <c r="AE98" s="198">
        <v>0</v>
      </c>
      <c r="AF98" s="198">
        <v>0</v>
      </c>
      <c r="AG98" s="198">
        <v>0</v>
      </c>
      <c r="AH98" s="198">
        <v>0</v>
      </c>
      <c r="AI98" s="198">
        <v>0</v>
      </c>
    </row>
    <row r="99" spans="1:35">
      <c r="A99" s="195">
        <v>94</v>
      </c>
      <c r="B99" s="209" t="s">
        <v>564</v>
      </c>
      <c r="C99" s="195" t="s">
        <v>565</v>
      </c>
      <c r="D99" s="197">
        <v>4453.09</v>
      </c>
      <c r="E99" s="198">
        <v>591.09</v>
      </c>
      <c r="F99" s="198">
        <v>0</v>
      </c>
      <c r="G99" s="198">
        <v>775</v>
      </c>
      <c r="H99" s="198">
        <v>287</v>
      </c>
      <c r="I99" s="198">
        <v>0</v>
      </c>
      <c r="J99" s="198">
        <v>320</v>
      </c>
      <c r="K99" s="198">
        <v>610</v>
      </c>
      <c r="L99" s="198">
        <v>630</v>
      </c>
      <c r="M99" s="198">
        <v>740</v>
      </c>
      <c r="N99" s="198">
        <v>500</v>
      </c>
      <c r="O99" s="198">
        <v>0</v>
      </c>
      <c r="P99" s="198">
        <v>0</v>
      </c>
      <c r="Q99" s="198">
        <v>0</v>
      </c>
      <c r="R99" s="198">
        <v>0</v>
      </c>
      <c r="S99" s="198">
        <v>0</v>
      </c>
      <c r="T99" s="198">
        <v>0</v>
      </c>
      <c r="U99" s="198">
        <v>0</v>
      </c>
      <c r="V99" s="198">
        <v>0</v>
      </c>
      <c r="W99" s="198">
        <v>0</v>
      </c>
      <c r="X99" s="198">
        <v>0</v>
      </c>
      <c r="Y99" s="198">
        <v>0</v>
      </c>
      <c r="Z99" s="198">
        <v>0</v>
      </c>
      <c r="AA99" s="198">
        <v>0</v>
      </c>
      <c r="AB99" s="198">
        <v>0</v>
      </c>
      <c r="AC99" s="198">
        <v>0</v>
      </c>
      <c r="AD99" s="198">
        <v>0</v>
      </c>
      <c r="AE99" s="198">
        <v>0</v>
      </c>
      <c r="AF99" s="198">
        <v>0</v>
      </c>
      <c r="AG99" s="198">
        <v>0</v>
      </c>
      <c r="AH99" s="198">
        <v>0</v>
      </c>
      <c r="AI99" s="198">
        <v>0</v>
      </c>
    </row>
    <row r="100" spans="1:35">
      <c r="A100" s="195">
        <v>95</v>
      </c>
      <c r="B100" s="209" t="s">
        <v>566</v>
      </c>
      <c r="C100" s="195" t="s">
        <v>567</v>
      </c>
      <c r="D100" s="197">
        <v>0</v>
      </c>
      <c r="E100" s="198">
        <v>0</v>
      </c>
      <c r="F100" s="198">
        <v>0</v>
      </c>
      <c r="G100" s="198">
        <v>0</v>
      </c>
      <c r="H100" s="198">
        <v>0</v>
      </c>
      <c r="I100" s="198">
        <v>0</v>
      </c>
      <c r="J100" s="198">
        <v>0</v>
      </c>
      <c r="K100" s="198">
        <v>0</v>
      </c>
      <c r="L100" s="198">
        <v>0</v>
      </c>
      <c r="M100" s="198">
        <v>0</v>
      </c>
      <c r="N100" s="198">
        <v>0</v>
      </c>
      <c r="O100" s="198">
        <v>0</v>
      </c>
      <c r="P100" s="198">
        <v>0</v>
      </c>
      <c r="Q100" s="198">
        <v>0</v>
      </c>
      <c r="R100" s="198">
        <v>0</v>
      </c>
      <c r="S100" s="198">
        <v>0</v>
      </c>
      <c r="T100" s="198">
        <v>0</v>
      </c>
      <c r="U100" s="198">
        <v>0</v>
      </c>
      <c r="V100" s="198">
        <v>0</v>
      </c>
      <c r="W100" s="198">
        <v>0</v>
      </c>
      <c r="X100" s="198">
        <v>0</v>
      </c>
      <c r="Y100" s="198">
        <v>0</v>
      </c>
      <c r="Z100" s="198">
        <v>0</v>
      </c>
      <c r="AA100" s="198">
        <v>0</v>
      </c>
      <c r="AB100" s="198">
        <v>0</v>
      </c>
      <c r="AC100" s="198">
        <v>0</v>
      </c>
      <c r="AD100" s="198">
        <v>0</v>
      </c>
      <c r="AE100" s="198">
        <v>0</v>
      </c>
      <c r="AF100" s="198">
        <v>0</v>
      </c>
      <c r="AG100" s="198">
        <v>0</v>
      </c>
      <c r="AH100" s="198">
        <v>0</v>
      </c>
      <c r="AI100" s="198">
        <v>0</v>
      </c>
    </row>
    <row r="101" spans="1:35">
      <c r="A101" s="195">
        <v>96</v>
      </c>
      <c r="B101" s="209" t="s">
        <v>568</v>
      </c>
      <c r="C101" s="195" t="s">
        <v>569</v>
      </c>
      <c r="D101" s="197">
        <v>5669.58</v>
      </c>
      <c r="E101" s="198">
        <v>681.57999999999993</v>
      </c>
      <c r="F101" s="198">
        <v>60</v>
      </c>
      <c r="G101" s="198">
        <v>809</v>
      </c>
      <c r="H101" s="198">
        <v>484</v>
      </c>
      <c r="I101" s="198">
        <v>485</v>
      </c>
      <c r="J101" s="198">
        <v>310</v>
      </c>
      <c r="K101" s="198">
        <v>860</v>
      </c>
      <c r="L101" s="198">
        <v>740</v>
      </c>
      <c r="M101" s="198">
        <v>720</v>
      </c>
      <c r="N101" s="198">
        <v>520</v>
      </c>
      <c r="O101" s="198">
        <v>0</v>
      </c>
      <c r="P101" s="198">
        <v>0</v>
      </c>
      <c r="Q101" s="198">
        <v>0</v>
      </c>
      <c r="R101" s="198">
        <v>0</v>
      </c>
      <c r="S101" s="198">
        <v>0</v>
      </c>
      <c r="T101" s="198">
        <v>0</v>
      </c>
      <c r="U101" s="198">
        <v>0</v>
      </c>
      <c r="V101" s="198">
        <v>0</v>
      </c>
      <c r="W101" s="198">
        <v>0</v>
      </c>
      <c r="X101" s="198">
        <v>0</v>
      </c>
      <c r="Y101" s="198">
        <v>0</v>
      </c>
      <c r="Z101" s="198">
        <v>0</v>
      </c>
      <c r="AA101" s="198">
        <v>0</v>
      </c>
      <c r="AB101" s="198">
        <v>0</v>
      </c>
      <c r="AC101" s="198">
        <v>0</v>
      </c>
      <c r="AD101" s="198">
        <v>0</v>
      </c>
      <c r="AE101" s="198">
        <v>0</v>
      </c>
      <c r="AF101" s="198">
        <v>0</v>
      </c>
      <c r="AG101" s="198">
        <v>0</v>
      </c>
      <c r="AH101" s="198">
        <v>0</v>
      </c>
      <c r="AI101" s="198">
        <v>0</v>
      </c>
    </row>
    <row r="102" spans="1:35">
      <c r="A102" s="195">
        <v>97</v>
      </c>
      <c r="B102" s="209" t="s">
        <v>570</v>
      </c>
      <c r="C102" s="195" t="s">
        <v>570</v>
      </c>
      <c r="D102" s="197">
        <v>609.06999999999994</v>
      </c>
      <c r="E102" s="198">
        <v>0</v>
      </c>
      <c r="F102" s="198">
        <v>321</v>
      </c>
      <c r="G102" s="198">
        <v>0</v>
      </c>
      <c r="H102" s="198">
        <v>0</v>
      </c>
      <c r="I102" s="198">
        <v>0</v>
      </c>
      <c r="J102" s="198">
        <v>288.07</v>
      </c>
      <c r="K102" s="198">
        <v>0</v>
      </c>
      <c r="L102" s="198">
        <v>0</v>
      </c>
      <c r="M102" s="198">
        <v>0</v>
      </c>
      <c r="N102" s="198">
        <v>0</v>
      </c>
      <c r="O102" s="198">
        <v>0</v>
      </c>
      <c r="P102" s="198">
        <v>0</v>
      </c>
      <c r="Q102" s="198">
        <v>0</v>
      </c>
      <c r="R102" s="198">
        <v>0</v>
      </c>
      <c r="S102" s="198">
        <v>0</v>
      </c>
      <c r="T102" s="198">
        <v>0</v>
      </c>
      <c r="U102" s="198">
        <v>0</v>
      </c>
      <c r="V102" s="198">
        <v>0</v>
      </c>
      <c r="W102" s="198">
        <v>0</v>
      </c>
      <c r="X102" s="198">
        <v>0</v>
      </c>
      <c r="Y102" s="198">
        <v>0</v>
      </c>
      <c r="Z102" s="198">
        <v>0</v>
      </c>
      <c r="AA102" s="198">
        <v>0</v>
      </c>
      <c r="AB102" s="198">
        <v>0</v>
      </c>
      <c r="AC102" s="198">
        <v>0</v>
      </c>
      <c r="AD102" s="198">
        <v>0</v>
      </c>
      <c r="AE102" s="198">
        <v>0</v>
      </c>
      <c r="AF102" s="198">
        <v>0</v>
      </c>
      <c r="AG102" s="198">
        <v>0</v>
      </c>
      <c r="AH102" s="198">
        <v>0</v>
      </c>
      <c r="AI102" s="198">
        <v>0</v>
      </c>
    </row>
    <row r="103" spans="1:35">
      <c r="A103" s="195">
        <v>98</v>
      </c>
      <c r="B103" s="209" t="s">
        <v>571</v>
      </c>
      <c r="C103" s="210" t="s">
        <v>572</v>
      </c>
      <c r="D103" s="197">
        <v>616.23</v>
      </c>
      <c r="E103" s="198">
        <v>0</v>
      </c>
      <c r="F103" s="198">
        <v>0</v>
      </c>
      <c r="G103" s="198">
        <v>0</v>
      </c>
      <c r="H103" s="198">
        <v>270</v>
      </c>
      <c r="I103" s="198">
        <v>116.23</v>
      </c>
      <c r="J103" s="198">
        <v>230</v>
      </c>
      <c r="K103" s="198">
        <v>0</v>
      </c>
      <c r="L103" s="198">
        <v>0</v>
      </c>
      <c r="M103" s="198">
        <v>0</v>
      </c>
      <c r="N103" s="198">
        <v>0</v>
      </c>
      <c r="O103" s="198">
        <v>0</v>
      </c>
      <c r="P103" s="198">
        <v>0</v>
      </c>
      <c r="Q103" s="198">
        <v>0</v>
      </c>
      <c r="R103" s="198">
        <v>0</v>
      </c>
      <c r="S103" s="198">
        <v>0</v>
      </c>
      <c r="T103" s="198">
        <v>0</v>
      </c>
      <c r="U103" s="198">
        <v>0</v>
      </c>
      <c r="V103" s="198">
        <v>0</v>
      </c>
      <c r="W103" s="198">
        <v>0</v>
      </c>
      <c r="X103" s="198">
        <v>0</v>
      </c>
      <c r="Y103" s="198">
        <v>0</v>
      </c>
      <c r="Z103" s="198">
        <v>0</v>
      </c>
      <c r="AA103" s="198">
        <v>0</v>
      </c>
      <c r="AB103" s="198">
        <v>0</v>
      </c>
      <c r="AC103" s="198">
        <v>0</v>
      </c>
      <c r="AD103" s="198">
        <v>0</v>
      </c>
      <c r="AE103" s="198">
        <v>0</v>
      </c>
      <c r="AF103" s="198">
        <v>0</v>
      </c>
      <c r="AG103" s="198">
        <v>0</v>
      </c>
      <c r="AH103" s="198">
        <v>0</v>
      </c>
      <c r="AI103" s="198">
        <v>0</v>
      </c>
    </row>
    <row r="104" spans="1:35">
      <c r="A104" s="195">
        <v>99</v>
      </c>
      <c r="B104" s="211" t="s">
        <v>573</v>
      </c>
      <c r="C104" s="212" t="s">
        <v>574</v>
      </c>
      <c r="D104" s="197">
        <v>30434</v>
      </c>
      <c r="E104" s="198">
        <v>4710</v>
      </c>
      <c r="F104" s="198">
        <v>1916</v>
      </c>
      <c r="G104" s="198">
        <v>4928</v>
      </c>
      <c r="H104" s="198">
        <v>2807</v>
      </c>
      <c r="I104" s="198">
        <v>4001</v>
      </c>
      <c r="J104" s="198">
        <v>3109</v>
      </c>
      <c r="K104" s="198">
        <v>0</v>
      </c>
      <c r="L104" s="198">
        <v>2039</v>
      </c>
      <c r="M104" s="198">
        <v>3638</v>
      </c>
      <c r="N104" s="198">
        <v>3286</v>
      </c>
      <c r="O104" s="198">
        <v>0</v>
      </c>
      <c r="P104" s="198">
        <v>0</v>
      </c>
      <c r="Q104" s="198">
        <v>0</v>
      </c>
      <c r="R104" s="198">
        <v>0</v>
      </c>
      <c r="S104" s="198">
        <v>0</v>
      </c>
      <c r="T104" s="198">
        <v>0</v>
      </c>
      <c r="U104" s="198">
        <v>0</v>
      </c>
      <c r="V104" s="198">
        <v>0</v>
      </c>
      <c r="W104" s="198">
        <v>0</v>
      </c>
      <c r="X104" s="198">
        <v>0</v>
      </c>
      <c r="Y104" s="198">
        <v>0</v>
      </c>
      <c r="Z104" s="198">
        <v>0</v>
      </c>
      <c r="AA104" s="198">
        <v>0</v>
      </c>
      <c r="AB104" s="198">
        <v>0</v>
      </c>
      <c r="AC104" s="198">
        <v>0</v>
      </c>
      <c r="AD104" s="198">
        <v>0</v>
      </c>
      <c r="AE104" s="198">
        <v>0</v>
      </c>
      <c r="AF104" s="198">
        <v>0</v>
      </c>
      <c r="AG104" s="198">
        <v>0</v>
      </c>
      <c r="AH104" s="198">
        <v>0</v>
      </c>
      <c r="AI104" s="198">
        <v>0</v>
      </c>
    </row>
    <row r="105" spans="1:35">
      <c r="A105" s="195">
        <v>100</v>
      </c>
      <c r="B105" s="211" t="s">
        <v>573</v>
      </c>
      <c r="C105" s="212" t="s">
        <v>575</v>
      </c>
      <c r="D105" s="197">
        <v>0</v>
      </c>
      <c r="E105" s="198">
        <v>0</v>
      </c>
      <c r="F105" s="198">
        <v>0</v>
      </c>
      <c r="G105" s="198">
        <v>0</v>
      </c>
      <c r="H105" s="198">
        <v>0</v>
      </c>
      <c r="I105" s="198">
        <v>0</v>
      </c>
      <c r="J105" s="198">
        <v>0</v>
      </c>
      <c r="K105" s="198">
        <v>0</v>
      </c>
      <c r="L105" s="198">
        <v>0</v>
      </c>
      <c r="M105" s="198">
        <v>0</v>
      </c>
      <c r="N105" s="198">
        <v>0</v>
      </c>
      <c r="O105" s="198">
        <v>0</v>
      </c>
      <c r="P105" s="198">
        <v>0</v>
      </c>
      <c r="Q105" s="198">
        <v>0</v>
      </c>
      <c r="R105" s="198">
        <v>0</v>
      </c>
      <c r="S105" s="198">
        <v>0</v>
      </c>
      <c r="T105" s="198">
        <v>0</v>
      </c>
      <c r="U105" s="198">
        <v>0</v>
      </c>
      <c r="V105" s="198">
        <v>0</v>
      </c>
      <c r="W105" s="198">
        <v>0</v>
      </c>
      <c r="X105" s="198">
        <v>0</v>
      </c>
      <c r="Y105" s="198">
        <v>0</v>
      </c>
      <c r="Z105" s="198">
        <v>0</v>
      </c>
      <c r="AA105" s="198">
        <v>0</v>
      </c>
      <c r="AB105" s="198">
        <v>0</v>
      </c>
      <c r="AC105" s="198">
        <v>0</v>
      </c>
      <c r="AD105" s="198">
        <v>0</v>
      </c>
      <c r="AE105" s="198">
        <v>0</v>
      </c>
      <c r="AF105" s="198">
        <v>0</v>
      </c>
      <c r="AG105" s="198">
        <v>0</v>
      </c>
      <c r="AH105" s="198">
        <v>0</v>
      </c>
      <c r="AI105" s="198">
        <v>0</v>
      </c>
    </row>
    <row r="106" spans="1:35">
      <c r="A106" s="195">
        <v>101</v>
      </c>
      <c r="B106" s="211" t="s">
        <v>573</v>
      </c>
      <c r="C106" s="212" t="s">
        <v>576</v>
      </c>
      <c r="D106" s="197">
        <v>38464</v>
      </c>
      <c r="E106" s="198">
        <v>4679</v>
      </c>
      <c r="F106" s="198">
        <v>3738</v>
      </c>
      <c r="G106" s="198">
        <v>2581</v>
      </c>
      <c r="H106" s="198">
        <v>3749</v>
      </c>
      <c r="I106" s="198">
        <v>3986</v>
      </c>
      <c r="J106" s="198">
        <v>3569</v>
      </c>
      <c r="K106" s="198">
        <v>4374</v>
      </c>
      <c r="L106" s="198">
        <v>3817</v>
      </c>
      <c r="M106" s="198">
        <v>3891</v>
      </c>
      <c r="N106" s="198">
        <v>4080</v>
      </c>
      <c r="O106" s="198">
        <v>0</v>
      </c>
      <c r="P106" s="198">
        <v>0</v>
      </c>
      <c r="Q106" s="198">
        <v>0</v>
      </c>
      <c r="R106" s="198">
        <v>0</v>
      </c>
      <c r="S106" s="198">
        <v>0</v>
      </c>
      <c r="T106" s="198">
        <v>0</v>
      </c>
      <c r="U106" s="198">
        <v>0</v>
      </c>
      <c r="V106" s="198">
        <v>0</v>
      </c>
      <c r="W106" s="198">
        <v>0</v>
      </c>
      <c r="X106" s="198">
        <v>0</v>
      </c>
      <c r="Y106" s="198">
        <v>0</v>
      </c>
      <c r="Z106" s="198">
        <v>0</v>
      </c>
      <c r="AA106" s="198">
        <v>0</v>
      </c>
      <c r="AB106" s="198">
        <v>0</v>
      </c>
      <c r="AC106" s="198">
        <v>0</v>
      </c>
      <c r="AD106" s="198">
        <v>0</v>
      </c>
      <c r="AE106" s="198">
        <v>0</v>
      </c>
      <c r="AF106" s="198">
        <v>0</v>
      </c>
      <c r="AG106" s="198">
        <v>0</v>
      </c>
      <c r="AH106" s="198">
        <v>0</v>
      </c>
      <c r="AI106" s="198">
        <v>0</v>
      </c>
    </row>
    <row r="107" spans="1:35">
      <c r="A107" s="195">
        <v>102</v>
      </c>
      <c r="B107" s="211" t="s">
        <v>65</v>
      </c>
      <c r="C107" s="212" t="s">
        <v>577</v>
      </c>
      <c r="D107" s="197">
        <v>3766</v>
      </c>
      <c r="E107" s="198">
        <v>566</v>
      </c>
      <c r="F107" s="198">
        <v>547</v>
      </c>
      <c r="G107" s="198">
        <v>189</v>
      </c>
      <c r="H107" s="198">
        <v>345</v>
      </c>
      <c r="I107" s="198">
        <v>397</v>
      </c>
      <c r="J107" s="198">
        <v>245</v>
      </c>
      <c r="K107" s="198">
        <v>541</v>
      </c>
      <c r="L107" s="198">
        <v>322</v>
      </c>
      <c r="M107" s="198">
        <v>441</v>
      </c>
      <c r="N107" s="198">
        <v>173</v>
      </c>
      <c r="O107" s="198">
        <v>0</v>
      </c>
      <c r="P107" s="198">
        <v>0</v>
      </c>
      <c r="Q107" s="198">
        <v>0</v>
      </c>
      <c r="R107" s="198">
        <v>0</v>
      </c>
      <c r="S107" s="198">
        <v>0</v>
      </c>
      <c r="T107" s="198">
        <v>0</v>
      </c>
      <c r="U107" s="198">
        <v>0</v>
      </c>
      <c r="V107" s="198">
        <v>0</v>
      </c>
      <c r="W107" s="198">
        <v>0</v>
      </c>
      <c r="X107" s="198">
        <v>0</v>
      </c>
      <c r="Y107" s="198">
        <v>0</v>
      </c>
      <c r="Z107" s="198">
        <v>0</v>
      </c>
      <c r="AA107" s="198">
        <v>0</v>
      </c>
      <c r="AB107" s="198">
        <v>0</v>
      </c>
      <c r="AC107" s="198">
        <v>0</v>
      </c>
      <c r="AD107" s="198">
        <v>0</v>
      </c>
      <c r="AE107" s="198">
        <v>0</v>
      </c>
      <c r="AF107" s="198">
        <v>0</v>
      </c>
      <c r="AG107" s="198">
        <v>0</v>
      </c>
      <c r="AH107" s="198">
        <v>0</v>
      </c>
      <c r="AI107" s="198">
        <v>0</v>
      </c>
    </row>
    <row r="108" spans="1:35">
      <c r="A108" s="195">
        <v>103</v>
      </c>
      <c r="B108" s="211" t="s">
        <v>578</v>
      </c>
      <c r="C108" s="212" t="s">
        <v>579</v>
      </c>
      <c r="D108" s="197">
        <v>0</v>
      </c>
      <c r="E108" s="198">
        <v>0</v>
      </c>
      <c r="F108" s="198">
        <v>0</v>
      </c>
      <c r="G108" s="198">
        <v>0</v>
      </c>
      <c r="H108" s="198">
        <v>0</v>
      </c>
      <c r="I108" s="198">
        <v>0</v>
      </c>
      <c r="J108" s="198">
        <v>0</v>
      </c>
      <c r="K108" s="198">
        <v>0</v>
      </c>
      <c r="L108" s="198">
        <v>0</v>
      </c>
      <c r="M108" s="198">
        <v>0</v>
      </c>
      <c r="N108" s="198">
        <v>0</v>
      </c>
      <c r="O108" s="198">
        <v>0</v>
      </c>
      <c r="P108" s="198">
        <v>0</v>
      </c>
      <c r="Q108" s="198">
        <v>0</v>
      </c>
      <c r="R108" s="198">
        <v>0</v>
      </c>
      <c r="S108" s="198">
        <v>0</v>
      </c>
      <c r="T108" s="198">
        <v>0</v>
      </c>
      <c r="U108" s="198">
        <v>0</v>
      </c>
      <c r="V108" s="198">
        <v>0</v>
      </c>
      <c r="W108" s="198">
        <v>0</v>
      </c>
      <c r="X108" s="198">
        <v>0</v>
      </c>
      <c r="Y108" s="198">
        <v>0</v>
      </c>
      <c r="Z108" s="198">
        <v>0</v>
      </c>
      <c r="AA108" s="198">
        <v>0</v>
      </c>
      <c r="AB108" s="198">
        <v>0</v>
      </c>
      <c r="AC108" s="198">
        <v>0</v>
      </c>
      <c r="AD108" s="198">
        <v>0</v>
      </c>
      <c r="AE108" s="198">
        <v>0</v>
      </c>
      <c r="AF108" s="198">
        <v>0</v>
      </c>
      <c r="AG108" s="198">
        <v>0</v>
      </c>
      <c r="AH108" s="198">
        <v>0</v>
      </c>
      <c r="AI108" s="198">
        <v>0</v>
      </c>
    </row>
    <row r="109" spans="1:35">
      <c r="A109" s="195">
        <v>104</v>
      </c>
      <c r="B109" s="211" t="s">
        <v>580</v>
      </c>
      <c r="C109" s="213" t="s">
        <v>581</v>
      </c>
      <c r="D109" s="197">
        <v>10018</v>
      </c>
      <c r="E109" s="198">
        <v>1198</v>
      </c>
      <c r="F109" s="198">
        <v>1366</v>
      </c>
      <c r="G109" s="198">
        <v>777</v>
      </c>
      <c r="H109" s="198">
        <v>501</v>
      </c>
      <c r="I109" s="198">
        <v>1551</v>
      </c>
      <c r="J109" s="198">
        <v>422</v>
      </c>
      <c r="K109" s="198">
        <v>1093</v>
      </c>
      <c r="L109" s="198">
        <v>1104</v>
      </c>
      <c r="M109" s="198">
        <v>912</v>
      </c>
      <c r="N109" s="198">
        <v>1094</v>
      </c>
      <c r="O109" s="198">
        <v>0</v>
      </c>
      <c r="P109" s="198">
        <v>0</v>
      </c>
      <c r="Q109" s="198">
        <v>0</v>
      </c>
      <c r="R109" s="198">
        <v>0</v>
      </c>
      <c r="S109" s="198">
        <v>0</v>
      </c>
      <c r="T109" s="198">
        <v>0</v>
      </c>
      <c r="U109" s="198">
        <v>0</v>
      </c>
      <c r="V109" s="198">
        <v>0</v>
      </c>
      <c r="W109" s="198">
        <v>0</v>
      </c>
      <c r="X109" s="198">
        <v>0</v>
      </c>
      <c r="Y109" s="198">
        <v>0</v>
      </c>
      <c r="Z109" s="198">
        <v>0</v>
      </c>
      <c r="AA109" s="198">
        <v>0</v>
      </c>
      <c r="AB109" s="198">
        <v>0</v>
      </c>
      <c r="AC109" s="198">
        <v>0</v>
      </c>
      <c r="AD109" s="198">
        <v>0</v>
      </c>
      <c r="AE109" s="198">
        <v>0</v>
      </c>
      <c r="AF109" s="198">
        <v>0</v>
      </c>
      <c r="AG109" s="198">
        <v>0</v>
      </c>
      <c r="AH109" s="198">
        <v>0</v>
      </c>
      <c r="AI109" s="198">
        <v>0</v>
      </c>
    </row>
    <row r="110" spans="1:35">
      <c r="A110" s="195">
        <v>105</v>
      </c>
      <c r="B110" s="211" t="s">
        <v>582</v>
      </c>
      <c r="C110" s="213" t="s">
        <v>583</v>
      </c>
      <c r="D110" s="197">
        <v>0</v>
      </c>
      <c r="E110" s="198">
        <v>0</v>
      </c>
      <c r="F110" s="198">
        <v>0</v>
      </c>
      <c r="G110" s="198">
        <v>0</v>
      </c>
      <c r="H110" s="198">
        <v>0</v>
      </c>
      <c r="I110" s="198">
        <v>0</v>
      </c>
      <c r="J110" s="198">
        <v>0</v>
      </c>
      <c r="K110" s="198">
        <v>0</v>
      </c>
      <c r="L110" s="198">
        <v>0</v>
      </c>
      <c r="M110" s="198">
        <v>0</v>
      </c>
      <c r="N110" s="198">
        <v>0</v>
      </c>
      <c r="O110" s="198">
        <v>0</v>
      </c>
      <c r="P110" s="198">
        <v>0</v>
      </c>
      <c r="Q110" s="198">
        <v>0</v>
      </c>
      <c r="R110" s="198">
        <v>0</v>
      </c>
      <c r="S110" s="198">
        <v>0</v>
      </c>
      <c r="T110" s="198">
        <v>0</v>
      </c>
      <c r="U110" s="198">
        <v>0</v>
      </c>
      <c r="V110" s="198">
        <v>0</v>
      </c>
      <c r="W110" s="198">
        <v>0</v>
      </c>
      <c r="X110" s="198">
        <v>0</v>
      </c>
      <c r="Y110" s="198">
        <v>0</v>
      </c>
      <c r="Z110" s="198">
        <v>0</v>
      </c>
      <c r="AA110" s="198">
        <v>0</v>
      </c>
      <c r="AB110" s="198">
        <v>0</v>
      </c>
      <c r="AC110" s="198">
        <v>0</v>
      </c>
      <c r="AD110" s="198">
        <v>0</v>
      </c>
      <c r="AE110" s="198">
        <v>0</v>
      </c>
      <c r="AF110" s="198">
        <v>0</v>
      </c>
      <c r="AG110" s="198">
        <v>0</v>
      </c>
      <c r="AH110" s="198">
        <v>0</v>
      </c>
      <c r="AI110" s="198">
        <v>0</v>
      </c>
    </row>
    <row r="111" spans="1:35">
      <c r="A111" s="195">
        <v>106</v>
      </c>
      <c r="B111" s="211" t="s">
        <v>584</v>
      </c>
      <c r="C111" s="213" t="s">
        <v>585</v>
      </c>
      <c r="D111" s="197">
        <v>20171</v>
      </c>
      <c r="E111" s="198">
        <v>2556</v>
      </c>
      <c r="F111" s="198">
        <v>2243</v>
      </c>
      <c r="G111" s="198">
        <v>1551</v>
      </c>
      <c r="H111" s="198">
        <v>1637</v>
      </c>
      <c r="I111" s="198">
        <v>2143</v>
      </c>
      <c r="J111" s="198">
        <v>1721</v>
      </c>
      <c r="K111" s="198">
        <v>1980</v>
      </c>
      <c r="L111" s="198">
        <v>2064</v>
      </c>
      <c r="M111" s="198">
        <v>2075</v>
      </c>
      <c r="N111" s="198">
        <v>2201</v>
      </c>
      <c r="O111" s="198">
        <v>0</v>
      </c>
      <c r="P111" s="198">
        <v>0</v>
      </c>
      <c r="Q111" s="198">
        <v>0</v>
      </c>
      <c r="R111" s="198">
        <v>0</v>
      </c>
      <c r="S111" s="198">
        <v>0</v>
      </c>
      <c r="T111" s="198">
        <v>0</v>
      </c>
      <c r="U111" s="198">
        <v>0</v>
      </c>
      <c r="V111" s="198">
        <v>0</v>
      </c>
      <c r="W111" s="198">
        <v>0</v>
      </c>
      <c r="X111" s="198">
        <v>0</v>
      </c>
      <c r="Y111" s="198">
        <v>0</v>
      </c>
      <c r="Z111" s="198">
        <v>0</v>
      </c>
      <c r="AA111" s="198">
        <v>0</v>
      </c>
      <c r="AB111" s="198">
        <v>0</v>
      </c>
      <c r="AC111" s="198">
        <v>0</v>
      </c>
      <c r="AD111" s="198">
        <v>0</v>
      </c>
      <c r="AE111" s="198">
        <v>0</v>
      </c>
      <c r="AF111" s="198">
        <v>0</v>
      </c>
      <c r="AG111" s="198">
        <v>0</v>
      </c>
      <c r="AH111" s="198">
        <v>0</v>
      </c>
      <c r="AI111" s="198">
        <v>0</v>
      </c>
    </row>
    <row r="112" spans="1:35">
      <c r="A112" s="195">
        <v>107</v>
      </c>
      <c r="B112" s="211" t="s">
        <v>586</v>
      </c>
      <c r="C112" s="213" t="s">
        <v>587</v>
      </c>
      <c r="D112" s="197">
        <v>33007</v>
      </c>
      <c r="E112" s="198">
        <v>4066</v>
      </c>
      <c r="F112" s="198">
        <v>3593</v>
      </c>
      <c r="G112" s="198">
        <v>2603</v>
      </c>
      <c r="H112" s="198">
        <v>3883</v>
      </c>
      <c r="I112" s="198">
        <v>3461</v>
      </c>
      <c r="J112" s="198">
        <v>3374</v>
      </c>
      <c r="K112" s="198">
        <v>3427</v>
      </c>
      <c r="L112" s="198">
        <v>3379</v>
      </c>
      <c r="M112" s="198">
        <v>2116</v>
      </c>
      <c r="N112" s="198">
        <v>3105</v>
      </c>
      <c r="O112" s="198">
        <v>0</v>
      </c>
      <c r="P112" s="198">
        <v>0</v>
      </c>
      <c r="Q112" s="198">
        <v>0</v>
      </c>
      <c r="R112" s="198">
        <v>0</v>
      </c>
      <c r="S112" s="198">
        <v>0</v>
      </c>
      <c r="T112" s="198">
        <v>0</v>
      </c>
      <c r="U112" s="198">
        <v>0</v>
      </c>
      <c r="V112" s="198">
        <v>0</v>
      </c>
      <c r="W112" s="198">
        <v>0</v>
      </c>
      <c r="X112" s="198">
        <v>0</v>
      </c>
      <c r="Y112" s="198">
        <v>0</v>
      </c>
      <c r="Z112" s="198">
        <v>0</v>
      </c>
      <c r="AA112" s="198">
        <v>0</v>
      </c>
      <c r="AB112" s="198">
        <v>0</v>
      </c>
      <c r="AC112" s="198">
        <v>0</v>
      </c>
      <c r="AD112" s="198">
        <v>0</v>
      </c>
      <c r="AE112" s="198">
        <v>0</v>
      </c>
      <c r="AF112" s="198">
        <v>0</v>
      </c>
      <c r="AG112" s="198">
        <v>0</v>
      </c>
      <c r="AH112" s="198">
        <v>0</v>
      </c>
      <c r="AI112" s="198">
        <v>0</v>
      </c>
    </row>
    <row r="113" spans="1:35">
      <c r="A113" s="195">
        <v>108</v>
      </c>
      <c r="B113" s="206" t="s">
        <v>588</v>
      </c>
      <c r="C113" s="214" t="s">
        <v>589</v>
      </c>
      <c r="D113" s="197">
        <v>0</v>
      </c>
      <c r="E113" s="198">
        <v>0</v>
      </c>
      <c r="F113" s="198">
        <v>0</v>
      </c>
      <c r="G113" s="198">
        <v>0</v>
      </c>
      <c r="H113" s="198">
        <v>0</v>
      </c>
      <c r="I113" s="198">
        <v>0</v>
      </c>
      <c r="J113" s="198">
        <v>0</v>
      </c>
      <c r="K113" s="198">
        <v>0</v>
      </c>
      <c r="L113" s="198">
        <v>0</v>
      </c>
      <c r="M113" s="198">
        <v>0</v>
      </c>
      <c r="N113" s="198">
        <v>0</v>
      </c>
      <c r="O113" s="198">
        <v>0</v>
      </c>
      <c r="P113" s="198">
        <v>0</v>
      </c>
      <c r="Q113" s="198">
        <v>0</v>
      </c>
      <c r="R113" s="198">
        <v>0</v>
      </c>
      <c r="S113" s="198">
        <v>0</v>
      </c>
      <c r="T113" s="198">
        <v>0</v>
      </c>
      <c r="U113" s="198">
        <v>0</v>
      </c>
      <c r="V113" s="198">
        <v>0</v>
      </c>
      <c r="W113" s="198">
        <v>0</v>
      </c>
      <c r="X113" s="198">
        <v>0</v>
      </c>
      <c r="Y113" s="198">
        <v>0</v>
      </c>
      <c r="Z113" s="198">
        <v>0</v>
      </c>
      <c r="AA113" s="198">
        <v>0</v>
      </c>
      <c r="AB113" s="198">
        <v>0</v>
      </c>
      <c r="AC113" s="198">
        <v>0</v>
      </c>
      <c r="AD113" s="198">
        <v>0</v>
      </c>
      <c r="AE113" s="198">
        <v>0</v>
      </c>
      <c r="AF113" s="198">
        <v>0</v>
      </c>
      <c r="AG113" s="198">
        <v>0</v>
      </c>
      <c r="AH113" s="198">
        <v>0</v>
      </c>
      <c r="AI113" s="198">
        <v>0</v>
      </c>
    </row>
    <row r="114" spans="1:35">
      <c r="A114" s="195">
        <v>109</v>
      </c>
      <c r="B114" s="206" t="s">
        <v>590</v>
      </c>
      <c r="C114" s="214" t="s">
        <v>591</v>
      </c>
      <c r="D114" s="197">
        <v>0</v>
      </c>
      <c r="E114" s="198">
        <v>0</v>
      </c>
      <c r="F114" s="198">
        <v>0</v>
      </c>
      <c r="G114" s="198">
        <v>0</v>
      </c>
      <c r="H114" s="198">
        <v>0</v>
      </c>
      <c r="I114" s="198">
        <v>0</v>
      </c>
      <c r="J114" s="198">
        <v>0</v>
      </c>
      <c r="K114" s="198">
        <v>0</v>
      </c>
      <c r="L114" s="198">
        <v>0</v>
      </c>
      <c r="M114" s="198">
        <v>0</v>
      </c>
      <c r="N114" s="198">
        <v>0</v>
      </c>
      <c r="O114" s="198">
        <v>0</v>
      </c>
      <c r="P114" s="198">
        <v>0</v>
      </c>
      <c r="Q114" s="198">
        <v>0</v>
      </c>
      <c r="R114" s="198">
        <v>0</v>
      </c>
      <c r="S114" s="198">
        <v>0</v>
      </c>
      <c r="T114" s="198">
        <v>0</v>
      </c>
      <c r="U114" s="198">
        <v>0</v>
      </c>
      <c r="V114" s="198">
        <v>0</v>
      </c>
      <c r="W114" s="198">
        <v>0</v>
      </c>
      <c r="X114" s="198">
        <v>0</v>
      </c>
      <c r="Y114" s="198">
        <v>0</v>
      </c>
      <c r="Z114" s="198">
        <v>0</v>
      </c>
      <c r="AA114" s="198">
        <v>0</v>
      </c>
      <c r="AB114" s="198">
        <v>0</v>
      </c>
      <c r="AC114" s="198">
        <v>0</v>
      </c>
      <c r="AD114" s="198">
        <v>0</v>
      </c>
      <c r="AE114" s="198">
        <v>0</v>
      </c>
      <c r="AF114" s="198">
        <v>0</v>
      </c>
      <c r="AG114" s="198">
        <v>0</v>
      </c>
      <c r="AH114" s="198">
        <v>0</v>
      </c>
      <c r="AI114" s="198">
        <v>0</v>
      </c>
    </row>
    <row r="115" spans="1:35">
      <c r="A115" s="195">
        <v>110</v>
      </c>
      <c r="B115" s="206" t="s">
        <v>592</v>
      </c>
      <c r="C115" s="214" t="s">
        <v>593</v>
      </c>
      <c r="D115" s="197">
        <v>0</v>
      </c>
      <c r="E115" s="198">
        <v>0</v>
      </c>
      <c r="F115" s="198">
        <v>0</v>
      </c>
      <c r="G115" s="198">
        <v>0</v>
      </c>
      <c r="H115" s="198">
        <v>0</v>
      </c>
      <c r="I115" s="198">
        <v>0</v>
      </c>
      <c r="J115" s="198">
        <v>0</v>
      </c>
      <c r="K115" s="198">
        <v>0</v>
      </c>
      <c r="L115" s="198">
        <v>0</v>
      </c>
      <c r="M115" s="198">
        <v>0</v>
      </c>
      <c r="N115" s="198">
        <v>0</v>
      </c>
      <c r="O115" s="198">
        <v>0</v>
      </c>
      <c r="P115" s="198">
        <v>0</v>
      </c>
      <c r="Q115" s="198">
        <v>0</v>
      </c>
      <c r="R115" s="198">
        <v>0</v>
      </c>
      <c r="S115" s="198">
        <v>0</v>
      </c>
      <c r="T115" s="198">
        <v>0</v>
      </c>
      <c r="U115" s="198">
        <v>0</v>
      </c>
      <c r="V115" s="198">
        <v>0</v>
      </c>
      <c r="W115" s="198">
        <v>0</v>
      </c>
      <c r="X115" s="198">
        <v>0</v>
      </c>
      <c r="Y115" s="198">
        <v>0</v>
      </c>
      <c r="Z115" s="198">
        <v>0</v>
      </c>
      <c r="AA115" s="198">
        <v>0</v>
      </c>
      <c r="AB115" s="198">
        <v>0</v>
      </c>
      <c r="AC115" s="198">
        <v>0</v>
      </c>
      <c r="AD115" s="198">
        <v>0</v>
      </c>
      <c r="AE115" s="198">
        <v>0</v>
      </c>
      <c r="AF115" s="198">
        <v>0</v>
      </c>
      <c r="AG115" s="198">
        <v>0</v>
      </c>
      <c r="AH115" s="198">
        <v>0</v>
      </c>
      <c r="AI115" s="198">
        <v>0</v>
      </c>
    </row>
    <row r="116" spans="1:35">
      <c r="A116" s="195">
        <v>111</v>
      </c>
      <c r="B116" s="206" t="s">
        <v>594</v>
      </c>
      <c r="C116" s="214" t="s">
        <v>595</v>
      </c>
      <c r="D116" s="197">
        <v>0</v>
      </c>
      <c r="E116" s="198">
        <v>0</v>
      </c>
      <c r="F116" s="198">
        <v>0</v>
      </c>
      <c r="G116" s="198">
        <v>0</v>
      </c>
      <c r="H116" s="198">
        <v>0</v>
      </c>
      <c r="I116" s="198">
        <v>0</v>
      </c>
      <c r="J116" s="198">
        <v>0</v>
      </c>
      <c r="K116" s="198">
        <v>0</v>
      </c>
      <c r="L116" s="198">
        <v>0</v>
      </c>
      <c r="M116" s="198">
        <v>0</v>
      </c>
      <c r="N116" s="198">
        <v>0</v>
      </c>
      <c r="O116" s="198">
        <v>0</v>
      </c>
      <c r="P116" s="198">
        <v>0</v>
      </c>
      <c r="Q116" s="198">
        <v>0</v>
      </c>
      <c r="R116" s="198">
        <v>0</v>
      </c>
      <c r="S116" s="198">
        <v>0</v>
      </c>
      <c r="T116" s="198">
        <v>0</v>
      </c>
      <c r="U116" s="198">
        <v>0</v>
      </c>
      <c r="V116" s="198">
        <v>0</v>
      </c>
      <c r="W116" s="198">
        <v>0</v>
      </c>
      <c r="X116" s="198">
        <v>0</v>
      </c>
      <c r="Y116" s="198">
        <v>0</v>
      </c>
      <c r="Z116" s="198">
        <v>0</v>
      </c>
      <c r="AA116" s="198">
        <v>0</v>
      </c>
      <c r="AB116" s="198">
        <v>0</v>
      </c>
      <c r="AC116" s="198">
        <v>0</v>
      </c>
      <c r="AD116" s="198">
        <v>0</v>
      </c>
      <c r="AE116" s="198">
        <v>0</v>
      </c>
      <c r="AF116" s="198">
        <v>0</v>
      </c>
      <c r="AG116" s="198">
        <v>0</v>
      </c>
      <c r="AH116" s="198">
        <v>0</v>
      </c>
      <c r="AI116" s="198">
        <v>0</v>
      </c>
    </row>
    <row r="117" spans="1:35">
      <c r="A117" s="195">
        <v>112</v>
      </c>
      <c r="B117" s="209" t="s">
        <v>596</v>
      </c>
      <c r="C117" s="195" t="s">
        <v>597</v>
      </c>
      <c r="D117" s="197">
        <v>190</v>
      </c>
      <c r="E117" s="198">
        <v>0</v>
      </c>
      <c r="F117" s="198">
        <v>0</v>
      </c>
      <c r="G117" s="198">
        <v>0</v>
      </c>
      <c r="H117" s="198">
        <v>0</v>
      </c>
      <c r="I117" s="198">
        <v>0</v>
      </c>
      <c r="J117" s="198">
        <v>110</v>
      </c>
      <c r="K117" s="198">
        <v>0</v>
      </c>
      <c r="L117" s="198">
        <v>0</v>
      </c>
      <c r="M117" s="198">
        <v>0</v>
      </c>
      <c r="N117" s="198">
        <v>80</v>
      </c>
      <c r="O117" s="198">
        <v>0</v>
      </c>
      <c r="P117" s="198">
        <v>0</v>
      </c>
      <c r="Q117" s="198">
        <v>0</v>
      </c>
      <c r="R117" s="198">
        <v>0</v>
      </c>
      <c r="S117" s="198">
        <v>0</v>
      </c>
      <c r="T117" s="198">
        <v>0</v>
      </c>
      <c r="U117" s="198">
        <v>0</v>
      </c>
      <c r="V117" s="198">
        <v>0</v>
      </c>
      <c r="W117" s="198">
        <v>0</v>
      </c>
      <c r="X117" s="198">
        <v>0</v>
      </c>
      <c r="Y117" s="198">
        <v>0</v>
      </c>
      <c r="Z117" s="198">
        <v>0</v>
      </c>
      <c r="AA117" s="198">
        <v>0</v>
      </c>
      <c r="AB117" s="198">
        <v>0</v>
      </c>
      <c r="AC117" s="198">
        <v>0</v>
      </c>
      <c r="AD117" s="198">
        <v>0</v>
      </c>
      <c r="AE117" s="198">
        <v>0</v>
      </c>
      <c r="AF117" s="198">
        <v>0</v>
      </c>
      <c r="AG117" s="198">
        <v>0</v>
      </c>
      <c r="AH117" s="198">
        <v>0</v>
      </c>
      <c r="AI117" s="198">
        <v>0</v>
      </c>
    </row>
    <row r="118" spans="1:35">
      <c r="A118" s="195">
        <v>113</v>
      </c>
      <c r="B118" s="209" t="s">
        <v>598</v>
      </c>
      <c r="C118" s="195" t="s">
        <v>599</v>
      </c>
      <c r="D118" s="197">
        <v>70</v>
      </c>
      <c r="E118" s="198">
        <v>0</v>
      </c>
      <c r="F118" s="198">
        <v>40</v>
      </c>
      <c r="G118" s="198">
        <v>0</v>
      </c>
      <c r="H118" s="198">
        <v>0</v>
      </c>
      <c r="I118" s="198">
        <v>0</v>
      </c>
      <c r="J118" s="198">
        <v>30</v>
      </c>
      <c r="K118" s="198">
        <v>0</v>
      </c>
      <c r="L118" s="198">
        <v>0</v>
      </c>
      <c r="M118" s="198">
        <v>0</v>
      </c>
      <c r="N118" s="198">
        <v>0</v>
      </c>
      <c r="O118" s="198">
        <v>0</v>
      </c>
      <c r="P118" s="198">
        <v>0</v>
      </c>
      <c r="Q118" s="198">
        <v>0</v>
      </c>
      <c r="R118" s="198">
        <v>0</v>
      </c>
      <c r="S118" s="198">
        <v>0</v>
      </c>
      <c r="T118" s="198">
        <v>0</v>
      </c>
      <c r="U118" s="198">
        <v>0</v>
      </c>
      <c r="V118" s="198">
        <v>0</v>
      </c>
      <c r="W118" s="198">
        <v>0</v>
      </c>
      <c r="X118" s="198">
        <v>0</v>
      </c>
      <c r="Y118" s="198">
        <v>0</v>
      </c>
      <c r="Z118" s="198">
        <v>0</v>
      </c>
      <c r="AA118" s="198">
        <v>0</v>
      </c>
      <c r="AB118" s="198">
        <v>0</v>
      </c>
      <c r="AC118" s="198">
        <v>0</v>
      </c>
      <c r="AD118" s="198">
        <v>0</v>
      </c>
      <c r="AE118" s="198">
        <v>0</v>
      </c>
      <c r="AF118" s="198">
        <v>0</v>
      </c>
      <c r="AG118" s="198">
        <v>0</v>
      </c>
      <c r="AH118" s="198">
        <v>0</v>
      </c>
      <c r="AI118" s="198">
        <v>0</v>
      </c>
    </row>
    <row r="119" spans="1:35">
      <c r="A119" s="195">
        <v>114</v>
      </c>
      <c r="B119" s="209" t="s">
        <v>600</v>
      </c>
      <c r="C119" s="195" t="s">
        <v>601</v>
      </c>
      <c r="D119" s="197">
        <v>230</v>
      </c>
      <c r="E119" s="198">
        <v>0</v>
      </c>
      <c r="F119" s="198">
        <v>0</v>
      </c>
      <c r="G119" s="198">
        <v>0</v>
      </c>
      <c r="H119" s="198">
        <v>0</v>
      </c>
      <c r="I119" s="198">
        <v>0</v>
      </c>
      <c r="J119" s="198">
        <v>230</v>
      </c>
      <c r="K119" s="198">
        <v>0</v>
      </c>
      <c r="L119" s="198">
        <v>0</v>
      </c>
      <c r="M119" s="198">
        <v>0</v>
      </c>
      <c r="N119" s="198">
        <v>0</v>
      </c>
      <c r="O119" s="198">
        <v>0</v>
      </c>
      <c r="P119" s="198">
        <v>0</v>
      </c>
      <c r="Q119" s="198">
        <v>0</v>
      </c>
      <c r="R119" s="198">
        <v>0</v>
      </c>
      <c r="S119" s="198">
        <v>0</v>
      </c>
      <c r="T119" s="198">
        <v>0</v>
      </c>
      <c r="U119" s="198">
        <v>0</v>
      </c>
      <c r="V119" s="198">
        <v>0</v>
      </c>
      <c r="W119" s="198">
        <v>0</v>
      </c>
      <c r="X119" s="198">
        <v>0</v>
      </c>
      <c r="Y119" s="198">
        <v>0</v>
      </c>
      <c r="Z119" s="198">
        <v>0</v>
      </c>
      <c r="AA119" s="198">
        <v>0</v>
      </c>
      <c r="AB119" s="198">
        <v>0</v>
      </c>
      <c r="AC119" s="198">
        <v>0</v>
      </c>
      <c r="AD119" s="198">
        <v>0</v>
      </c>
      <c r="AE119" s="198">
        <v>0</v>
      </c>
      <c r="AF119" s="198">
        <v>0</v>
      </c>
      <c r="AG119" s="198">
        <v>0</v>
      </c>
      <c r="AH119" s="198">
        <v>0</v>
      </c>
      <c r="AI119" s="198">
        <v>0</v>
      </c>
    </row>
    <row r="120" spans="1:35">
      <c r="A120" s="195">
        <v>115</v>
      </c>
      <c r="B120" s="209" t="s">
        <v>602</v>
      </c>
      <c r="C120" s="195" t="s">
        <v>603</v>
      </c>
      <c r="D120" s="197">
        <v>0</v>
      </c>
      <c r="E120" s="198">
        <v>0</v>
      </c>
      <c r="F120" s="198">
        <v>0</v>
      </c>
      <c r="G120" s="198">
        <v>0</v>
      </c>
      <c r="H120" s="198">
        <v>0</v>
      </c>
      <c r="I120" s="198">
        <v>0</v>
      </c>
      <c r="J120" s="198">
        <v>0</v>
      </c>
      <c r="K120" s="198">
        <v>0</v>
      </c>
      <c r="L120" s="198">
        <v>0</v>
      </c>
      <c r="M120" s="198">
        <v>0</v>
      </c>
      <c r="N120" s="198">
        <v>0</v>
      </c>
      <c r="O120" s="198">
        <v>0</v>
      </c>
      <c r="P120" s="198">
        <v>0</v>
      </c>
      <c r="Q120" s="198">
        <v>0</v>
      </c>
      <c r="R120" s="198">
        <v>0</v>
      </c>
      <c r="S120" s="198">
        <v>0</v>
      </c>
      <c r="T120" s="198">
        <v>0</v>
      </c>
      <c r="U120" s="198">
        <v>0</v>
      </c>
      <c r="V120" s="198">
        <v>0</v>
      </c>
      <c r="W120" s="198">
        <v>0</v>
      </c>
      <c r="X120" s="198">
        <v>0</v>
      </c>
      <c r="Y120" s="198">
        <v>0</v>
      </c>
      <c r="Z120" s="198">
        <v>0</v>
      </c>
      <c r="AA120" s="198">
        <v>0</v>
      </c>
      <c r="AB120" s="198">
        <v>0</v>
      </c>
      <c r="AC120" s="198">
        <v>0</v>
      </c>
      <c r="AD120" s="198">
        <v>0</v>
      </c>
      <c r="AE120" s="198">
        <v>0</v>
      </c>
      <c r="AF120" s="198">
        <v>0</v>
      </c>
      <c r="AG120" s="198">
        <v>0</v>
      </c>
      <c r="AH120" s="198">
        <v>0</v>
      </c>
      <c r="AI120" s="198">
        <v>0</v>
      </c>
    </row>
    <row r="121" spans="1:35">
      <c r="A121" s="195">
        <v>116</v>
      </c>
      <c r="B121" s="215" t="s">
        <v>604</v>
      </c>
      <c r="C121" s="216" t="s">
        <v>605</v>
      </c>
      <c r="D121" s="197">
        <v>0</v>
      </c>
      <c r="E121" s="198">
        <v>0</v>
      </c>
      <c r="F121" s="198">
        <v>0</v>
      </c>
      <c r="G121" s="198">
        <v>0</v>
      </c>
      <c r="H121" s="198">
        <v>0</v>
      </c>
      <c r="I121" s="198">
        <v>0</v>
      </c>
      <c r="J121" s="198">
        <v>0</v>
      </c>
      <c r="K121" s="198">
        <v>0</v>
      </c>
      <c r="L121" s="198">
        <v>0</v>
      </c>
      <c r="M121" s="198">
        <v>0</v>
      </c>
      <c r="N121" s="198">
        <v>0</v>
      </c>
      <c r="O121" s="198">
        <v>0</v>
      </c>
      <c r="P121" s="198">
        <v>0</v>
      </c>
      <c r="Q121" s="198">
        <v>0</v>
      </c>
      <c r="R121" s="198">
        <v>0</v>
      </c>
      <c r="S121" s="198">
        <v>0</v>
      </c>
      <c r="T121" s="198">
        <v>0</v>
      </c>
      <c r="U121" s="198">
        <v>0</v>
      </c>
      <c r="V121" s="198">
        <v>0</v>
      </c>
      <c r="W121" s="198">
        <v>0</v>
      </c>
      <c r="X121" s="198">
        <v>0</v>
      </c>
      <c r="Y121" s="198">
        <v>0</v>
      </c>
      <c r="Z121" s="198">
        <v>0</v>
      </c>
      <c r="AA121" s="198">
        <v>0</v>
      </c>
      <c r="AB121" s="198">
        <v>0</v>
      </c>
      <c r="AC121" s="198">
        <v>0</v>
      </c>
      <c r="AD121" s="198">
        <v>0</v>
      </c>
      <c r="AE121" s="198">
        <v>0</v>
      </c>
      <c r="AF121" s="198">
        <v>0</v>
      </c>
      <c r="AG121" s="198">
        <v>0</v>
      </c>
      <c r="AH121" s="198">
        <v>0</v>
      </c>
      <c r="AI121" s="198">
        <v>0</v>
      </c>
    </row>
    <row r="122" spans="1:35">
      <c r="A122" s="195">
        <v>117</v>
      </c>
      <c r="B122" s="215" t="s">
        <v>606</v>
      </c>
      <c r="C122" s="216" t="s">
        <v>607</v>
      </c>
      <c r="D122" s="197">
        <v>0</v>
      </c>
      <c r="E122" s="198">
        <v>0</v>
      </c>
      <c r="F122" s="198">
        <v>0</v>
      </c>
      <c r="G122" s="198">
        <v>0</v>
      </c>
      <c r="H122" s="198">
        <v>0</v>
      </c>
      <c r="I122" s="198">
        <v>0</v>
      </c>
      <c r="J122" s="198">
        <v>0</v>
      </c>
      <c r="K122" s="198">
        <v>0</v>
      </c>
      <c r="L122" s="198">
        <v>0</v>
      </c>
      <c r="M122" s="198">
        <v>0</v>
      </c>
      <c r="N122" s="198">
        <v>0</v>
      </c>
      <c r="O122" s="198">
        <v>0</v>
      </c>
      <c r="P122" s="198">
        <v>0</v>
      </c>
      <c r="Q122" s="198">
        <v>0</v>
      </c>
      <c r="R122" s="198">
        <v>0</v>
      </c>
      <c r="S122" s="198">
        <v>0</v>
      </c>
      <c r="T122" s="198">
        <v>0</v>
      </c>
      <c r="U122" s="198">
        <v>0</v>
      </c>
      <c r="V122" s="198">
        <v>0</v>
      </c>
      <c r="W122" s="198">
        <v>0</v>
      </c>
      <c r="X122" s="198">
        <v>0</v>
      </c>
      <c r="Y122" s="198">
        <v>0</v>
      </c>
      <c r="Z122" s="198">
        <v>0</v>
      </c>
      <c r="AA122" s="198">
        <v>0</v>
      </c>
      <c r="AB122" s="198">
        <v>0</v>
      </c>
      <c r="AC122" s="198">
        <v>0</v>
      </c>
      <c r="AD122" s="198">
        <v>0</v>
      </c>
      <c r="AE122" s="198">
        <v>0</v>
      </c>
      <c r="AF122" s="198">
        <v>0</v>
      </c>
      <c r="AG122" s="198">
        <v>0</v>
      </c>
      <c r="AH122" s="198">
        <v>0</v>
      </c>
      <c r="AI122" s="198">
        <v>0</v>
      </c>
    </row>
    <row r="123" spans="1:35">
      <c r="A123" s="195">
        <v>118</v>
      </c>
      <c r="B123" s="215" t="s">
        <v>608</v>
      </c>
      <c r="C123" s="216" t="s">
        <v>609</v>
      </c>
      <c r="D123" s="197">
        <v>4160</v>
      </c>
      <c r="E123" s="198">
        <v>583</v>
      </c>
      <c r="F123" s="198">
        <v>439</v>
      </c>
      <c r="G123" s="198">
        <v>535</v>
      </c>
      <c r="H123" s="198">
        <v>443</v>
      </c>
      <c r="I123" s="198">
        <v>432</v>
      </c>
      <c r="J123" s="198">
        <v>208</v>
      </c>
      <c r="K123" s="198">
        <v>375</v>
      </c>
      <c r="L123" s="198">
        <v>303</v>
      </c>
      <c r="M123" s="198">
        <v>435</v>
      </c>
      <c r="N123" s="198">
        <v>407</v>
      </c>
      <c r="O123" s="198">
        <v>0</v>
      </c>
      <c r="P123" s="198">
        <v>0</v>
      </c>
      <c r="Q123" s="198">
        <v>0</v>
      </c>
      <c r="R123" s="198">
        <v>0</v>
      </c>
      <c r="S123" s="198">
        <v>0</v>
      </c>
      <c r="T123" s="198">
        <v>0</v>
      </c>
      <c r="U123" s="198">
        <v>0</v>
      </c>
      <c r="V123" s="198">
        <v>0</v>
      </c>
      <c r="W123" s="198">
        <v>0</v>
      </c>
      <c r="X123" s="198">
        <v>0</v>
      </c>
      <c r="Y123" s="198">
        <v>0</v>
      </c>
      <c r="Z123" s="198">
        <v>0</v>
      </c>
      <c r="AA123" s="198">
        <v>0</v>
      </c>
      <c r="AB123" s="198">
        <v>0</v>
      </c>
      <c r="AC123" s="198">
        <v>0</v>
      </c>
      <c r="AD123" s="198">
        <v>0</v>
      </c>
      <c r="AE123" s="198">
        <v>0</v>
      </c>
      <c r="AF123" s="198">
        <v>0</v>
      </c>
      <c r="AG123" s="198">
        <v>0</v>
      </c>
      <c r="AH123" s="198">
        <v>0</v>
      </c>
      <c r="AI123" s="198">
        <v>0</v>
      </c>
    </row>
    <row r="124" spans="1:35">
      <c r="A124" s="195">
        <v>119</v>
      </c>
      <c r="B124" s="215" t="s">
        <v>610</v>
      </c>
      <c r="C124" s="216" t="s">
        <v>611</v>
      </c>
      <c r="D124" s="197">
        <v>3186</v>
      </c>
      <c r="E124" s="198">
        <v>580</v>
      </c>
      <c r="F124" s="198">
        <v>455</v>
      </c>
      <c r="G124" s="198">
        <v>115</v>
      </c>
      <c r="H124" s="198">
        <v>0</v>
      </c>
      <c r="I124" s="198">
        <v>0</v>
      </c>
      <c r="J124" s="198">
        <v>188</v>
      </c>
      <c r="K124" s="198">
        <v>458</v>
      </c>
      <c r="L124" s="198">
        <v>392</v>
      </c>
      <c r="M124" s="198">
        <v>562</v>
      </c>
      <c r="N124" s="198">
        <v>436</v>
      </c>
      <c r="O124" s="198">
        <v>0</v>
      </c>
      <c r="P124" s="198">
        <v>0</v>
      </c>
      <c r="Q124" s="198">
        <v>0</v>
      </c>
      <c r="R124" s="198">
        <v>0</v>
      </c>
      <c r="S124" s="198">
        <v>0</v>
      </c>
      <c r="T124" s="198">
        <v>0</v>
      </c>
      <c r="U124" s="198">
        <v>0</v>
      </c>
      <c r="V124" s="198">
        <v>0</v>
      </c>
      <c r="W124" s="198">
        <v>0</v>
      </c>
      <c r="X124" s="198">
        <v>0</v>
      </c>
      <c r="Y124" s="198">
        <v>0</v>
      </c>
      <c r="Z124" s="198">
        <v>0</v>
      </c>
      <c r="AA124" s="198">
        <v>0</v>
      </c>
      <c r="AB124" s="198">
        <v>0</v>
      </c>
      <c r="AC124" s="198">
        <v>0</v>
      </c>
      <c r="AD124" s="198">
        <v>0</v>
      </c>
      <c r="AE124" s="198">
        <v>0</v>
      </c>
      <c r="AF124" s="198">
        <v>0</v>
      </c>
      <c r="AG124" s="198">
        <v>0</v>
      </c>
      <c r="AH124" s="198">
        <v>0</v>
      </c>
      <c r="AI124" s="198">
        <v>0</v>
      </c>
    </row>
    <row r="125" spans="1:35">
      <c r="A125" s="195">
        <v>120</v>
      </c>
      <c r="B125" s="215" t="s">
        <v>612</v>
      </c>
      <c r="C125" s="216" t="s">
        <v>613</v>
      </c>
      <c r="D125" s="197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198">
        <v>0</v>
      </c>
      <c r="T125" s="198">
        <v>0</v>
      </c>
      <c r="U125" s="198">
        <v>0</v>
      </c>
      <c r="V125" s="198">
        <v>0</v>
      </c>
      <c r="W125" s="198">
        <v>0</v>
      </c>
      <c r="X125" s="198">
        <v>0</v>
      </c>
      <c r="Y125" s="198">
        <v>0</v>
      </c>
      <c r="Z125" s="198">
        <v>0</v>
      </c>
      <c r="AA125" s="198">
        <v>0</v>
      </c>
      <c r="AB125" s="198">
        <v>0</v>
      </c>
      <c r="AC125" s="198">
        <v>0</v>
      </c>
      <c r="AD125" s="198">
        <v>0</v>
      </c>
      <c r="AE125" s="198">
        <v>0</v>
      </c>
      <c r="AF125" s="198">
        <v>0</v>
      </c>
      <c r="AG125" s="198">
        <v>0</v>
      </c>
      <c r="AH125" s="198">
        <v>0</v>
      </c>
      <c r="AI125" s="198">
        <v>0</v>
      </c>
    </row>
    <row r="126" spans="1:35">
      <c r="A126" s="195">
        <v>121</v>
      </c>
      <c r="B126" s="215" t="s">
        <v>614</v>
      </c>
      <c r="C126" s="216" t="s">
        <v>615</v>
      </c>
      <c r="D126" s="197">
        <v>5318</v>
      </c>
      <c r="E126" s="198">
        <v>603</v>
      </c>
      <c r="F126" s="198">
        <v>868</v>
      </c>
      <c r="G126" s="198">
        <v>695</v>
      </c>
      <c r="H126" s="198">
        <v>225</v>
      </c>
      <c r="I126" s="198">
        <v>408</v>
      </c>
      <c r="J126" s="198">
        <v>469</v>
      </c>
      <c r="K126" s="198">
        <v>544</v>
      </c>
      <c r="L126" s="198">
        <v>576</v>
      </c>
      <c r="M126" s="198">
        <v>356</v>
      </c>
      <c r="N126" s="198">
        <v>574</v>
      </c>
      <c r="O126" s="198">
        <v>0</v>
      </c>
      <c r="P126" s="198">
        <v>0</v>
      </c>
      <c r="Q126" s="198">
        <v>0</v>
      </c>
      <c r="R126" s="198">
        <v>0</v>
      </c>
      <c r="S126" s="198">
        <v>0</v>
      </c>
      <c r="T126" s="198">
        <v>0</v>
      </c>
      <c r="U126" s="198">
        <v>0</v>
      </c>
      <c r="V126" s="198">
        <v>0</v>
      </c>
      <c r="W126" s="198">
        <v>0</v>
      </c>
      <c r="X126" s="198">
        <v>0</v>
      </c>
      <c r="Y126" s="198">
        <v>0</v>
      </c>
      <c r="Z126" s="198">
        <v>0</v>
      </c>
      <c r="AA126" s="198">
        <v>0</v>
      </c>
      <c r="AB126" s="198">
        <v>0</v>
      </c>
      <c r="AC126" s="198">
        <v>0</v>
      </c>
      <c r="AD126" s="198">
        <v>0</v>
      </c>
      <c r="AE126" s="198">
        <v>0</v>
      </c>
      <c r="AF126" s="198">
        <v>0</v>
      </c>
      <c r="AG126" s="198">
        <v>0</v>
      </c>
      <c r="AH126" s="198">
        <v>0</v>
      </c>
      <c r="AI126" s="198">
        <v>0</v>
      </c>
    </row>
    <row r="127" spans="1:35">
      <c r="A127" s="195">
        <v>122</v>
      </c>
      <c r="B127" s="215" t="s">
        <v>616</v>
      </c>
      <c r="C127" s="216" t="s">
        <v>617</v>
      </c>
      <c r="D127" s="197">
        <v>6789</v>
      </c>
      <c r="E127" s="198">
        <v>717</v>
      </c>
      <c r="F127" s="198">
        <v>817</v>
      </c>
      <c r="G127" s="198">
        <v>629</v>
      </c>
      <c r="H127" s="198">
        <v>602</v>
      </c>
      <c r="I127" s="198">
        <v>616</v>
      </c>
      <c r="J127" s="198">
        <v>702</v>
      </c>
      <c r="K127" s="198">
        <v>723</v>
      </c>
      <c r="L127" s="198">
        <v>730</v>
      </c>
      <c r="M127" s="198">
        <v>619</v>
      </c>
      <c r="N127" s="198">
        <v>634</v>
      </c>
      <c r="O127" s="198">
        <v>0</v>
      </c>
      <c r="P127" s="198">
        <v>0</v>
      </c>
      <c r="Q127" s="198">
        <v>0</v>
      </c>
      <c r="R127" s="198">
        <v>0</v>
      </c>
      <c r="S127" s="198">
        <v>0</v>
      </c>
      <c r="T127" s="198">
        <v>0</v>
      </c>
      <c r="U127" s="198">
        <v>0</v>
      </c>
      <c r="V127" s="198">
        <v>0</v>
      </c>
      <c r="W127" s="198">
        <v>0</v>
      </c>
      <c r="X127" s="198">
        <v>0</v>
      </c>
      <c r="Y127" s="198">
        <v>0</v>
      </c>
      <c r="Z127" s="198">
        <v>0</v>
      </c>
      <c r="AA127" s="198">
        <v>0</v>
      </c>
      <c r="AB127" s="198">
        <v>0</v>
      </c>
      <c r="AC127" s="198">
        <v>0</v>
      </c>
      <c r="AD127" s="198">
        <v>0</v>
      </c>
      <c r="AE127" s="198">
        <v>0</v>
      </c>
      <c r="AF127" s="198">
        <v>0</v>
      </c>
      <c r="AG127" s="198">
        <v>0</v>
      </c>
      <c r="AH127" s="198">
        <v>0</v>
      </c>
      <c r="AI127" s="198">
        <v>0</v>
      </c>
    </row>
    <row r="128" spans="1:35">
      <c r="A128" s="195">
        <v>123</v>
      </c>
      <c r="B128" s="215" t="s">
        <v>618</v>
      </c>
      <c r="C128" s="216" t="s">
        <v>619</v>
      </c>
      <c r="D128" s="197">
        <v>8224</v>
      </c>
      <c r="E128" s="198">
        <v>1048</v>
      </c>
      <c r="F128" s="198">
        <v>883</v>
      </c>
      <c r="G128" s="198">
        <v>610</v>
      </c>
      <c r="H128" s="198">
        <v>848</v>
      </c>
      <c r="I128" s="198">
        <v>901</v>
      </c>
      <c r="J128" s="198">
        <v>739</v>
      </c>
      <c r="K128" s="198">
        <v>963</v>
      </c>
      <c r="L128" s="198">
        <v>801</v>
      </c>
      <c r="M128" s="198">
        <v>813</v>
      </c>
      <c r="N128" s="198">
        <v>618</v>
      </c>
      <c r="O128" s="198">
        <v>0</v>
      </c>
      <c r="P128" s="198">
        <v>0</v>
      </c>
      <c r="Q128" s="198">
        <v>0</v>
      </c>
      <c r="R128" s="198">
        <v>0</v>
      </c>
      <c r="S128" s="198">
        <v>0</v>
      </c>
      <c r="T128" s="198">
        <v>0</v>
      </c>
      <c r="U128" s="198">
        <v>0</v>
      </c>
      <c r="V128" s="198">
        <v>0</v>
      </c>
      <c r="W128" s="198">
        <v>0</v>
      </c>
      <c r="X128" s="198">
        <v>0</v>
      </c>
      <c r="Y128" s="198">
        <v>0</v>
      </c>
      <c r="Z128" s="198">
        <v>0</v>
      </c>
      <c r="AA128" s="198">
        <v>0</v>
      </c>
      <c r="AB128" s="198">
        <v>0</v>
      </c>
      <c r="AC128" s="198">
        <v>0</v>
      </c>
      <c r="AD128" s="198">
        <v>0</v>
      </c>
      <c r="AE128" s="198">
        <v>0</v>
      </c>
      <c r="AF128" s="198">
        <v>0</v>
      </c>
      <c r="AG128" s="198">
        <v>0</v>
      </c>
      <c r="AH128" s="198">
        <v>0</v>
      </c>
      <c r="AI128" s="198">
        <v>0</v>
      </c>
    </row>
    <row r="129" spans="1:35">
      <c r="A129" s="195">
        <v>124</v>
      </c>
      <c r="B129" s="217" t="s">
        <v>620</v>
      </c>
      <c r="C129" s="218" t="s">
        <v>621</v>
      </c>
      <c r="D129" s="197">
        <v>8210</v>
      </c>
      <c r="E129" s="198">
        <v>974</v>
      </c>
      <c r="F129" s="198">
        <v>696</v>
      </c>
      <c r="G129" s="198">
        <v>641</v>
      </c>
      <c r="H129" s="198">
        <v>865</v>
      </c>
      <c r="I129" s="198">
        <v>982</v>
      </c>
      <c r="J129" s="198">
        <v>707</v>
      </c>
      <c r="K129" s="198">
        <v>888</v>
      </c>
      <c r="L129" s="198">
        <v>822</v>
      </c>
      <c r="M129" s="198">
        <v>865</v>
      </c>
      <c r="N129" s="198">
        <v>770</v>
      </c>
      <c r="O129" s="198">
        <v>0</v>
      </c>
      <c r="P129" s="198">
        <v>0</v>
      </c>
      <c r="Q129" s="198">
        <v>0</v>
      </c>
      <c r="R129" s="198">
        <v>0</v>
      </c>
      <c r="S129" s="198">
        <v>0</v>
      </c>
      <c r="T129" s="198">
        <v>0</v>
      </c>
      <c r="U129" s="198">
        <v>0</v>
      </c>
      <c r="V129" s="198">
        <v>0</v>
      </c>
      <c r="W129" s="198">
        <v>0</v>
      </c>
      <c r="X129" s="198">
        <v>0</v>
      </c>
      <c r="Y129" s="198">
        <v>0</v>
      </c>
      <c r="Z129" s="198">
        <v>0</v>
      </c>
      <c r="AA129" s="198">
        <v>0</v>
      </c>
      <c r="AB129" s="198">
        <v>0</v>
      </c>
      <c r="AC129" s="198">
        <v>0</v>
      </c>
      <c r="AD129" s="198">
        <v>0</v>
      </c>
      <c r="AE129" s="198">
        <v>0</v>
      </c>
      <c r="AF129" s="198">
        <v>0</v>
      </c>
      <c r="AG129" s="198">
        <v>0</v>
      </c>
      <c r="AH129" s="198">
        <v>0</v>
      </c>
      <c r="AI129" s="198">
        <v>0</v>
      </c>
    </row>
    <row r="130" spans="1:35">
      <c r="A130" s="195">
        <v>125</v>
      </c>
      <c r="B130" s="219" t="s">
        <v>622</v>
      </c>
      <c r="C130" s="204" t="s">
        <v>623</v>
      </c>
      <c r="D130" s="197">
        <v>5720</v>
      </c>
      <c r="E130" s="198">
        <v>598</v>
      </c>
      <c r="F130" s="198">
        <v>551</v>
      </c>
      <c r="G130" s="198">
        <v>539</v>
      </c>
      <c r="H130" s="198">
        <v>632</v>
      </c>
      <c r="I130" s="198">
        <v>566</v>
      </c>
      <c r="J130" s="198">
        <v>690</v>
      </c>
      <c r="K130" s="198">
        <v>404</v>
      </c>
      <c r="L130" s="198">
        <v>770</v>
      </c>
      <c r="M130" s="198">
        <v>470</v>
      </c>
      <c r="N130" s="198">
        <v>500</v>
      </c>
      <c r="O130" s="198">
        <v>0</v>
      </c>
      <c r="P130" s="198">
        <v>0</v>
      </c>
      <c r="Q130" s="198">
        <v>0</v>
      </c>
      <c r="R130" s="198">
        <v>0</v>
      </c>
      <c r="S130" s="198">
        <v>0</v>
      </c>
      <c r="T130" s="198">
        <v>0</v>
      </c>
      <c r="U130" s="198">
        <v>0</v>
      </c>
      <c r="V130" s="198">
        <v>0</v>
      </c>
      <c r="W130" s="198">
        <v>0</v>
      </c>
      <c r="X130" s="198">
        <v>0</v>
      </c>
      <c r="Y130" s="198">
        <v>0</v>
      </c>
      <c r="Z130" s="198">
        <v>0</v>
      </c>
      <c r="AA130" s="198">
        <v>0</v>
      </c>
      <c r="AB130" s="198">
        <v>0</v>
      </c>
      <c r="AC130" s="198">
        <v>0</v>
      </c>
      <c r="AD130" s="198">
        <v>0</v>
      </c>
      <c r="AE130" s="198">
        <v>0</v>
      </c>
      <c r="AF130" s="198">
        <v>0</v>
      </c>
      <c r="AG130" s="198">
        <v>0</v>
      </c>
      <c r="AH130" s="198">
        <v>0</v>
      </c>
      <c r="AI130" s="198">
        <v>0</v>
      </c>
    </row>
    <row r="131" spans="1:35">
      <c r="A131" s="195">
        <v>126</v>
      </c>
      <c r="B131" s="220" t="s">
        <v>624</v>
      </c>
      <c r="C131" s="204" t="s">
        <v>625</v>
      </c>
      <c r="D131" s="197">
        <v>4632.8899999999994</v>
      </c>
      <c r="E131" s="198">
        <v>638</v>
      </c>
      <c r="F131" s="198">
        <v>347</v>
      </c>
      <c r="G131" s="198">
        <v>620</v>
      </c>
      <c r="H131" s="198">
        <v>358</v>
      </c>
      <c r="I131" s="198">
        <v>430</v>
      </c>
      <c r="J131" s="198">
        <v>362</v>
      </c>
      <c r="K131" s="198">
        <v>501</v>
      </c>
      <c r="L131" s="198">
        <v>391.89</v>
      </c>
      <c r="M131" s="198">
        <v>485</v>
      </c>
      <c r="N131" s="198">
        <v>500</v>
      </c>
      <c r="O131" s="198">
        <v>0</v>
      </c>
      <c r="P131" s="198">
        <v>0</v>
      </c>
      <c r="Q131" s="198">
        <v>0</v>
      </c>
      <c r="R131" s="198">
        <v>0</v>
      </c>
      <c r="S131" s="198">
        <v>0</v>
      </c>
      <c r="T131" s="198">
        <v>0</v>
      </c>
      <c r="U131" s="198">
        <v>0</v>
      </c>
      <c r="V131" s="198">
        <v>0</v>
      </c>
      <c r="W131" s="198">
        <v>0</v>
      </c>
      <c r="X131" s="198">
        <v>0</v>
      </c>
      <c r="Y131" s="198">
        <v>0</v>
      </c>
      <c r="Z131" s="198">
        <v>0</v>
      </c>
      <c r="AA131" s="198">
        <v>0</v>
      </c>
      <c r="AB131" s="198">
        <v>0</v>
      </c>
      <c r="AC131" s="198">
        <v>0</v>
      </c>
      <c r="AD131" s="198">
        <v>0</v>
      </c>
      <c r="AE131" s="198">
        <v>0</v>
      </c>
      <c r="AF131" s="198">
        <v>0</v>
      </c>
      <c r="AG131" s="198">
        <v>0</v>
      </c>
      <c r="AH131" s="198">
        <v>0</v>
      </c>
      <c r="AI131" s="198">
        <v>0</v>
      </c>
    </row>
    <row r="132" spans="1:35">
      <c r="A132" s="195">
        <v>127</v>
      </c>
      <c r="B132" s="220" t="s">
        <v>626</v>
      </c>
      <c r="C132" s="204" t="s">
        <v>627</v>
      </c>
      <c r="D132" s="197">
        <v>0</v>
      </c>
      <c r="E132" s="198">
        <v>0</v>
      </c>
      <c r="F132" s="198">
        <v>0</v>
      </c>
      <c r="G132" s="198">
        <v>0</v>
      </c>
      <c r="H132" s="198">
        <v>0</v>
      </c>
      <c r="I132" s="198">
        <v>0</v>
      </c>
      <c r="J132" s="198">
        <v>0</v>
      </c>
      <c r="K132" s="198">
        <v>0</v>
      </c>
      <c r="L132" s="198">
        <v>0</v>
      </c>
      <c r="M132" s="198">
        <v>0</v>
      </c>
      <c r="N132" s="198">
        <v>0</v>
      </c>
      <c r="O132" s="198">
        <v>0</v>
      </c>
      <c r="P132" s="198">
        <v>0</v>
      </c>
      <c r="Q132" s="198">
        <v>0</v>
      </c>
      <c r="R132" s="198">
        <v>0</v>
      </c>
      <c r="S132" s="198">
        <v>0</v>
      </c>
      <c r="T132" s="198">
        <v>0</v>
      </c>
      <c r="U132" s="198">
        <v>0</v>
      </c>
      <c r="V132" s="198">
        <v>0</v>
      </c>
      <c r="W132" s="198">
        <v>0</v>
      </c>
      <c r="X132" s="198">
        <v>0</v>
      </c>
      <c r="Y132" s="198">
        <v>0</v>
      </c>
      <c r="Z132" s="198">
        <v>0</v>
      </c>
      <c r="AA132" s="198">
        <v>0</v>
      </c>
      <c r="AB132" s="198">
        <v>0</v>
      </c>
      <c r="AC132" s="198">
        <v>0</v>
      </c>
      <c r="AD132" s="198">
        <v>0</v>
      </c>
      <c r="AE132" s="198">
        <v>0</v>
      </c>
      <c r="AF132" s="198">
        <v>0</v>
      </c>
      <c r="AG132" s="198">
        <v>0</v>
      </c>
      <c r="AH132" s="198">
        <v>0</v>
      </c>
      <c r="AI132" s="198">
        <v>0</v>
      </c>
    </row>
    <row r="133" spans="1:35">
      <c r="A133" s="195">
        <v>128</v>
      </c>
      <c r="B133" s="221" t="s">
        <v>628</v>
      </c>
      <c r="C133" s="204" t="s">
        <v>629</v>
      </c>
      <c r="D133" s="197">
        <v>0</v>
      </c>
      <c r="E133" s="198">
        <v>0</v>
      </c>
      <c r="F133" s="198">
        <v>0</v>
      </c>
      <c r="G133" s="198">
        <v>0</v>
      </c>
      <c r="H133" s="198">
        <v>0</v>
      </c>
      <c r="I133" s="198">
        <v>0</v>
      </c>
      <c r="J133" s="198">
        <v>0</v>
      </c>
      <c r="K133" s="198">
        <v>0</v>
      </c>
      <c r="L133" s="198">
        <v>0</v>
      </c>
      <c r="M133" s="198">
        <v>0</v>
      </c>
      <c r="N133" s="198">
        <v>0</v>
      </c>
      <c r="O133" s="198">
        <v>0</v>
      </c>
      <c r="P133" s="198">
        <v>0</v>
      </c>
      <c r="Q133" s="198">
        <v>0</v>
      </c>
      <c r="R133" s="198">
        <v>0</v>
      </c>
      <c r="S133" s="198">
        <v>0</v>
      </c>
      <c r="T133" s="198">
        <v>0</v>
      </c>
      <c r="U133" s="198">
        <v>0</v>
      </c>
      <c r="V133" s="198">
        <v>0</v>
      </c>
      <c r="W133" s="198">
        <v>0</v>
      </c>
      <c r="X133" s="198">
        <v>0</v>
      </c>
      <c r="Y133" s="198">
        <v>0</v>
      </c>
      <c r="Z133" s="198">
        <v>0</v>
      </c>
      <c r="AA133" s="198">
        <v>0</v>
      </c>
      <c r="AB133" s="198">
        <v>0</v>
      </c>
      <c r="AC133" s="198">
        <v>0</v>
      </c>
      <c r="AD133" s="198">
        <v>0</v>
      </c>
      <c r="AE133" s="198">
        <v>0</v>
      </c>
      <c r="AF133" s="198">
        <v>0</v>
      </c>
      <c r="AG133" s="198">
        <v>0</v>
      </c>
      <c r="AH133" s="198">
        <v>0</v>
      </c>
      <c r="AI133" s="198">
        <v>0</v>
      </c>
    </row>
    <row r="134" spans="1:35">
      <c r="A134" s="195">
        <v>129</v>
      </c>
      <c r="B134" s="221" t="s">
        <v>630</v>
      </c>
      <c r="C134" s="204" t="s">
        <v>631</v>
      </c>
      <c r="D134" s="197">
        <v>4878.09</v>
      </c>
      <c r="E134" s="198">
        <v>346.43</v>
      </c>
      <c r="F134" s="198">
        <v>570.91</v>
      </c>
      <c r="G134" s="198">
        <v>468.41999999999996</v>
      </c>
      <c r="H134" s="198">
        <v>532</v>
      </c>
      <c r="I134" s="198">
        <v>400.19</v>
      </c>
      <c r="J134" s="198">
        <v>414.31</v>
      </c>
      <c r="K134" s="198">
        <v>482</v>
      </c>
      <c r="L134" s="198">
        <v>542.99</v>
      </c>
      <c r="M134" s="198">
        <v>581</v>
      </c>
      <c r="N134" s="198">
        <v>539.83999999999992</v>
      </c>
      <c r="O134" s="198">
        <v>0</v>
      </c>
      <c r="P134" s="198">
        <v>0</v>
      </c>
      <c r="Q134" s="198">
        <v>0</v>
      </c>
      <c r="R134" s="198">
        <v>0</v>
      </c>
      <c r="S134" s="198">
        <v>0</v>
      </c>
      <c r="T134" s="198">
        <v>0</v>
      </c>
      <c r="U134" s="198">
        <v>0</v>
      </c>
      <c r="V134" s="198">
        <v>0</v>
      </c>
      <c r="W134" s="198">
        <v>0</v>
      </c>
      <c r="X134" s="198">
        <v>0</v>
      </c>
      <c r="Y134" s="198">
        <v>0</v>
      </c>
      <c r="Z134" s="198">
        <v>0</v>
      </c>
      <c r="AA134" s="198">
        <v>0</v>
      </c>
      <c r="AB134" s="198">
        <v>0</v>
      </c>
      <c r="AC134" s="198">
        <v>0</v>
      </c>
      <c r="AD134" s="198">
        <v>0</v>
      </c>
      <c r="AE134" s="198">
        <v>0</v>
      </c>
      <c r="AF134" s="198">
        <v>0</v>
      </c>
      <c r="AG134" s="198">
        <v>0</v>
      </c>
      <c r="AH134" s="198">
        <v>0</v>
      </c>
      <c r="AI134" s="198">
        <v>0</v>
      </c>
    </row>
    <row r="135" spans="1:35">
      <c r="A135" s="195">
        <v>130</v>
      </c>
      <c r="B135" s="222" t="s">
        <v>77</v>
      </c>
      <c r="C135" s="204" t="s">
        <v>632</v>
      </c>
      <c r="D135" s="197">
        <v>0</v>
      </c>
      <c r="E135" s="198">
        <v>0</v>
      </c>
      <c r="F135" s="198">
        <v>0</v>
      </c>
      <c r="G135" s="198">
        <v>0</v>
      </c>
      <c r="H135" s="198">
        <v>0</v>
      </c>
      <c r="I135" s="198">
        <v>0</v>
      </c>
      <c r="J135" s="198">
        <v>0</v>
      </c>
      <c r="K135" s="198">
        <v>0</v>
      </c>
      <c r="L135" s="198">
        <v>0</v>
      </c>
      <c r="M135" s="198">
        <v>0</v>
      </c>
      <c r="N135" s="198">
        <v>0</v>
      </c>
      <c r="O135" s="198">
        <v>0</v>
      </c>
      <c r="P135" s="198">
        <v>0</v>
      </c>
      <c r="Q135" s="198">
        <v>0</v>
      </c>
      <c r="R135" s="198">
        <v>0</v>
      </c>
      <c r="S135" s="198">
        <v>0</v>
      </c>
      <c r="T135" s="198">
        <v>0</v>
      </c>
      <c r="U135" s="198">
        <v>0</v>
      </c>
      <c r="V135" s="198">
        <v>0</v>
      </c>
      <c r="W135" s="198">
        <v>0</v>
      </c>
      <c r="X135" s="198">
        <v>0</v>
      </c>
      <c r="Y135" s="198">
        <v>0</v>
      </c>
      <c r="Z135" s="198">
        <v>0</v>
      </c>
      <c r="AA135" s="198">
        <v>0</v>
      </c>
      <c r="AB135" s="198">
        <v>0</v>
      </c>
      <c r="AC135" s="198">
        <v>0</v>
      </c>
      <c r="AD135" s="198">
        <v>0</v>
      </c>
      <c r="AE135" s="198">
        <v>0</v>
      </c>
      <c r="AF135" s="198">
        <v>0</v>
      </c>
      <c r="AG135" s="198">
        <v>0</v>
      </c>
      <c r="AH135" s="198">
        <v>0</v>
      </c>
      <c r="AI135" s="198">
        <v>0</v>
      </c>
    </row>
    <row r="136" spans="1:35">
      <c r="A136" s="195">
        <v>131</v>
      </c>
      <c r="B136" s="221" t="s">
        <v>633</v>
      </c>
      <c r="C136" s="204" t="s">
        <v>634</v>
      </c>
      <c r="D136" s="197">
        <v>1239.44</v>
      </c>
      <c r="E136" s="198">
        <v>0</v>
      </c>
      <c r="F136" s="198">
        <v>380</v>
      </c>
      <c r="G136" s="198">
        <v>0</v>
      </c>
      <c r="H136" s="198">
        <v>0</v>
      </c>
      <c r="I136" s="198">
        <v>359.44</v>
      </c>
      <c r="J136" s="198">
        <v>0</v>
      </c>
      <c r="K136" s="198">
        <v>0</v>
      </c>
      <c r="L136" s="198">
        <v>500</v>
      </c>
      <c r="M136" s="198">
        <v>0</v>
      </c>
      <c r="N136" s="198">
        <v>0</v>
      </c>
      <c r="O136" s="198">
        <v>0</v>
      </c>
      <c r="P136" s="198">
        <v>0</v>
      </c>
      <c r="Q136" s="198">
        <v>0</v>
      </c>
      <c r="R136" s="198">
        <v>0</v>
      </c>
      <c r="S136" s="198">
        <v>0</v>
      </c>
      <c r="T136" s="198">
        <v>0</v>
      </c>
      <c r="U136" s="198">
        <v>0</v>
      </c>
      <c r="V136" s="198">
        <v>0</v>
      </c>
      <c r="W136" s="198">
        <v>0</v>
      </c>
      <c r="X136" s="198">
        <v>0</v>
      </c>
      <c r="Y136" s="198">
        <v>0</v>
      </c>
      <c r="Z136" s="198">
        <v>0</v>
      </c>
      <c r="AA136" s="198">
        <v>0</v>
      </c>
      <c r="AB136" s="198">
        <v>0</v>
      </c>
      <c r="AC136" s="198">
        <v>0</v>
      </c>
      <c r="AD136" s="198">
        <v>0</v>
      </c>
      <c r="AE136" s="198">
        <v>0</v>
      </c>
      <c r="AF136" s="198">
        <v>0</v>
      </c>
      <c r="AG136" s="198">
        <v>0</v>
      </c>
      <c r="AH136" s="198">
        <v>0</v>
      </c>
      <c r="AI136" s="198">
        <v>0</v>
      </c>
    </row>
    <row r="137" spans="1:35">
      <c r="A137" s="195">
        <v>132</v>
      </c>
      <c r="B137" s="221" t="s">
        <v>635</v>
      </c>
      <c r="C137" s="204" t="s">
        <v>636</v>
      </c>
      <c r="D137" s="197">
        <v>1073</v>
      </c>
      <c r="E137" s="198">
        <v>0</v>
      </c>
      <c r="F137" s="198">
        <v>202</v>
      </c>
      <c r="G137" s="198">
        <v>0</v>
      </c>
      <c r="H137" s="198">
        <v>150</v>
      </c>
      <c r="I137" s="198">
        <v>0</v>
      </c>
      <c r="J137" s="198">
        <v>270</v>
      </c>
      <c r="K137" s="198">
        <v>0</v>
      </c>
      <c r="L137" s="198">
        <v>208</v>
      </c>
      <c r="M137" s="198">
        <v>116</v>
      </c>
      <c r="N137" s="198">
        <v>127</v>
      </c>
      <c r="O137" s="198">
        <v>0</v>
      </c>
      <c r="P137" s="198">
        <v>0</v>
      </c>
      <c r="Q137" s="198">
        <v>0</v>
      </c>
      <c r="R137" s="198">
        <v>0</v>
      </c>
      <c r="S137" s="198">
        <v>0</v>
      </c>
      <c r="T137" s="198">
        <v>0</v>
      </c>
      <c r="U137" s="198">
        <v>0</v>
      </c>
      <c r="V137" s="198">
        <v>0</v>
      </c>
      <c r="W137" s="198">
        <v>0</v>
      </c>
      <c r="X137" s="198">
        <v>0</v>
      </c>
      <c r="Y137" s="198">
        <v>0</v>
      </c>
      <c r="Z137" s="198">
        <v>0</v>
      </c>
      <c r="AA137" s="198">
        <v>0</v>
      </c>
      <c r="AB137" s="198">
        <v>0</v>
      </c>
      <c r="AC137" s="198">
        <v>0</v>
      </c>
      <c r="AD137" s="198">
        <v>0</v>
      </c>
      <c r="AE137" s="198">
        <v>0</v>
      </c>
      <c r="AF137" s="198">
        <v>0</v>
      </c>
      <c r="AG137" s="198">
        <v>0</v>
      </c>
      <c r="AH137" s="198">
        <v>0</v>
      </c>
      <c r="AI137" s="198">
        <v>0</v>
      </c>
    </row>
    <row r="138" spans="1:35">
      <c r="A138" s="195">
        <v>133</v>
      </c>
      <c r="B138" s="221" t="s">
        <v>637</v>
      </c>
      <c r="C138" s="204" t="s">
        <v>638</v>
      </c>
      <c r="D138" s="197">
        <v>0</v>
      </c>
      <c r="E138" s="198">
        <v>0</v>
      </c>
      <c r="F138" s="198">
        <v>0</v>
      </c>
      <c r="G138" s="198">
        <v>0</v>
      </c>
      <c r="H138" s="198">
        <v>0</v>
      </c>
      <c r="I138" s="198">
        <v>0</v>
      </c>
      <c r="J138" s="198">
        <v>0</v>
      </c>
      <c r="K138" s="198">
        <v>0</v>
      </c>
      <c r="L138" s="198">
        <v>0</v>
      </c>
      <c r="M138" s="198">
        <v>0</v>
      </c>
      <c r="N138" s="198">
        <v>0</v>
      </c>
      <c r="O138" s="198">
        <v>0</v>
      </c>
      <c r="P138" s="198">
        <v>0</v>
      </c>
      <c r="Q138" s="198">
        <v>0</v>
      </c>
      <c r="R138" s="198">
        <v>0</v>
      </c>
      <c r="S138" s="198">
        <v>0</v>
      </c>
      <c r="T138" s="198">
        <v>0</v>
      </c>
      <c r="U138" s="198">
        <v>0</v>
      </c>
      <c r="V138" s="198">
        <v>0</v>
      </c>
      <c r="W138" s="198">
        <v>0</v>
      </c>
      <c r="X138" s="198">
        <v>0</v>
      </c>
      <c r="Y138" s="198">
        <v>0</v>
      </c>
      <c r="Z138" s="198">
        <v>0</v>
      </c>
      <c r="AA138" s="198">
        <v>0</v>
      </c>
      <c r="AB138" s="198">
        <v>0</v>
      </c>
      <c r="AC138" s="198">
        <v>0</v>
      </c>
      <c r="AD138" s="198">
        <v>0</v>
      </c>
      <c r="AE138" s="198">
        <v>0</v>
      </c>
      <c r="AF138" s="198">
        <v>0</v>
      </c>
      <c r="AG138" s="198">
        <v>0</v>
      </c>
      <c r="AH138" s="198">
        <v>0</v>
      </c>
      <c r="AI138" s="198">
        <v>0</v>
      </c>
    </row>
    <row r="139" spans="1:35">
      <c r="A139" s="195">
        <v>134</v>
      </c>
      <c r="B139" s="221"/>
      <c r="C139" s="204" t="s">
        <v>639</v>
      </c>
      <c r="D139" s="197">
        <v>2209.58</v>
      </c>
      <c r="E139" s="198">
        <v>260</v>
      </c>
      <c r="F139" s="198">
        <v>385</v>
      </c>
      <c r="G139" s="198">
        <v>161</v>
      </c>
      <c r="H139" s="198">
        <v>0</v>
      </c>
      <c r="I139" s="198">
        <v>198</v>
      </c>
      <c r="J139" s="198">
        <v>350.58000000000004</v>
      </c>
      <c r="K139" s="198">
        <v>230</v>
      </c>
      <c r="L139" s="198">
        <v>197</v>
      </c>
      <c r="M139" s="198">
        <v>242</v>
      </c>
      <c r="N139" s="198">
        <v>186</v>
      </c>
      <c r="O139" s="198">
        <v>0</v>
      </c>
      <c r="P139" s="198">
        <v>0</v>
      </c>
      <c r="Q139" s="198">
        <v>0</v>
      </c>
      <c r="R139" s="198">
        <v>0</v>
      </c>
      <c r="S139" s="198">
        <v>0</v>
      </c>
      <c r="T139" s="198">
        <v>0</v>
      </c>
      <c r="U139" s="198">
        <v>0</v>
      </c>
      <c r="V139" s="198">
        <v>0</v>
      </c>
      <c r="W139" s="198">
        <v>0</v>
      </c>
      <c r="X139" s="198">
        <v>0</v>
      </c>
      <c r="Y139" s="198">
        <v>0</v>
      </c>
      <c r="Z139" s="198">
        <v>0</v>
      </c>
      <c r="AA139" s="198">
        <v>0</v>
      </c>
      <c r="AB139" s="198">
        <v>0</v>
      </c>
      <c r="AC139" s="198">
        <v>0</v>
      </c>
      <c r="AD139" s="198">
        <v>0</v>
      </c>
      <c r="AE139" s="198">
        <v>0</v>
      </c>
      <c r="AF139" s="198">
        <v>0</v>
      </c>
      <c r="AG139" s="198">
        <v>0</v>
      </c>
      <c r="AH139" s="198">
        <v>0</v>
      </c>
      <c r="AI139" s="198">
        <v>0</v>
      </c>
    </row>
    <row r="140" spans="1:35">
      <c r="A140" s="195">
        <v>135</v>
      </c>
      <c r="B140" s="223" t="s">
        <v>640</v>
      </c>
      <c r="C140" s="224" t="s">
        <v>641</v>
      </c>
      <c r="D140" s="197">
        <v>0</v>
      </c>
      <c r="E140" s="198">
        <v>0</v>
      </c>
      <c r="F140" s="198">
        <v>0</v>
      </c>
      <c r="G140" s="198">
        <v>0</v>
      </c>
      <c r="H140" s="198">
        <v>0</v>
      </c>
      <c r="I140" s="198">
        <v>0</v>
      </c>
      <c r="J140" s="198">
        <v>0</v>
      </c>
      <c r="K140" s="198">
        <v>0</v>
      </c>
      <c r="L140" s="198">
        <v>0</v>
      </c>
      <c r="M140" s="198">
        <v>0</v>
      </c>
      <c r="N140" s="198">
        <v>0</v>
      </c>
      <c r="O140" s="198">
        <v>0</v>
      </c>
      <c r="P140" s="198">
        <v>0</v>
      </c>
      <c r="Q140" s="198">
        <v>0</v>
      </c>
      <c r="R140" s="198">
        <v>0</v>
      </c>
      <c r="S140" s="198">
        <v>0</v>
      </c>
      <c r="T140" s="198">
        <v>0</v>
      </c>
      <c r="U140" s="198">
        <v>0</v>
      </c>
      <c r="V140" s="198">
        <v>0</v>
      </c>
      <c r="W140" s="198">
        <v>0</v>
      </c>
      <c r="X140" s="198">
        <v>0</v>
      </c>
      <c r="Y140" s="198">
        <v>0</v>
      </c>
      <c r="Z140" s="198">
        <v>0</v>
      </c>
      <c r="AA140" s="198">
        <v>0</v>
      </c>
      <c r="AB140" s="198">
        <v>0</v>
      </c>
      <c r="AC140" s="198">
        <v>0</v>
      </c>
      <c r="AD140" s="198">
        <v>0</v>
      </c>
      <c r="AE140" s="198">
        <v>0</v>
      </c>
      <c r="AF140" s="198">
        <v>0</v>
      </c>
      <c r="AG140" s="198">
        <v>0</v>
      </c>
      <c r="AH140" s="198">
        <v>0</v>
      </c>
      <c r="AI140" s="198">
        <v>0</v>
      </c>
    </row>
    <row r="141" spans="1:35">
      <c r="A141" s="195">
        <v>136</v>
      </c>
      <c r="B141" s="225" t="s">
        <v>642</v>
      </c>
      <c r="C141" s="226" t="s">
        <v>643</v>
      </c>
      <c r="D141" s="197">
        <v>110</v>
      </c>
      <c r="E141" s="198">
        <v>0</v>
      </c>
      <c r="F141" s="198">
        <v>0</v>
      </c>
      <c r="G141" s="198">
        <v>0</v>
      </c>
      <c r="H141" s="198">
        <v>110</v>
      </c>
      <c r="I141" s="198">
        <v>0</v>
      </c>
      <c r="J141" s="198">
        <v>0</v>
      </c>
      <c r="K141" s="198">
        <v>0</v>
      </c>
      <c r="L141" s="198">
        <v>0</v>
      </c>
      <c r="M141" s="198">
        <v>0</v>
      </c>
      <c r="N141" s="198">
        <v>0</v>
      </c>
      <c r="O141" s="198">
        <v>0</v>
      </c>
      <c r="P141" s="198">
        <v>0</v>
      </c>
      <c r="Q141" s="198">
        <v>0</v>
      </c>
      <c r="R141" s="198">
        <v>0</v>
      </c>
      <c r="S141" s="198">
        <v>0</v>
      </c>
      <c r="T141" s="198">
        <v>0</v>
      </c>
      <c r="U141" s="198">
        <v>0</v>
      </c>
      <c r="V141" s="198">
        <v>0</v>
      </c>
      <c r="W141" s="198">
        <v>0</v>
      </c>
      <c r="X141" s="198">
        <v>0</v>
      </c>
      <c r="Y141" s="198">
        <v>0</v>
      </c>
      <c r="Z141" s="198">
        <v>0</v>
      </c>
      <c r="AA141" s="198">
        <v>0</v>
      </c>
      <c r="AB141" s="198">
        <v>0</v>
      </c>
      <c r="AC141" s="198">
        <v>0</v>
      </c>
      <c r="AD141" s="198">
        <v>0</v>
      </c>
      <c r="AE141" s="198">
        <v>0</v>
      </c>
      <c r="AF141" s="198">
        <v>0</v>
      </c>
      <c r="AG141" s="198">
        <v>0</v>
      </c>
      <c r="AH141" s="198">
        <v>0</v>
      </c>
      <c r="AI141" s="198">
        <v>0</v>
      </c>
    </row>
    <row r="142" spans="1:35">
      <c r="A142" s="195">
        <v>137</v>
      </c>
      <c r="B142" s="227" t="s">
        <v>644</v>
      </c>
      <c r="C142" s="226" t="s">
        <v>645</v>
      </c>
      <c r="D142" s="197">
        <v>124.22</v>
      </c>
      <c r="E142" s="198">
        <v>0</v>
      </c>
      <c r="F142" s="198">
        <v>0</v>
      </c>
      <c r="G142" s="198">
        <v>0</v>
      </c>
      <c r="H142" s="198">
        <v>47.49</v>
      </c>
      <c r="I142" s="198">
        <v>0</v>
      </c>
      <c r="J142" s="198">
        <v>33.1</v>
      </c>
      <c r="K142" s="198">
        <v>0</v>
      </c>
      <c r="L142" s="198">
        <v>43.63</v>
      </c>
      <c r="M142" s="198">
        <v>0</v>
      </c>
      <c r="N142" s="198">
        <v>0</v>
      </c>
      <c r="O142" s="198">
        <v>0</v>
      </c>
      <c r="P142" s="198">
        <v>0</v>
      </c>
      <c r="Q142" s="198">
        <v>0</v>
      </c>
      <c r="R142" s="198">
        <v>0</v>
      </c>
      <c r="S142" s="198">
        <v>0</v>
      </c>
      <c r="T142" s="198">
        <v>0</v>
      </c>
      <c r="U142" s="198">
        <v>0</v>
      </c>
      <c r="V142" s="198">
        <v>0</v>
      </c>
      <c r="W142" s="198">
        <v>0</v>
      </c>
      <c r="X142" s="198">
        <v>0</v>
      </c>
      <c r="Y142" s="198">
        <v>0</v>
      </c>
      <c r="Z142" s="198">
        <v>0</v>
      </c>
      <c r="AA142" s="198">
        <v>0</v>
      </c>
      <c r="AB142" s="198">
        <v>0</v>
      </c>
      <c r="AC142" s="198">
        <v>0</v>
      </c>
      <c r="AD142" s="198">
        <v>0</v>
      </c>
      <c r="AE142" s="198">
        <v>0</v>
      </c>
      <c r="AF142" s="198">
        <v>0</v>
      </c>
      <c r="AG142" s="198">
        <v>0</v>
      </c>
      <c r="AH142" s="198">
        <v>0</v>
      </c>
      <c r="AI142" s="198">
        <v>0</v>
      </c>
    </row>
    <row r="143" spans="1:35">
      <c r="A143" s="195">
        <v>138</v>
      </c>
      <c r="B143" s="225" t="s">
        <v>646</v>
      </c>
      <c r="C143" s="226" t="s">
        <v>647</v>
      </c>
      <c r="D143" s="197">
        <v>80.709999999999994</v>
      </c>
      <c r="E143" s="198">
        <v>0</v>
      </c>
      <c r="F143" s="198">
        <v>54.72</v>
      </c>
      <c r="G143" s="198">
        <v>0</v>
      </c>
      <c r="H143" s="198">
        <v>0</v>
      </c>
      <c r="I143" s="198">
        <v>25.99</v>
      </c>
      <c r="J143" s="198">
        <v>0</v>
      </c>
      <c r="K143" s="198">
        <v>0</v>
      </c>
      <c r="L143" s="198">
        <v>0</v>
      </c>
      <c r="M143" s="198">
        <v>0</v>
      </c>
      <c r="N143" s="198">
        <v>0</v>
      </c>
      <c r="O143" s="198">
        <v>0</v>
      </c>
      <c r="P143" s="198">
        <v>0</v>
      </c>
      <c r="Q143" s="198">
        <v>0</v>
      </c>
      <c r="R143" s="198">
        <v>0</v>
      </c>
      <c r="S143" s="198">
        <v>0</v>
      </c>
      <c r="T143" s="198">
        <v>0</v>
      </c>
      <c r="U143" s="198">
        <v>0</v>
      </c>
      <c r="V143" s="198">
        <v>0</v>
      </c>
      <c r="W143" s="198">
        <v>0</v>
      </c>
      <c r="X143" s="198">
        <v>0</v>
      </c>
      <c r="Y143" s="198">
        <v>0</v>
      </c>
      <c r="Z143" s="198">
        <v>0</v>
      </c>
      <c r="AA143" s="198">
        <v>0</v>
      </c>
      <c r="AB143" s="198">
        <v>0</v>
      </c>
      <c r="AC143" s="198">
        <v>0</v>
      </c>
      <c r="AD143" s="198">
        <v>0</v>
      </c>
      <c r="AE143" s="198">
        <v>0</v>
      </c>
      <c r="AF143" s="198">
        <v>0</v>
      </c>
      <c r="AG143" s="198">
        <v>0</v>
      </c>
      <c r="AH143" s="198">
        <v>0</v>
      </c>
      <c r="AI143" s="198">
        <v>0</v>
      </c>
    </row>
    <row r="144" spans="1:35">
      <c r="A144" s="195">
        <v>139</v>
      </c>
      <c r="B144" s="225" t="s">
        <v>648</v>
      </c>
      <c r="C144" s="226" t="s">
        <v>649</v>
      </c>
      <c r="D144" s="197">
        <v>577.68000000000006</v>
      </c>
      <c r="E144" s="198">
        <v>0</v>
      </c>
      <c r="F144" s="198">
        <v>94.6</v>
      </c>
      <c r="G144" s="198">
        <v>87.31</v>
      </c>
      <c r="H144" s="198">
        <v>0</v>
      </c>
      <c r="I144" s="198">
        <v>147.37</v>
      </c>
      <c r="J144" s="198">
        <v>0</v>
      </c>
      <c r="K144" s="198">
        <v>83.35</v>
      </c>
      <c r="L144" s="198">
        <v>0</v>
      </c>
      <c r="M144" s="198">
        <v>115.33</v>
      </c>
      <c r="N144" s="198">
        <v>49.72</v>
      </c>
      <c r="O144" s="198">
        <v>0</v>
      </c>
      <c r="P144" s="198">
        <v>0</v>
      </c>
      <c r="Q144" s="198">
        <v>0</v>
      </c>
      <c r="R144" s="198">
        <v>0</v>
      </c>
      <c r="S144" s="198">
        <v>0</v>
      </c>
      <c r="T144" s="198">
        <v>0</v>
      </c>
      <c r="U144" s="198">
        <v>0</v>
      </c>
      <c r="V144" s="198">
        <v>0</v>
      </c>
      <c r="W144" s="198">
        <v>0</v>
      </c>
      <c r="X144" s="198">
        <v>0</v>
      </c>
      <c r="Y144" s="198">
        <v>0</v>
      </c>
      <c r="Z144" s="198">
        <v>0</v>
      </c>
      <c r="AA144" s="198">
        <v>0</v>
      </c>
      <c r="AB144" s="198">
        <v>0</v>
      </c>
      <c r="AC144" s="198">
        <v>0</v>
      </c>
      <c r="AD144" s="198">
        <v>0</v>
      </c>
      <c r="AE144" s="198">
        <v>0</v>
      </c>
      <c r="AF144" s="198">
        <v>0</v>
      </c>
      <c r="AG144" s="198">
        <v>0</v>
      </c>
      <c r="AH144" s="198">
        <v>0</v>
      </c>
      <c r="AI144" s="198">
        <v>0</v>
      </c>
    </row>
    <row r="145" spans="1:35">
      <c r="A145" s="195">
        <v>140</v>
      </c>
      <c r="B145" s="228" t="s">
        <v>650</v>
      </c>
      <c r="C145" s="229" t="s">
        <v>651</v>
      </c>
      <c r="D145" s="197">
        <v>470.2</v>
      </c>
      <c r="E145" s="198">
        <v>78.59</v>
      </c>
      <c r="F145" s="198">
        <v>0</v>
      </c>
      <c r="G145" s="198">
        <v>0</v>
      </c>
      <c r="H145" s="198">
        <v>0</v>
      </c>
      <c r="I145" s="198">
        <v>101.03</v>
      </c>
      <c r="J145" s="198">
        <v>0</v>
      </c>
      <c r="K145" s="198">
        <v>101.62</v>
      </c>
      <c r="L145" s="198">
        <v>88.96</v>
      </c>
      <c r="M145" s="198">
        <v>0</v>
      </c>
      <c r="N145" s="198">
        <v>100</v>
      </c>
      <c r="O145" s="198">
        <v>0</v>
      </c>
      <c r="P145" s="198">
        <v>0</v>
      </c>
      <c r="Q145" s="198">
        <v>0</v>
      </c>
      <c r="R145" s="198">
        <v>0</v>
      </c>
      <c r="S145" s="198">
        <v>0</v>
      </c>
      <c r="T145" s="198">
        <v>0</v>
      </c>
      <c r="U145" s="198">
        <v>0</v>
      </c>
      <c r="V145" s="198">
        <v>0</v>
      </c>
      <c r="W145" s="198">
        <v>0</v>
      </c>
      <c r="X145" s="198">
        <v>0</v>
      </c>
      <c r="Y145" s="198">
        <v>0</v>
      </c>
      <c r="Z145" s="198">
        <v>0</v>
      </c>
      <c r="AA145" s="198">
        <v>0</v>
      </c>
      <c r="AB145" s="198">
        <v>0</v>
      </c>
      <c r="AC145" s="198">
        <v>0</v>
      </c>
      <c r="AD145" s="198">
        <v>0</v>
      </c>
      <c r="AE145" s="198">
        <v>0</v>
      </c>
      <c r="AF145" s="198">
        <v>0</v>
      </c>
      <c r="AG145" s="198">
        <v>0</v>
      </c>
      <c r="AH145" s="198">
        <v>0</v>
      </c>
      <c r="AI145" s="198">
        <v>0</v>
      </c>
    </row>
    <row r="146" spans="1:35">
      <c r="A146" s="195">
        <v>141</v>
      </c>
      <c r="B146" s="227" t="s">
        <v>652</v>
      </c>
      <c r="C146" s="226" t="s">
        <v>653</v>
      </c>
      <c r="D146" s="197">
        <v>0</v>
      </c>
      <c r="E146" s="198">
        <v>0</v>
      </c>
      <c r="F146" s="198">
        <v>0</v>
      </c>
      <c r="G146" s="198">
        <v>0</v>
      </c>
      <c r="H146" s="198">
        <v>0</v>
      </c>
      <c r="I146" s="198">
        <v>0</v>
      </c>
      <c r="J146" s="198">
        <v>0</v>
      </c>
      <c r="K146" s="198">
        <v>0</v>
      </c>
      <c r="L146" s="198">
        <v>0</v>
      </c>
      <c r="M146" s="198">
        <v>0</v>
      </c>
      <c r="N146" s="198">
        <v>0</v>
      </c>
      <c r="O146" s="198">
        <v>0</v>
      </c>
      <c r="P146" s="198">
        <v>0</v>
      </c>
      <c r="Q146" s="198">
        <v>0</v>
      </c>
      <c r="R146" s="198">
        <v>0</v>
      </c>
      <c r="S146" s="198">
        <v>0</v>
      </c>
      <c r="T146" s="198">
        <v>0</v>
      </c>
      <c r="U146" s="198">
        <v>0</v>
      </c>
      <c r="V146" s="198">
        <v>0</v>
      </c>
      <c r="W146" s="198">
        <v>0</v>
      </c>
      <c r="X146" s="198">
        <v>0</v>
      </c>
      <c r="Y146" s="198">
        <v>0</v>
      </c>
      <c r="Z146" s="198">
        <v>0</v>
      </c>
      <c r="AA146" s="198">
        <v>0</v>
      </c>
      <c r="AB146" s="198">
        <v>0</v>
      </c>
      <c r="AC146" s="198">
        <v>0</v>
      </c>
      <c r="AD146" s="198">
        <v>0</v>
      </c>
      <c r="AE146" s="198">
        <v>0</v>
      </c>
      <c r="AF146" s="198">
        <v>0</v>
      </c>
      <c r="AG146" s="198">
        <v>0</v>
      </c>
      <c r="AH146" s="198">
        <v>0</v>
      </c>
      <c r="AI146" s="198">
        <v>0</v>
      </c>
    </row>
    <row r="147" spans="1:35">
      <c r="A147" s="195">
        <v>142</v>
      </c>
      <c r="B147" s="227" t="s">
        <v>654</v>
      </c>
      <c r="C147" s="226" t="s">
        <v>655</v>
      </c>
      <c r="D147" s="197">
        <v>0</v>
      </c>
      <c r="E147" s="198">
        <v>0</v>
      </c>
      <c r="F147" s="198">
        <v>0</v>
      </c>
      <c r="G147" s="198">
        <v>0</v>
      </c>
      <c r="H147" s="198">
        <v>0</v>
      </c>
      <c r="I147" s="198">
        <v>0</v>
      </c>
      <c r="J147" s="198">
        <v>0</v>
      </c>
      <c r="K147" s="198">
        <v>0</v>
      </c>
      <c r="L147" s="198">
        <v>0</v>
      </c>
      <c r="M147" s="198">
        <v>0</v>
      </c>
      <c r="N147" s="198">
        <v>0</v>
      </c>
      <c r="O147" s="198">
        <v>0</v>
      </c>
      <c r="P147" s="198">
        <v>0</v>
      </c>
      <c r="Q147" s="198">
        <v>0</v>
      </c>
      <c r="R147" s="198">
        <v>0</v>
      </c>
      <c r="S147" s="198">
        <v>0</v>
      </c>
      <c r="T147" s="198">
        <v>0</v>
      </c>
      <c r="U147" s="198">
        <v>0</v>
      </c>
      <c r="V147" s="198">
        <v>0</v>
      </c>
      <c r="W147" s="198">
        <v>0</v>
      </c>
      <c r="X147" s="198">
        <v>0</v>
      </c>
      <c r="Y147" s="198">
        <v>0</v>
      </c>
      <c r="Z147" s="198">
        <v>0</v>
      </c>
      <c r="AA147" s="198">
        <v>0</v>
      </c>
      <c r="AB147" s="198">
        <v>0</v>
      </c>
      <c r="AC147" s="198">
        <v>0</v>
      </c>
      <c r="AD147" s="198">
        <v>0</v>
      </c>
      <c r="AE147" s="198">
        <v>0</v>
      </c>
      <c r="AF147" s="198">
        <v>0</v>
      </c>
      <c r="AG147" s="198">
        <v>0</v>
      </c>
      <c r="AH147" s="198">
        <v>0</v>
      </c>
      <c r="AI147" s="198">
        <v>0</v>
      </c>
    </row>
    <row r="148" spans="1:35">
      <c r="A148" s="195">
        <v>143</v>
      </c>
      <c r="B148" s="227" t="s">
        <v>656</v>
      </c>
      <c r="C148" s="226" t="s">
        <v>657</v>
      </c>
      <c r="D148" s="197">
        <v>690</v>
      </c>
      <c r="E148" s="198">
        <v>0</v>
      </c>
      <c r="F148" s="198">
        <v>0</v>
      </c>
      <c r="G148" s="198">
        <v>0</v>
      </c>
      <c r="H148" s="198">
        <v>0</v>
      </c>
      <c r="I148" s="198">
        <v>690</v>
      </c>
      <c r="J148" s="198">
        <v>0</v>
      </c>
      <c r="K148" s="198">
        <v>0</v>
      </c>
      <c r="L148" s="198">
        <v>0</v>
      </c>
      <c r="M148" s="198">
        <v>0</v>
      </c>
      <c r="N148" s="198">
        <v>0</v>
      </c>
      <c r="O148" s="198">
        <v>0</v>
      </c>
      <c r="P148" s="198">
        <v>0</v>
      </c>
      <c r="Q148" s="198">
        <v>0</v>
      </c>
      <c r="R148" s="198">
        <v>0</v>
      </c>
      <c r="S148" s="198">
        <v>0</v>
      </c>
      <c r="T148" s="198">
        <v>0</v>
      </c>
      <c r="U148" s="198">
        <v>0</v>
      </c>
      <c r="V148" s="198">
        <v>0</v>
      </c>
      <c r="W148" s="198">
        <v>0</v>
      </c>
      <c r="X148" s="198">
        <v>0</v>
      </c>
      <c r="Y148" s="198">
        <v>0</v>
      </c>
      <c r="Z148" s="198">
        <v>0</v>
      </c>
      <c r="AA148" s="198">
        <v>0</v>
      </c>
      <c r="AB148" s="198">
        <v>0</v>
      </c>
      <c r="AC148" s="198">
        <v>0</v>
      </c>
      <c r="AD148" s="198">
        <v>0</v>
      </c>
      <c r="AE148" s="198">
        <v>0</v>
      </c>
      <c r="AF148" s="198">
        <v>0</v>
      </c>
      <c r="AG148" s="198">
        <v>0</v>
      </c>
      <c r="AH148" s="198">
        <v>0</v>
      </c>
      <c r="AI148" s="198">
        <v>0</v>
      </c>
    </row>
    <row r="149" spans="1:35">
      <c r="A149" s="195">
        <v>144</v>
      </c>
      <c r="B149" s="225" t="s">
        <v>658</v>
      </c>
      <c r="C149" s="226" t="s">
        <v>659</v>
      </c>
      <c r="D149" s="197">
        <v>0</v>
      </c>
      <c r="E149" s="198">
        <v>0</v>
      </c>
      <c r="F149" s="198">
        <v>0</v>
      </c>
      <c r="G149" s="198">
        <v>0</v>
      </c>
      <c r="H149" s="198">
        <v>0</v>
      </c>
      <c r="I149" s="198">
        <v>0</v>
      </c>
      <c r="J149" s="198">
        <v>0</v>
      </c>
      <c r="K149" s="198">
        <v>0</v>
      </c>
      <c r="L149" s="198">
        <v>0</v>
      </c>
      <c r="M149" s="198">
        <v>0</v>
      </c>
      <c r="N149" s="198">
        <v>0</v>
      </c>
      <c r="O149" s="198">
        <v>0</v>
      </c>
      <c r="P149" s="198">
        <v>0</v>
      </c>
      <c r="Q149" s="198">
        <v>0</v>
      </c>
      <c r="R149" s="198">
        <v>0</v>
      </c>
      <c r="S149" s="198">
        <v>0</v>
      </c>
      <c r="T149" s="198">
        <v>0</v>
      </c>
      <c r="U149" s="198">
        <v>0</v>
      </c>
      <c r="V149" s="198">
        <v>0</v>
      </c>
      <c r="W149" s="198">
        <v>0</v>
      </c>
      <c r="X149" s="198">
        <v>0</v>
      </c>
      <c r="Y149" s="198">
        <v>0</v>
      </c>
      <c r="Z149" s="198">
        <v>0</v>
      </c>
      <c r="AA149" s="198">
        <v>0</v>
      </c>
      <c r="AB149" s="198">
        <v>0</v>
      </c>
      <c r="AC149" s="198">
        <v>0</v>
      </c>
      <c r="AD149" s="198">
        <v>0</v>
      </c>
      <c r="AE149" s="198">
        <v>0</v>
      </c>
      <c r="AF149" s="198">
        <v>0</v>
      </c>
      <c r="AG149" s="198">
        <v>0</v>
      </c>
      <c r="AH149" s="198">
        <v>0</v>
      </c>
      <c r="AI149" s="198">
        <v>0</v>
      </c>
    </row>
    <row r="150" spans="1:35">
      <c r="A150" s="195">
        <v>145</v>
      </c>
      <c r="B150" s="225" t="s">
        <v>660</v>
      </c>
      <c r="C150" s="226" t="s">
        <v>661</v>
      </c>
      <c r="D150" s="197">
        <v>382.09000000000003</v>
      </c>
      <c r="E150" s="198">
        <v>0</v>
      </c>
      <c r="F150" s="198">
        <v>48.52</v>
      </c>
      <c r="G150" s="198">
        <v>0</v>
      </c>
      <c r="H150" s="198">
        <v>62</v>
      </c>
      <c r="I150" s="198">
        <v>0</v>
      </c>
      <c r="J150" s="198">
        <v>80</v>
      </c>
      <c r="K150" s="198">
        <v>60</v>
      </c>
      <c r="L150" s="198">
        <v>0</v>
      </c>
      <c r="M150" s="198">
        <v>63.94</v>
      </c>
      <c r="N150" s="198">
        <v>67.63</v>
      </c>
      <c r="O150" s="198">
        <v>0</v>
      </c>
      <c r="P150" s="198">
        <v>0</v>
      </c>
      <c r="Q150" s="198">
        <v>0</v>
      </c>
      <c r="R150" s="198">
        <v>0</v>
      </c>
      <c r="S150" s="198">
        <v>0</v>
      </c>
      <c r="T150" s="198">
        <v>0</v>
      </c>
      <c r="U150" s="198">
        <v>0</v>
      </c>
      <c r="V150" s="198">
        <v>0</v>
      </c>
      <c r="W150" s="198">
        <v>0</v>
      </c>
      <c r="X150" s="198">
        <v>0</v>
      </c>
      <c r="Y150" s="198">
        <v>0</v>
      </c>
      <c r="Z150" s="198">
        <v>0</v>
      </c>
      <c r="AA150" s="198">
        <v>0</v>
      </c>
      <c r="AB150" s="198">
        <v>0</v>
      </c>
      <c r="AC150" s="198">
        <v>0</v>
      </c>
      <c r="AD150" s="198">
        <v>0</v>
      </c>
      <c r="AE150" s="198">
        <v>0</v>
      </c>
      <c r="AF150" s="198">
        <v>0</v>
      </c>
      <c r="AG150" s="198">
        <v>0</v>
      </c>
      <c r="AH150" s="198">
        <v>0</v>
      </c>
      <c r="AI150" s="198">
        <v>0</v>
      </c>
    </row>
    <row r="151" spans="1:35">
      <c r="A151" s="195">
        <v>146</v>
      </c>
      <c r="B151" s="225" t="s">
        <v>662</v>
      </c>
      <c r="C151" s="226" t="s">
        <v>663</v>
      </c>
      <c r="D151" s="197">
        <v>0</v>
      </c>
      <c r="E151" s="198">
        <v>0</v>
      </c>
      <c r="F151" s="198">
        <v>0</v>
      </c>
      <c r="G151" s="198">
        <v>0</v>
      </c>
      <c r="H151" s="198">
        <v>0</v>
      </c>
      <c r="I151" s="198">
        <v>0</v>
      </c>
      <c r="J151" s="198">
        <v>0</v>
      </c>
      <c r="K151" s="198">
        <v>0</v>
      </c>
      <c r="L151" s="198">
        <v>0</v>
      </c>
      <c r="M151" s="198">
        <v>0</v>
      </c>
      <c r="N151" s="198">
        <v>0</v>
      </c>
      <c r="O151" s="198">
        <v>0</v>
      </c>
      <c r="P151" s="198">
        <v>0</v>
      </c>
      <c r="Q151" s="198">
        <v>0</v>
      </c>
      <c r="R151" s="198">
        <v>0</v>
      </c>
      <c r="S151" s="198">
        <v>0</v>
      </c>
      <c r="T151" s="198">
        <v>0</v>
      </c>
      <c r="U151" s="198">
        <v>0</v>
      </c>
      <c r="V151" s="198">
        <v>0</v>
      </c>
      <c r="W151" s="198">
        <v>0</v>
      </c>
      <c r="X151" s="198">
        <v>0</v>
      </c>
      <c r="Y151" s="198">
        <v>0</v>
      </c>
      <c r="Z151" s="198">
        <v>0</v>
      </c>
      <c r="AA151" s="198">
        <v>0</v>
      </c>
      <c r="AB151" s="198">
        <v>0</v>
      </c>
      <c r="AC151" s="198">
        <v>0</v>
      </c>
      <c r="AD151" s="198">
        <v>0</v>
      </c>
      <c r="AE151" s="198">
        <v>0</v>
      </c>
      <c r="AF151" s="198">
        <v>0</v>
      </c>
      <c r="AG151" s="198">
        <v>0</v>
      </c>
      <c r="AH151" s="198">
        <v>0</v>
      </c>
      <c r="AI151" s="198">
        <v>0</v>
      </c>
    </row>
    <row r="152" spans="1:35">
      <c r="A152" s="195">
        <v>147</v>
      </c>
      <c r="B152" s="225" t="s">
        <v>664</v>
      </c>
      <c r="C152" s="226" t="s">
        <v>665</v>
      </c>
      <c r="D152" s="197">
        <v>762.98</v>
      </c>
      <c r="E152" s="198">
        <v>38.29</v>
      </c>
      <c r="F152" s="198">
        <v>326.2</v>
      </c>
      <c r="G152" s="198">
        <v>54.12</v>
      </c>
      <c r="H152" s="198">
        <v>80.67</v>
      </c>
      <c r="I152" s="198">
        <v>32.29</v>
      </c>
      <c r="J152" s="198">
        <v>60.01</v>
      </c>
      <c r="K152" s="198">
        <v>43</v>
      </c>
      <c r="L152" s="198">
        <v>0</v>
      </c>
      <c r="M152" s="198">
        <v>101.88</v>
      </c>
      <c r="N152" s="198">
        <v>26.52</v>
      </c>
      <c r="O152" s="198">
        <v>0</v>
      </c>
      <c r="P152" s="198">
        <v>0</v>
      </c>
      <c r="Q152" s="198">
        <v>0</v>
      </c>
      <c r="R152" s="198">
        <v>0</v>
      </c>
      <c r="S152" s="198">
        <v>0</v>
      </c>
      <c r="T152" s="198">
        <v>0</v>
      </c>
      <c r="U152" s="198">
        <v>0</v>
      </c>
      <c r="V152" s="198">
        <v>0</v>
      </c>
      <c r="W152" s="198">
        <v>0</v>
      </c>
      <c r="X152" s="198">
        <v>0</v>
      </c>
      <c r="Y152" s="198">
        <v>0</v>
      </c>
      <c r="Z152" s="198">
        <v>0</v>
      </c>
      <c r="AA152" s="198">
        <v>0</v>
      </c>
      <c r="AB152" s="198">
        <v>0</v>
      </c>
      <c r="AC152" s="198">
        <v>0</v>
      </c>
      <c r="AD152" s="198">
        <v>0</v>
      </c>
      <c r="AE152" s="198">
        <v>0</v>
      </c>
      <c r="AF152" s="198">
        <v>0</v>
      </c>
      <c r="AG152" s="198">
        <v>0</v>
      </c>
      <c r="AH152" s="198">
        <v>0</v>
      </c>
      <c r="AI152" s="198">
        <v>0</v>
      </c>
    </row>
    <row r="153" spans="1:35">
      <c r="A153" s="195">
        <v>148</v>
      </c>
      <c r="B153" s="225" t="s">
        <v>666</v>
      </c>
      <c r="C153" s="230" t="s">
        <v>667</v>
      </c>
      <c r="D153" s="197">
        <v>0</v>
      </c>
      <c r="E153" s="198">
        <v>0</v>
      </c>
      <c r="F153" s="198">
        <v>0</v>
      </c>
      <c r="G153" s="198">
        <v>0</v>
      </c>
      <c r="H153" s="198">
        <v>0</v>
      </c>
      <c r="I153" s="198">
        <v>0</v>
      </c>
      <c r="J153" s="198">
        <v>0</v>
      </c>
      <c r="K153" s="198">
        <v>0</v>
      </c>
      <c r="L153" s="198">
        <v>0</v>
      </c>
      <c r="M153" s="198">
        <v>0</v>
      </c>
      <c r="N153" s="198">
        <v>0</v>
      </c>
      <c r="O153" s="198">
        <v>0</v>
      </c>
      <c r="P153" s="198">
        <v>0</v>
      </c>
      <c r="Q153" s="198">
        <v>0</v>
      </c>
      <c r="R153" s="198">
        <v>0</v>
      </c>
      <c r="S153" s="198">
        <v>0</v>
      </c>
      <c r="T153" s="198">
        <v>0</v>
      </c>
      <c r="U153" s="198">
        <v>0</v>
      </c>
      <c r="V153" s="198">
        <v>0</v>
      </c>
      <c r="W153" s="198">
        <v>0</v>
      </c>
      <c r="X153" s="198">
        <v>0</v>
      </c>
      <c r="Y153" s="198">
        <v>0</v>
      </c>
      <c r="Z153" s="198">
        <v>0</v>
      </c>
      <c r="AA153" s="198">
        <v>0</v>
      </c>
      <c r="AB153" s="198">
        <v>0</v>
      </c>
      <c r="AC153" s="198">
        <v>0</v>
      </c>
      <c r="AD153" s="198">
        <v>0</v>
      </c>
      <c r="AE153" s="198">
        <v>0</v>
      </c>
      <c r="AF153" s="198">
        <v>0</v>
      </c>
      <c r="AG153" s="198">
        <v>0</v>
      </c>
      <c r="AH153" s="198">
        <v>0</v>
      </c>
      <c r="AI153" s="198">
        <v>0</v>
      </c>
    </row>
    <row r="154" spans="1:35">
      <c r="A154" s="195">
        <v>149</v>
      </c>
      <c r="B154" s="227" t="s">
        <v>668</v>
      </c>
      <c r="C154" s="230" t="s">
        <v>669</v>
      </c>
      <c r="D154" s="197">
        <v>0</v>
      </c>
      <c r="E154" s="198">
        <v>0</v>
      </c>
      <c r="F154" s="198">
        <v>0</v>
      </c>
      <c r="G154" s="198">
        <v>0</v>
      </c>
      <c r="H154" s="198">
        <v>0</v>
      </c>
      <c r="I154" s="198">
        <v>0</v>
      </c>
      <c r="J154" s="198">
        <v>0</v>
      </c>
      <c r="K154" s="198">
        <v>0</v>
      </c>
      <c r="L154" s="198">
        <v>0</v>
      </c>
      <c r="M154" s="198">
        <v>0</v>
      </c>
      <c r="N154" s="198">
        <v>0</v>
      </c>
      <c r="O154" s="198">
        <v>0</v>
      </c>
      <c r="P154" s="198">
        <v>0</v>
      </c>
      <c r="Q154" s="198">
        <v>0</v>
      </c>
      <c r="R154" s="198">
        <v>0</v>
      </c>
      <c r="S154" s="198">
        <v>0</v>
      </c>
      <c r="T154" s="198">
        <v>0</v>
      </c>
      <c r="U154" s="198">
        <v>0</v>
      </c>
      <c r="V154" s="198">
        <v>0</v>
      </c>
      <c r="W154" s="198">
        <v>0</v>
      </c>
      <c r="X154" s="198">
        <v>0</v>
      </c>
      <c r="Y154" s="198">
        <v>0</v>
      </c>
      <c r="Z154" s="198">
        <v>0</v>
      </c>
      <c r="AA154" s="198">
        <v>0</v>
      </c>
      <c r="AB154" s="198">
        <v>0</v>
      </c>
      <c r="AC154" s="198">
        <v>0</v>
      </c>
      <c r="AD154" s="198">
        <v>0</v>
      </c>
      <c r="AE154" s="198">
        <v>0</v>
      </c>
      <c r="AF154" s="198">
        <v>0</v>
      </c>
      <c r="AG154" s="198">
        <v>0</v>
      </c>
      <c r="AH154" s="198">
        <v>0</v>
      </c>
      <c r="AI154" s="198">
        <v>0</v>
      </c>
    </row>
    <row r="155" spans="1:35">
      <c r="A155" s="195">
        <v>150</v>
      </c>
      <c r="B155" s="225" t="s">
        <v>670</v>
      </c>
      <c r="C155" s="230" t="s">
        <v>671</v>
      </c>
      <c r="D155" s="197">
        <v>0</v>
      </c>
      <c r="E155" s="198">
        <v>0</v>
      </c>
      <c r="F155" s="198">
        <v>0</v>
      </c>
      <c r="G155" s="198">
        <v>0</v>
      </c>
      <c r="H155" s="198">
        <v>0</v>
      </c>
      <c r="I155" s="198">
        <v>0</v>
      </c>
      <c r="J155" s="198">
        <v>0</v>
      </c>
      <c r="K155" s="198">
        <v>0</v>
      </c>
      <c r="L155" s="198">
        <v>0</v>
      </c>
      <c r="M155" s="198">
        <v>0</v>
      </c>
      <c r="N155" s="198">
        <v>0</v>
      </c>
      <c r="O155" s="198">
        <v>0</v>
      </c>
      <c r="P155" s="198">
        <v>0</v>
      </c>
      <c r="Q155" s="198">
        <v>0</v>
      </c>
      <c r="R155" s="198">
        <v>0</v>
      </c>
      <c r="S155" s="198">
        <v>0</v>
      </c>
      <c r="T155" s="198">
        <v>0</v>
      </c>
      <c r="U155" s="198">
        <v>0</v>
      </c>
      <c r="V155" s="198">
        <v>0</v>
      </c>
      <c r="W155" s="198">
        <v>0</v>
      </c>
      <c r="X155" s="198">
        <v>0</v>
      </c>
      <c r="Y155" s="198">
        <v>0</v>
      </c>
      <c r="Z155" s="198">
        <v>0</v>
      </c>
      <c r="AA155" s="198">
        <v>0</v>
      </c>
      <c r="AB155" s="198">
        <v>0</v>
      </c>
      <c r="AC155" s="198">
        <v>0</v>
      </c>
      <c r="AD155" s="198">
        <v>0</v>
      </c>
      <c r="AE155" s="198">
        <v>0</v>
      </c>
      <c r="AF155" s="198">
        <v>0</v>
      </c>
      <c r="AG155" s="198">
        <v>0</v>
      </c>
      <c r="AH155" s="198">
        <v>0</v>
      </c>
      <c r="AI155" s="198">
        <v>0</v>
      </c>
    </row>
    <row r="156" spans="1:35">
      <c r="A156" s="195">
        <v>151</v>
      </c>
      <c r="B156" s="227" t="s">
        <v>672</v>
      </c>
      <c r="C156" s="226" t="s">
        <v>673</v>
      </c>
      <c r="D156" s="197">
        <v>0</v>
      </c>
      <c r="E156" s="198">
        <v>0</v>
      </c>
      <c r="F156" s="198">
        <v>0</v>
      </c>
      <c r="G156" s="198">
        <v>0</v>
      </c>
      <c r="H156" s="198">
        <v>0</v>
      </c>
      <c r="I156" s="198">
        <v>0</v>
      </c>
      <c r="J156" s="198">
        <v>0</v>
      </c>
      <c r="K156" s="198">
        <v>0</v>
      </c>
      <c r="L156" s="198">
        <v>0</v>
      </c>
      <c r="M156" s="198">
        <v>0</v>
      </c>
      <c r="N156" s="198">
        <v>0</v>
      </c>
      <c r="O156" s="198">
        <v>0</v>
      </c>
      <c r="P156" s="198">
        <v>0</v>
      </c>
      <c r="Q156" s="198">
        <v>0</v>
      </c>
      <c r="R156" s="198">
        <v>0</v>
      </c>
      <c r="S156" s="198">
        <v>0</v>
      </c>
      <c r="T156" s="198">
        <v>0</v>
      </c>
      <c r="U156" s="198">
        <v>0</v>
      </c>
      <c r="V156" s="198">
        <v>0</v>
      </c>
      <c r="W156" s="198">
        <v>0</v>
      </c>
      <c r="X156" s="198">
        <v>0</v>
      </c>
      <c r="Y156" s="198">
        <v>0</v>
      </c>
      <c r="Z156" s="198">
        <v>0</v>
      </c>
      <c r="AA156" s="198">
        <v>0</v>
      </c>
      <c r="AB156" s="198">
        <v>0</v>
      </c>
      <c r="AC156" s="198">
        <v>0</v>
      </c>
      <c r="AD156" s="198">
        <v>0</v>
      </c>
      <c r="AE156" s="198">
        <v>0</v>
      </c>
      <c r="AF156" s="198">
        <v>0</v>
      </c>
      <c r="AG156" s="198">
        <v>0</v>
      </c>
      <c r="AH156" s="198">
        <v>0</v>
      </c>
      <c r="AI156" s="198">
        <v>0</v>
      </c>
    </row>
    <row r="157" spans="1:35">
      <c r="A157" s="195">
        <v>152</v>
      </c>
      <c r="B157" s="225" t="s">
        <v>674</v>
      </c>
      <c r="C157" s="226" t="s">
        <v>675</v>
      </c>
      <c r="D157" s="197">
        <v>0</v>
      </c>
      <c r="E157" s="198">
        <v>0</v>
      </c>
      <c r="F157" s="198">
        <v>0</v>
      </c>
      <c r="G157" s="198">
        <v>0</v>
      </c>
      <c r="H157" s="198">
        <v>0</v>
      </c>
      <c r="I157" s="198">
        <v>0</v>
      </c>
      <c r="J157" s="198">
        <v>0</v>
      </c>
      <c r="K157" s="198">
        <v>0</v>
      </c>
      <c r="L157" s="198">
        <v>0</v>
      </c>
      <c r="M157" s="198">
        <v>0</v>
      </c>
      <c r="N157" s="198">
        <v>0</v>
      </c>
      <c r="O157" s="198">
        <v>0</v>
      </c>
      <c r="P157" s="198">
        <v>0</v>
      </c>
      <c r="Q157" s="198">
        <v>0</v>
      </c>
      <c r="R157" s="198">
        <v>0</v>
      </c>
      <c r="S157" s="198">
        <v>0</v>
      </c>
      <c r="T157" s="198">
        <v>0</v>
      </c>
      <c r="U157" s="198">
        <v>0</v>
      </c>
      <c r="V157" s="198">
        <v>0</v>
      </c>
      <c r="W157" s="198">
        <v>0</v>
      </c>
      <c r="X157" s="198">
        <v>0</v>
      </c>
      <c r="Y157" s="198">
        <v>0</v>
      </c>
      <c r="Z157" s="198">
        <v>0</v>
      </c>
      <c r="AA157" s="198">
        <v>0</v>
      </c>
      <c r="AB157" s="198">
        <v>0</v>
      </c>
      <c r="AC157" s="198">
        <v>0</v>
      </c>
      <c r="AD157" s="198">
        <v>0</v>
      </c>
      <c r="AE157" s="198">
        <v>0</v>
      </c>
      <c r="AF157" s="198">
        <v>0</v>
      </c>
      <c r="AG157" s="198">
        <v>0</v>
      </c>
      <c r="AH157" s="198">
        <v>0</v>
      </c>
      <c r="AI157" s="198">
        <v>0</v>
      </c>
    </row>
    <row r="158" spans="1:35">
      <c r="A158" s="195">
        <v>153</v>
      </c>
      <c r="B158" s="225" t="s">
        <v>676</v>
      </c>
      <c r="C158" s="226" t="s">
        <v>677</v>
      </c>
      <c r="D158" s="197">
        <v>339.79</v>
      </c>
      <c r="E158" s="198">
        <v>109.25</v>
      </c>
      <c r="F158" s="198">
        <v>0</v>
      </c>
      <c r="G158" s="198">
        <v>0</v>
      </c>
      <c r="H158" s="198">
        <v>0</v>
      </c>
      <c r="I158" s="198">
        <v>0</v>
      </c>
      <c r="J158" s="198">
        <v>125.28</v>
      </c>
      <c r="K158" s="198">
        <v>0</v>
      </c>
      <c r="L158" s="198">
        <v>0</v>
      </c>
      <c r="M158" s="198">
        <v>105.26</v>
      </c>
      <c r="N158" s="198">
        <v>0</v>
      </c>
      <c r="O158" s="198">
        <v>0</v>
      </c>
      <c r="P158" s="198">
        <v>0</v>
      </c>
      <c r="Q158" s="198">
        <v>0</v>
      </c>
      <c r="R158" s="198">
        <v>0</v>
      </c>
      <c r="S158" s="198">
        <v>0</v>
      </c>
      <c r="T158" s="198">
        <v>0</v>
      </c>
      <c r="U158" s="198">
        <v>0</v>
      </c>
      <c r="V158" s="198">
        <v>0</v>
      </c>
      <c r="W158" s="198">
        <v>0</v>
      </c>
      <c r="X158" s="198">
        <v>0</v>
      </c>
      <c r="Y158" s="198">
        <v>0</v>
      </c>
      <c r="Z158" s="198">
        <v>0</v>
      </c>
      <c r="AA158" s="198">
        <v>0</v>
      </c>
      <c r="AB158" s="198">
        <v>0</v>
      </c>
      <c r="AC158" s="198">
        <v>0</v>
      </c>
      <c r="AD158" s="198">
        <v>0</v>
      </c>
      <c r="AE158" s="198">
        <v>0</v>
      </c>
      <c r="AF158" s="198">
        <v>0</v>
      </c>
      <c r="AG158" s="198">
        <v>0</v>
      </c>
      <c r="AH158" s="198">
        <v>0</v>
      </c>
      <c r="AI158" s="198">
        <v>0</v>
      </c>
    </row>
    <row r="159" spans="1:35">
      <c r="A159" s="195">
        <v>154</v>
      </c>
      <c r="B159" s="227" t="s">
        <v>678</v>
      </c>
      <c r="C159" s="230" t="s">
        <v>679</v>
      </c>
      <c r="D159" s="197">
        <v>0</v>
      </c>
      <c r="E159" s="198">
        <v>0</v>
      </c>
      <c r="F159" s="198">
        <v>0</v>
      </c>
      <c r="G159" s="198">
        <v>0</v>
      </c>
      <c r="H159" s="198">
        <v>0</v>
      </c>
      <c r="I159" s="198">
        <v>0</v>
      </c>
      <c r="J159" s="198">
        <v>0</v>
      </c>
      <c r="K159" s="198">
        <v>0</v>
      </c>
      <c r="L159" s="198">
        <v>0</v>
      </c>
      <c r="M159" s="198">
        <v>0</v>
      </c>
      <c r="N159" s="198">
        <v>0</v>
      </c>
      <c r="O159" s="198">
        <v>0</v>
      </c>
      <c r="P159" s="198">
        <v>0</v>
      </c>
      <c r="Q159" s="198">
        <v>0</v>
      </c>
      <c r="R159" s="198">
        <v>0</v>
      </c>
      <c r="S159" s="198">
        <v>0</v>
      </c>
      <c r="T159" s="198">
        <v>0</v>
      </c>
      <c r="U159" s="198">
        <v>0</v>
      </c>
      <c r="V159" s="198">
        <v>0</v>
      </c>
      <c r="W159" s="198">
        <v>0</v>
      </c>
      <c r="X159" s="198">
        <v>0</v>
      </c>
      <c r="Y159" s="198">
        <v>0</v>
      </c>
      <c r="Z159" s="198">
        <v>0</v>
      </c>
      <c r="AA159" s="198">
        <v>0</v>
      </c>
      <c r="AB159" s="198">
        <v>0</v>
      </c>
      <c r="AC159" s="198">
        <v>0</v>
      </c>
      <c r="AD159" s="198">
        <v>0</v>
      </c>
      <c r="AE159" s="198">
        <v>0</v>
      </c>
      <c r="AF159" s="198">
        <v>0</v>
      </c>
      <c r="AG159" s="198">
        <v>0</v>
      </c>
      <c r="AH159" s="198">
        <v>0</v>
      </c>
      <c r="AI159" s="198">
        <v>0</v>
      </c>
    </row>
    <row r="160" spans="1:35">
      <c r="A160" s="195">
        <v>155</v>
      </c>
      <c r="B160" s="225" t="s">
        <v>680</v>
      </c>
      <c r="C160" s="230" t="s">
        <v>681</v>
      </c>
      <c r="D160" s="197">
        <v>0</v>
      </c>
      <c r="E160" s="198">
        <v>0</v>
      </c>
      <c r="F160" s="198">
        <v>0</v>
      </c>
      <c r="G160" s="198">
        <v>0</v>
      </c>
      <c r="H160" s="198">
        <v>0</v>
      </c>
      <c r="I160" s="198">
        <v>0</v>
      </c>
      <c r="J160" s="198">
        <v>0</v>
      </c>
      <c r="K160" s="198">
        <v>0</v>
      </c>
      <c r="L160" s="198">
        <v>0</v>
      </c>
      <c r="M160" s="198">
        <v>0</v>
      </c>
      <c r="N160" s="198">
        <v>0</v>
      </c>
      <c r="O160" s="198">
        <v>0</v>
      </c>
      <c r="P160" s="198">
        <v>0</v>
      </c>
      <c r="Q160" s="198">
        <v>0</v>
      </c>
      <c r="R160" s="198">
        <v>0</v>
      </c>
      <c r="S160" s="198">
        <v>0</v>
      </c>
      <c r="T160" s="198">
        <v>0</v>
      </c>
      <c r="U160" s="198">
        <v>0</v>
      </c>
      <c r="V160" s="198">
        <v>0</v>
      </c>
      <c r="W160" s="198">
        <v>0</v>
      </c>
      <c r="X160" s="198">
        <v>0</v>
      </c>
      <c r="Y160" s="198">
        <v>0</v>
      </c>
      <c r="Z160" s="198">
        <v>0</v>
      </c>
      <c r="AA160" s="198">
        <v>0</v>
      </c>
      <c r="AB160" s="198">
        <v>0</v>
      </c>
      <c r="AC160" s="198">
        <v>0</v>
      </c>
      <c r="AD160" s="198">
        <v>0</v>
      </c>
      <c r="AE160" s="198">
        <v>0</v>
      </c>
      <c r="AF160" s="198">
        <v>0</v>
      </c>
      <c r="AG160" s="198">
        <v>0</v>
      </c>
      <c r="AH160" s="198">
        <v>0</v>
      </c>
      <c r="AI160" s="198">
        <v>0</v>
      </c>
    </row>
    <row r="161" spans="1:35">
      <c r="A161" s="195">
        <v>156</v>
      </c>
      <c r="B161" s="227" t="s">
        <v>682</v>
      </c>
      <c r="C161" s="230" t="s">
        <v>683</v>
      </c>
      <c r="D161" s="197">
        <v>205.42000000000002</v>
      </c>
      <c r="E161" s="198">
        <v>0</v>
      </c>
      <c r="F161" s="198">
        <v>0</v>
      </c>
      <c r="G161" s="198">
        <v>53</v>
      </c>
      <c r="H161" s="198">
        <v>0</v>
      </c>
      <c r="I161" s="198">
        <v>0</v>
      </c>
      <c r="J161" s="198">
        <v>47.87</v>
      </c>
      <c r="K161" s="198">
        <v>0</v>
      </c>
      <c r="L161" s="198">
        <v>52.37</v>
      </c>
      <c r="M161" s="198">
        <v>0</v>
      </c>
      <c r="N161" s="198">
        <v>52.18</v>
      </c>
      <c r="O161" s="198">
        <v>0</v>
      </c>
      <c r="P161" s="198">
        <v>0</v>
      </c>
      <c r="Q161" s="198">
        <v>0</v>
      </c>
      <c r="R161" s="198">
        <v>0</v>
      </c>
      <c r="S161" s="198">
        <v>0</v>
      </c>
      <c r="T161" s="198">
        <v>0</v>
      </c>
      <c r="U161" s="198">
        <v>0</v>
      </c>
      <c r="V161" s="198">
        <v>0</v>
      </c>
      <c r="W161" s="198">
        <v>0</v>
      </c>
      <c r="X161" s="198">
        <v>0</v>
      </c>
      <c r="Y161" s="198">
        <v>0</v>
      </c>
      <c r="Z161" s="198">
        <v>0</v>
      </c>
      <c r="AA161" s="198">
        <v>0</v>
      </c>
      <c r="AB161" s="198">
        <v>0</v>
      </c>
      <c r="AC161" s="198">
        <v>0</v>
      </c>
      <c r="AD161" s="198">
        <v>0</v>
      </c>
      <c r="AE161" s="198">
        <v>0</v>
      </c>
      <c r="AF161" s="198">
        <v>0</v>
      </c>
      <c r="AG161" s="198">
        <v>0</v>
      </c>
      <c r="AH161" s="198">
        <v>0</v>
      </c>
      <c r="AI161" s="198">
        <v>0</v>
      </c>
    </row>
    <row r="162" spans="1:35">
      <c r="A162" s="195">
        <v>157</v>
      </c>
      <c r="B162" s="227" t="s">
        <v>684</v>
      </c>
      <c r="C162" s="226" t="s">
        <v>685</v>
      </c>
      <c r="D162" s="197">
        <v>234.96999999999997</v>
      </c>
      <c r="E162" s="198">
        <v>0</v>
      </c>
      <c r="F162" s="198">
        <v>36.72</v>
      </c>
      <c r="G162" s="198">
        <v>42.79</v>
      </c>
      <c r="H162" s="198">
        <v>0</v>
      </c>
      <c r="I162" s="198">
        <v>33.880000000000003</v>
      </c>
      <c r="J162" s="198">
        <v>40</v>
      </c>
      <c r="K162" s="198">
        <v>36.57</v>
      </c>
      <c r="L162" s="198">
        <v>0</v>
      </c>
      <c r="M162" s="198">
        <v>45.01</v>
      </c>
      <c r="N162" s="198">
        <v>0</v>
      </c>
      <c r="O162" s="198">
        <v>0</v>
      </c>
      <c r="P162" s="198">
        <v>0</v>
      </c>
      <c r="Q162" s="198">
        <v>0</v>
      </c>
      <c r="R162" s="198">
        <v>0</v>
      </c>
      <c r="S162" s="198">
        <v>0</v>
      </c>
      <c r="T162" s="198">
        <v>0</v>
      </c>
      <c r="U162" s="198">
        <v>0</v>
      </c>
      <c r="V162" s="198">
        <v>0</v>
      </c>
      <c r="W162" s="198">
        <v>0</v>
      </c>
      <c r="X162" s="198">
        <v>0</v>
      </c>
      <c r="Y162" s="198">
        <v>0</v>
      </c>
      <c r="Z162" s="198">
        <v>0</v>
      </c>
      <c r="AA162" s="198">
        <v>0</v>
      </c>
      <c r="AB162" s="198">
        <v>0</v>
      </c>
      <c r="AC162" s="198">
        <v>0</v>
      </c>
      <c r="AD162" s="198">
        <v>0</v>
      </c>
      <c r="AE162" s="198">
        <v>0</v>
      </c>
      <c r="AF162" s="198">
        <v>0</v>
      </c>
      <c r="AG162" s="198">
        <v>0</v>
      </c>
      <c r="AH162" s="198">
        <v>0</v>
      </c>
      <c r="AI162" s="198">
        <v>0</v>
      </c>
    </row>
    <row r="163" spans="1:35">
      <c r="A163" s="195">
        <v>158</v>
      </c>
      <c r="B163" s="225" t="s">
        <v>686</v>
      </c>
      <c r="C163" s="231" t="s">
        <v>687</v>
      </c>
      <c r="D163" s="197">
        <v>315.69</v>
      </c>
      <c r="E163" s="198">
        <v>38</v>
      </c>
      <c r="F163" s="198">
        <v>72.55</v>
      </c>
      <c r="G163" s="198">
        <v>0</v>
      </c>
      <c r="H163" s="198">
        <v>0</v>
      </c>
      <c r="I163" s="198">
        <v>33.200000000000003</v>
      </c>
      <c r="J163" s="198">
        <v>30.93</v>
      </c>
      <c r="K163" s="198">
        <v>32.89</v>
      </c>
      <c r="L163" s="198">
        <v>39.200000000000003</v>
      </c>
      <c r="M163" s="198">
        <v>38.56</v>
      </c>
      <c r="N163" s="198">
        <v>30.36</v>
      </c>
      <c r="O163" s="198">
        <v>0</v>
      </c>
      <c r="P163" s="198">
        <v>0</v>
      </c>
      <c r="Q163" s="198">
        <v>0</v>
      </c>
      <c r="R163" s="198">
        <v>0</v>
      </c>
      <c r="S163" s="198">
        <v>0</v>
      </c>
      <c r="T163" s="198">
        <v>0</v>
      </c>
      <c r="U163" s="198">
        <v>0</v>
      </c>
      <c r="V163" s="198">
        <v>0</v>
      </c>
      <c r="W163" s="198">
        <v>0</v>
      </c>
      <c r="X163" s="198">
        <v>0</v>
      </c>
      <c r="Y163" s="198">
        <v>0</v>
      </c>
      <c r="Z163" s="198">
        <v>0</v>
      </c>
      <c r="AA163" s="198">
        <v>0</v>
      </c>
      <c r="AB163" s="198">
        <v>0</v>
      </c>
      <c r="AC163" s="198">
        <v>0</v>
      </c>
      <c r="AD163" s="198">
        <v>0</v>
      </c>
      <c r="AE163" s="198">
        <v>0</v>
      </c>
      <c r="AF163" s="198">
        <v>0</v>
      </c>
      <c r="AG163" s="198">
        <v>0</v>
      </c>
      <c r="AH163" s="198">
        <v>0</v>
      </c>
      <c r="AI163" s="198">
        <v>0</v>
      </c>
    </row>
    <row r="164" spans="1:35">
      <c r="A164" s="195">
        <v>159</v>
      </c>
      <c r="B164" s="225" t="s">
        <v>688</v>
      </c>
      <c r="C164" s="232" t="s">
        <v>689</v>
      </c>
      <c r="D164" s="197">
        <v>96.23</v>
      </c>
      <c r="E164" s="198">
        <v>0</v>
      </c>
      <c r="F164" s="198">
        <v>0</v>
      </c>
      <c r="G164" s="198">
        <v>0</v>
      </c>
      <c r="H164" s="198">
        <v>0</v>
      </c>
      <c r="I164" s="198">
        <v>25.22</v>
      </c>
      <c r="J164" s="198">
        <v>0</v>
      </c>
      <c r="K164" s="198">
        <v>40</v>
      </c>
      <c r="L164" s="198">
        <v>0</v>
      </c>
      <c r="M164" s="198">
        <v>31.01</v>
      </c>
      <c r="N164" s="198">
        <v>0</v>
      </c>
      <c r="O164" s="198">
        <v>0</v>
      </c>
      <c r="P164" s="198">
        <v>0</v>
      </c>
      <c r="Q164" s="198">
        <v>0</v>
      </c>
      <c r="R164" s="198">
        <v>0</v>
      </c>
      <c r="S164" s="198">
        <v>0</v>
      </c>
      <c r="T164" s="198">
        <v>0</v>
      </c>
      <c r="U164" s="198">
        <v>0</v>
      </c>
      <c r="V164" s="198">
        <v>0</v>
      </c>
      <c r="W164" s="198">
        <v>0</v>
      </c>
      <c r="X164" s="198">
        <v>0</v>
      </c>
      <c r="Y164" s="198">
        <v>0</v>
      </c>
      <c r="Z164" s="198">
        <v>0</v>
      </c>
      <c r="AA164" s="198">
        <v>0</v>
      </c>
      <c r="AB164" s="198">
        <v>0</v>
      </c>
      <c r="AC164" s="198">
        <v>0</v>
      </c>
      <c r="AD164" s="198">
        <v>0</v>
      </c>
      <c r="AE164" s="198">
        <v>0</v>
      </c>
      <c r="AF164" s="198">
        <v>0</v>
      </c>
      <c r="AG164" s="198">
        <v>0</v>
      </c>
      <c r="AH164" s="198">
        <v>0</v>
      </c>
      <c r="AI164" s="198">
        <v>0</v>
      </c>
    </row>
    <row r="165" spans="1:35" ht="16.5" customHeight="1">
      <c r="A165" s="195">
        <v>160</v>
      </c>
      <c r="B165" s="225" t="s">
        <v>690</v>
      </c>
      <c r="C165" s="232" t="s">
        <v>691</v>
      </c>
      <c r="D165" s="197">
        <v>138.07</v>
      </c>
      <c r="E165" s="198">
        <v>71.87</v>
      </c>
      <c r="F165" s="198">
        <v>66.2</v>
      </c>
      <c r="G165" s="198">
        <v>0</v>
      </c>
      <c r="H165" s="198">
        <v>0</v>
      </c>
      <c r="I165" s="198">
        <v>0</v>
      </c>
      <c r="J165" s="198">
        <v>0</v>
      </c>
      <c r="K165" s="198">
        <v>0</v>
      </c>
      <c r="L165" s="198">
        <v>0</v>
      </c>
      <c r="M165" s="198">
        <v>0</v>
      </c>
      <c r="N165" s="198">
        <v>0</v>
      </c>
      <c r="O165" s="198">
        <v>0</v>
      </c>
      <c r="P165" s="198">
        <v>0</v>
      </c>
      <c r="Q165" s="198">
        <v>0</v>
      </c>
      <c r="R165" s="198">
        <v>0</v>
      </c>
      <c r="S165" s="198">
        <v>0</v>
      </c>
      <c r="T165" s="198">
        <v>0</v>
      </c>
      <c r="U165" s="198">
        <v>0</v>
      </c>
      <c r="V165" s="198">
        <v>0</v>
      </c>
      <c r="W165" s="198">
        <v>0</v>
      </c>
      <c r="X165" s="198">
        <v>0</v>
      </c>
      <c r="Y165" s="198">
        <v>0</v>
      </c>
      <c r="Z165" s="198">
        <v>0</v>
      </c>
      <c r="AA165" s="198">
        <v>0</v>
      </c>
      <c r="AB165" s="198">
        <v>0</v>
      </c>
      <c r="AC165" s="198">
        <v>0</v>
      </c>
      <c r="AD165" s="198">
        <v>0</v>
      </c>
      <c r="AE165" s="198">
        <v>0</v>
      </c>
      <c r="AF165" s="198">
        <v>0</v>
      </c>
      <c r="AG165" s="198">
        <v>0</v>
      </c>
      <c r="AH165" s="198">
        <v>0</v>
      </c>
      <c r="AI165" s="198">
        <v>0</v>
      </c>
    </row>
    <row r="166" spans="1:35" ht="15" customHeight="1">
      <c r="A166" s="195">
        <v>161</v>
      </c>
      <c r="B166" s="228" t="s">
        <v>692</v>
      </c>
      <c r="C166" s="232" t="s">
        <v>693</v>
      </c>
      <c r="D166" s="197">
        <v>0</v>
      </c>
      <c r="E166" s="198">
        <v>0</v>
      </c>
      <c r="F166" s="198">
        <v>0</v>
      </c>
      <c r="G166" s="198">
        <v>0</v>
      </c>
      <c r="H166" s="198">
        <v>0</v>
      </c>
      <c r="I166" s="198">
        <v>0</v>
      </c>
      <c r="J166" s="198">
        <v>0</v>
      </c>
      <c r="K166" s="198">
        <v>0</v>
      </c>
      <c r="L166" s="198">
        <v>0</v>
      </c>
      <c r="M166" s="198">
        <v>0</v>
      </c>
      <c r="N166" s="198">
        <v>0</v>
      </c>
      <c r="O166" s="198">
        <v>0</v>
      </c>
      <c r="P166" s="198">
        <v>0</v>
      </c>
      <c r="Q166" s="198">
        <v>0</v>
      </c>
      <c r="R166" s="198">
        <v>0</v>
      </c>
      <c r="S166" s="198">
        <v>0</v>
      </c>
      <c r="T166" s="198">
        <v>0</v>
      </c>
      <c r="U166" s="198">
        <v>0</v>
      </c>
      <c r="V166" s="198">
        <v>0</v>
      </c>
      <c r="W166" s="198">
        <v>0</v>
      </c>
      <c r="X166" s="198">
        <v>0</v>
      </c>
      <c r="Y166" s="198">
        <v>0</v>
      </c>
      <c r="Z166" s="198">
        <v>0</v>
      </c>
      <c r="AA166" s="198">
        <v>0</v>
      </c>
      <c r="AB166" s="198">
        <v>0</v>
      </c>
      <c r="AC166" s="198">
        <v>0</v>
      </c>
      <c r="AD166" s="198">
        <v>0</v>
      </c>
      <c r="AE166" s="198">
        <v>0</v>
      </c>
      <c r="AF166" s="198">
        <v>0</v>
      </c>
      <c r="AG166" s="198">
        <v>0</v>
      </c>
      <c r="AH166" s="198">
        <v>0</v>
      </c>
      <c r="AI166" s="198">
        <v>0</v>
      </c>
    </row>
    <row r="167" spans="1:35" ht="15" customHeight="1">
      <c r="A167" s="195">
        <v>162</v>
      </c>
      <c r="B167" s="228" t="s">
        <v>694</v>
      </c>
      <c r="C167" s="232" t="s">
        <v>695</v>
      </c>
      <c r="D167" s="197">
        <v>592.77</v>
      </c>
      <c r="E167" s="198">
        <v>50</v>
      </c>
      <c r="F167" s="198">
        <v>0</v>
      </c>
      <c r="G167" s="198">
        <v>115.03</v>
      </c>
      <c r="H167" s="198">
        <v>0</v>
      </c>
      <c r="I167" s="198">
        <v>109.55</v>
      </c>
      <c r="J167" s="198">
        <v>90</v>
      </c>
      <c r="K167" s="198">
        <v>0</v>
      </c>
      <c r="L167" s="198">
        <v>0</v>
      </c>
      <c r="M167" s="198">
        <v>113.67</v>
      </c>
      <c r="N167" s="198">
        <v>114.52</v>
      </c>
      <c r="O167" s="198">
        <v>0</v>
      </c>
      <c r="P167" s="198">
        <v>0</v>
      </c>
      <c r="Q167" s="198">
        <v>0</v>
      </c>
      <c r="R167" s="198">
        <v>0</v>
      </c>
      <c r="S167" s="198">
        <v>0</v>
      </c>
      <c r="T167" s="198">
        <v>0</v>
      </c>
      <c r="U167" s="198">
        <v>0</v>
      </c>
      <c r="V167" s="198">
        <v>0</v>
      </c>
      <c r="W167" s="198">
        <v>0</v>
      </c>
      <c r="X167" s="198">
        <v>0</v>
      </c>
      <c r="Y167" s="198">
        <v>0</v>
      </c>
      <c r="Z167" s="198">
        <v>0</v>
      </c>
      <c r="AA167" s="198">
        <v>0</v>
      </c>
      <c r="AB167" s="198">
        <v>0</v>
      </c>
      <c r="AC167" s="198">
        <v>0</v>
      </c>
      <c r="AD167" s="198">
        <v>0</v>
      </c>
      <c r="AE167" s="198">
        <v>0</v>
      </c>
      <c r="AF167" s="198">
        <v>0</v>
      </c>
      <c r="AG167" s="198">
        <v>0</v>
      </c>
      <c r="AH167" s="198">
        <v>0</v>
      </c>
      <c r="AI167" s="198">
        <v>0</v>
      </c>
    </row>
    <row r="168" spans="1:35" ht="15" customHeight="1">
      <c r="A168" s="195">
        <v>163</v>
      </c>
      <c r="B168" s="228" t="s">
        <v>696</v>
      </c>
      <c r="C168" s="233" t="s">
        <v>697</v>
      </c>
      <c r="D168" s="197">
        <v>549.6</v>
      </c>
      <c r="E168" s="198">
        <v>103.99</v>
      </c>
      <c r="F168" s="198">
        <v>0</v>
      </c>
      <c r="G168" s="198">
        <v>129</v>
      </c>
      <c r="H168" s="198">
        <v>0</v>
      </c>
      <c r="I168" s="198">
        <v>0</v>
      </c>
      <c r="J168" s="198">
        <v>88.13</v>
      </c>
      <c r="K168" s="198">
        <v>0</v>
      </c>
      <c r="L168" s="198">
        <v>0</v>
      </c>
      <c r="M168" s="198">
        <v>118.48</v>
      </c>
      <c r="N168" s="198">
        <v>110</v>
      </c>
      <c r="O168" s="198">
        <v>0</v>
      </c>
      <c r="P168" s="198">
        <v>0</v>
      </c>
      <c r="Q168" s="198">
        <v>0</v>
      </c>
      <c r="R168" s="198">
        <v>0</v>
      </c>
      <c r="S168" s="198">
        <v>0</v>
      </c>
      <c r="T168" s="198">
        <v>0</v>
      </c>
      <c r="U168" s="198">
        <v>0</v>
      </c>
      <c r="V168" s="198">
        <v>0</v>
      </c>
      <c r="W168" s="198">
        <v>0</v>
      </c>
      <c r="X168" s="198">
        <v>0</v>
      </c>
      <c r="Y168" s="198">
        <v>0</v>
      </c>
      <c r="Z168" s="198">
        <v>0</v>
      </c>
      <c r="AA168" s="198">
        <v>0</v>
      </c>
      <c r="AB168" s="198">
        <v>0</v>
      </c>
      <c r="AC168" s="198">
        <v>0</v>
      </c>
      <c r="AD168" s="198">
        <v>0</v>
      </c>
      <c r="AE168" s="198">
        <v>0</v>
      </c>
      <c r="AF168" s="198">
        <v>0</v>
      </c>
      <c r="AG168" s="198">
        <v>0</v>
      </c>
      <c r="AH168" s="198">
        <v>0</v>
      </c>
      <c r="AI168" s="198">
        <v>0</v>
      </c>
    </row>
    <row r="169" spans="1:35" ht="15" customHeight="1">
      <c r="A169" s="195">
        <v>164</v>
      </c>
      <c r="B169" s="228" t="s">
        <v>698</v>
      </c>
      <c r="C169" s="233" t="s">
        <v>699</v>
      </c>
      <c r="D169" s="197">
        <v>534.88</v>
      </c>
      <c r="E169" s="198">
        <v>91.52</v>
      </c>
      <c r="F169" s="198">
        <v>0</v>
      </c>
      <c r="G169" s="198">
        <v>103</v>
      </c>
      <c r="H169" s="198">
        <v>0</v>
      </c>
      <c r="I169" s="198">
        <v>105.48</v>
      </c>
      <c r="J169" s="198">
        <v>104.88</v>
      </c>
      <c r="K169" s="198">
        <v>0</v>
      </c>
      <c r="L169" s="198">
        <v>0</v>
      </c>
      <c r="M169" s="198">
        <v>130</v>
      </c>
      <c r="N169" s="198">
        <v>0</v>
      </c>
      <c r="O169" s="198">
        <v>0</v>
      </c>
      <c r="P169" s="198">
        <v>0</v>
      </c>
      <c r="Q169" s="198">
        <v>0</v>
      </c>
      <c r="R169" s="198">
        <v>0</v>
      </c>
      <c r="S169" s="198">
        <v>0</v>
      </c>
      <c r="T169" s="198">
        <v>0</v>
      </c>
      <c r="U169" s="198">
        <v>0</v>
      </c>
      <c r="V169" s="198">
        <v>0</v>
      </c>
      <c r="W169" s="198">
        <v>0</v>
      </c>
      <c r="X169" s="198">
        <v>0</v>
      </c>
      <c r="Y169" s="198">
        <v>0</v>
      </c>
      <c r="Z169" s="198">
        <v>0</v>
      </c>
      <c r="AA169" s="198">
        <v>0</v>
      </c>
      <c r="AB169" s="198">
        <v>0</v>
      </c>
      <c r="AC169" s="198">
        <v>0</v>
      </c>
      <c r="AD169" s="198">
        <v>0</v>
      </c>
      <c r="AE169" s="198">
        <v>0</v>
      </c>
      <c r="AF169" s="198">
        <v>0</v>
      </c>
      <c r="AG169" s="198">
        <v>0</v>
      </c>
      <c r="AH169" s="198">
        <v>0</v>
      </c>
      <c r="AI169" s="198">
        <v>0</v>
      </c>
    </row>
    <row r="170" spans="1:35" ht="15" customHeight="1">
      <c r="A170" s="195">
        <v>165</v>
      </c>
      <c r="B170" s="234" t="s">
        <v>700</v>
      </c>
      <c r="C170" s="235" t="s">
        <v>701</v>
      </c>
      <c r="D170" s="197">
        <v>400.34000000000003</v>
      </c>
      <c r="E170" s="198">
        <v>0</v>
      </c>
      <c r="F170" s="198">
        <v>0</v>
      </c>
      <c r="G170" s="198">
        <v>96.23</v>
      </c>
      <c r="H170" s="198">
        <v>72.61</v>
      </c>
      <c r="I170" s="198">
        <v>0</v>
      </c>
      <c r="J170" s="198">
        <v>83.18</v>
      </c>
      <c r="K170" s="198">
        <v>0</v>
      </c>
      <c r="L170" s="198">
        <v>86.01</v>
      </c>
      <c r="M170" s="198">
        <v>62.31</v>
      </c>
      <c r="N170" s="198">
        <v>0</v>
      </c>
      <c r="O170" s="198">
        <v>0</v>
      </c>
      <c r="P170" s="198">
        <v>0</v>
      </c>
      <c r="Q170" s="198">
        <v>0</v>
      </c>
      <c r="R170" s="198">
        <v>0</v>
      </c>
      <c r="S170" s="198">
        <v>0</v>
      </c>
      <c r="T170" s="198">
        <v>0</v>
      </c>
      <c r="U170" s="198">
        <v>0</v>
      </c>
      <c r="V170" s="198">
        <v>0</v>
      </c>
      <c r="W170" s="198">
        <v>0</v>
      </c>
      <c r="X170" s="198">
        <v>0</v>
      </c>
      <c r="Y170" s="198">
        <v>0</v>
      </c>
      <c r="Z170" s="198">
        <v>0</v>
      </c>
      <c r="AA170" s="198">
        <v>0</v>
      </c>
      <c r="AB170" s="198">
        <v>0</v>
      </c>
      <c r="AC170" s="198">
        <v>0</v>
      </c>
      <c r="AD170" s="198">
        <v>0</v>
      </c>
      <c r="AE170" s="198">
        <v>0</v>
      </c>
      <c r="AF170" s="198">
        <v>0</v>
      </c>
      <c r="AG170" s="198">
        <v>0</v>
      </c>
      <c r="AH170" s="198">
        <v>0</v>
      </c>
      <c r="AI170" s="198">
        <v>0</v>
      </c>
    </row>
    <row r="171" spans="1:35" ht="15" customHeight="1">
      <c r="A171" s="195">
        <v>166</v>
      </c>
      <c r="B171" s="236" t="s">
        <v>702</v>
      </c>
      <c r="C171" s="235" t="s">
        <v>703</v>
      </c>
      <c r="D171" s="197">
        <v>327.5</v>
      </c>
      <c r="E171" s="198">
        <v>0</v>
      </c>
      <c r="F171" s="198">
        <v>67.180000000000007</v>
      </c>
      <c r="G171" s="198">
        <v>0</v>
      </c>
      <c r="H171" s="198">
        <v>72.709999999999994</v>
      </c>
      <c r="I171" s="198">
        <v>0</v>
      </c>
      <c r="J171" s="198">
        <v>0</v>
      </c>
      <c r="K171" s="198">
        <v>62.11</v>
      </c>
      <c r="L171" s="198">
        <v>27.07</v>
      </c>
      <c r="M171" s="198">
        <v>0</v>
      </c>
      <c r="N171" s="198">
        <v>98.43</v>
      </c>
      <c r="O171" s="198">
        <v>0</v>
      </c>
      <c r="P171" s="198">
        <v>0</v>
      </c>
      <c r="Q171" s="198">
        <v>0</v>
      </c>
      <c r="R171" s="198">
        <v>0</v>
      </c>
      <c r="S171" s="198">
        <v>0</v>
      </c>
      <c r="T171" s="198">
        <v>0</v>
      </c>
      <c r="U171" s="198">
        <v>0</v>
      </c>
      <c r="V171" s="198">
        <v>0</v>
      </c>
      <c r="W171" s="198">
        <v>0</v>
      </c>
      <c r="X171" s="198">
        <v>0</v>
      </c>
      <c r="Y171" s="198">
        <v>0</v>
      </c>
      <c r="Z171" s="198">
        <v>0</v>
      </c>
      <c r="AA171" s="198">
        <v>0</v>
      </c>
      <c r="AB171" s="198">
        <v>0</v>
      </c>
      <c r="AC171" s="198">
        <v>0</v>
      </c>
      <c r="AD171" s="198">
        <v>0</v>
      </c>
      <c r="AE171" s="198">
        <v>0</v>
      </c>
      <c r="AF171" s="198">
        <v>0</v>
      </c>
      <c r="AG171" s="198">
        <v>0</v>
      </c>
      <c r="AH171" s="198">
        <v>0</v>
      </c>
      <c r="AI171" s="198">
        <v>0</v>
      </c>
    </row>
    <row r="172" spans="1:35" ht="15" customHeight="1">
      <c r="A172" s="195">
        <v>167</v>
      </c>
      <c r="B172" s="236" t="s">
        <v>704</v>
      </c>
      <c r="C172" s="235" t="s">
        <v>705</v>
      </c>
      <c r="D172" s="197">
        <v>257.77</v>
      </c>
      <c r="E172" s="198">
        <v>0</v>
      </c>
      <c r="F172" s="198">
        <v>60</v>
      </c>
      <c r="G172" s="198">
        <v>0</v>
      </c>
      <c r="H172" s="198">
        <v>0</v>
      </c>
      <c r="I172" s="198">
        <v>87.77</v>
      </c>
      <c r="J172" s="198">
        <v>0</v>
      </c>
      <c r="K172" s="198">
        <v>0</v>
      </c>
      <c r="L172" s="198">
        <v>110</v>
      </c>
      <c r="M172" s="198">
        <v>0</v>
      </c>
      <c r="N172" s="198">
        <v>0</v>
      </c>
      <c r="O172" s="198">
        <v>0</v>
      </c>
      <c r="P172" s="198">
        <v>0</v>
      </c>
      <c r="Q172" s="198">
        <v>0</v>
      </c>
      <c r="R172" s="198">
        <v>0</v>
      </c>
      <c r="S172" s="198">
        <v>0</v>
      </c>
      <c r="T172" s="198">
        <v>0</v>
      </c>
      <c r="U172" s="198">
        <v>0</v>
      </c>
      <c r="V172" s="198">
        <v>0</v>
      </c>
      <c r="W172" s="198">
        <v>0</v>
      </c>
      <c r="X172" s="198">
        <v>0</v>
      </c>
      <c r="Y172" s="198">
        <v>0</v>
      </c>
      <c r="Z172" s="198">
        <v>0</v>
      </c>
      <c r="AA172" s="198">
        <v>0</v>
      </c>
      <c r="AB172" s="198">
        <v>0</v>
      </c>
      <c r="AC172" s="198">
        <v>0</v>
      </c>
      <c r="AD172" s="198">
        <v>0</v>
      </c>
      <c r="AE172" s="198">
        <v>0</v>
      </c>
      <c r="AF172" s="198">
        <v>0</v>
      </c>
      <c r="AG172" s="198">
        <v>0</v>
      </c>
      <c r="AH172" s="198">
        <v>0</v>
      </c>
      <c r="AI172" s="198">
        <v>0</v>
      </c>
    </row>
    <row r="173" spans="1:35">
      <c r="A173" s="195">
        <v>168</v>
      </c>
      <c r="B173" s="236" t="s">
        <v>706</v>
      </c>
      <c r="C173" s="237" t="s">
        <v>707</v>
      </c>
      <c r="D173" s="197">
        <v>0</v>
      </c>
      <c r="E173" s="198">
        <v>0</v>
      </c>
      <c r="F173" s="198">
        <v>0</v>
      </c>
      <c r="G173" s="198">
        <v>0</v>
      </c>
      <c r="H173" s="198">
        <v>0</v>
      </c>
      <c r="I173" s="198">
        <v>0</v>
      </c>
      <c r="J173" s="198">
        <v>0</v>
      </c>
      <c r="K173" s="198">
        <v>0</v>
      </c>
      <c r="L173" s="198">
        <v>0</v>
      </c>
      <c r="M173" s="198">
        <v>0</v>
      </c>
      <c r="N173" s="198">
        <v>0</v>
      </c>
      <c r="O173" s="198">
        <v>0</v>
      </c>
      <c r="P173" s="198">
        <v>0</v>
      </c>
      <c r="Q173" s="198">
        <v>0</v>
      </c>
      <c r="R173" s="198">
        <v>0</v>
      </c>
      <c r="S173" s="198">
        <v>0</v>
      </c>
      <c r="T173" s="198">
        <v>0</v>
      </c>
      <c r="U173" s="198">
        <v>0</v>
      </c>
      <c r="V173" s="198">
        <v>0</v>
      </c>
      <c r="W173" s="198">
        <v>0</v>
      </c>
      <c r="X173" s="198">
        <v>0</v>
      </c>
      <c r="Y173" s="198">
        <v>0</v>
      </c>
      <c r="Z173" s="198">
        <v>0</v>
      </c>
      <c r="AA173" s="198">
        <v>0</v>
      </c>
      <c r="AB173" s="198">
        <v>0</v>
      </c>
      <c r="AC173" s="198">
        <v>0</v>
      </c>
      <c r="AD173" s="198">
        <v>0</v>
      </c>
      <c r="AE173" s="198">
        <v>0</v>
      </c>
      <c r="AF173" s="198">
        <v>0</v>
      </c>
      <c r="AG173" s="198">
        <v>0</v>
      </c>
      <c r="AH173" s="198">
        <v>0</v>
      </c>
      <c r="AI173" s="198">
        <v>0</v>
      </c>
    </row>
    <row r="174" spans="1:35">
      <c r="A174" s="195">
        <v>169</v>
      </c>
      <c r="B174" s="225" t="s">
        <v>708</v>
      </c>
      <c r="C174" s="237" t="s">
        <v>709</v>
      </c>
      <c r="D174" s="197">
        <v>0</v>
      </c>
      <c r="E174" s="198">
        <v>0</v>
      </c>
      <c r="F174" s="198">
        <v>0</v>
      </c>
      <c r="G174" s="198">
        <v>0</v>
      </c>
      <c r="H174" s="198">
        <v>0</v>
      </c>
      <c r="I174" s="198">
        <v>0</v>
      </c>
      <c r="J174" s="198">
        <v>0</v>
      </c>
      <c r="K174" s="198">
        <v>0</v>
      </c>
      <c r="L174" s="198">
        <v>0</v>
      </c>
      <c r="M174" s="198">
        <v>0</v>
      </c>
      <c r="N174" s="198">
        <v>0</v>
      </c>
      <c r="O174" s="198">
        <v>0</v>
      </c>
      <c r="P174" s="198">
        <v>0</v>
      </c>
      <c r="Q174" s="198">
        <v>0</v>
      </c>
      <c r="R174" s="198">
        <v>0</v>
      </c>
      <c r="S174" s="198">
        <v>0</v>
      </c>
      <c r="T174" s="198">
        <v>0</v>
      </c>
      <c r="U174" s="198">
        <v>0</v>
      </c>
      <c r="V174" s="198">
        <v>0</v>
      </c>
      <c r="W174" s="198">
        <v>0</v>
      </c>
      <c r="X174" s="198">
        <v>0</v>
      </c>
      <c r="Y174" s="198">
        <v>0</v>
      </c>
      <c r="Z174" s="198">
        <v>0</v>
      </c>
      <c r="AA174" s="198">
        <v>0</v>
      </c>
      <c r="AB174" s="198">
        <v>0</v>
      </c>
      <c r="AC174" s="198">
        <v>0</v>
      </c>
      <c r="AD174" s="198">
        <v>0</v>
      </c>
      <c r="AE174" s="198">
        <v>0</v>
      </c>
      <c r="AF174" s="198">
        <v>0</v>
      </c>
      <c r="AG174" s="198">
        <v>0</v>
      </c>
      <c r="AH174" s="198">
        <v>0</v>
      </c>
      <c r="AI174" s="198">
        <v>0</v>
      </c>
    </row>
    <row r="175" spans="1:35">
      <c r="A175" s="195">
        <v>170</v>
      </c>
      <c r="B175" s="238" t="s">
        <v>710</v>
      </c>
      <c r="C175" s="239" t="s">
        <v>711</v>
      </c>
      <c r="D175" s="197">
        <v>0</v>
      </c>
      <c r="E175" s="198">
        <v>0</v>
      </c>
      <c r="F175" s="198">
        <v>0</v>
      </c>
      <c r="G175" s="198">
        <v>0</v>
      </c>
      <c r="H175" s="198">
        <v>0</v>
      </c>
      <c r="I175" s="198">
        <v>0</v>
      </c>
      <c r="J175" s="198">
        <v>0</v>
      </c>
      <c r="K175" s="198">
        <v>0</v>
      </c>
      <c r="L175" s="198">
        <v>0</v>
      </c>
      <c r="M175" s="198">
        <v>0</v>
      </c>
      <c r="N175" s="198">
        <v>0</v>
      </c>
      <c r="O175" s="198">
        <v>0</v>
      </c>
      <c r="P175" s="198">
        <v>0</v>
      </c>
      <c r="Q175" s="198">
        <v>0</v>
      </c>
      <c r="R175" s="198">
        <v>0</v>
      </c>
      <c r="S175" s="198">
        <v>0</v>
      </c>
      <c r="T175" s="198">
        <v>0</v>
      </c>
      <c r="U175" s="198">
        <v>0</v>
      </c>
      <c r="V175" s="198">
        <v>0</v>
      </c>
      <c r="W175" s="198">
        <v>0</v>
      </c>
      <c r="X175" s="198">
        <v>0</v>
      </c>
      <c r="Y175" s="198">
        <v>0</v>
      </c>
      <c r="Z175" s="198">
        <v>0</v>
      </c>
      <c r="AA175" s="198">
        <v>0</v>
      </c>
      <c r="AB175" s="198">
        <v>0</v>
      </c>
      <c r="AC175" s="198">
        <v>0</v>
      </c>
      <c r="AD175" s="198">
        <v>0</v>
      </c>
      <c r="AE175" s="198">
        <v>0</v>
      </c>
      <c r="AF175" s="198">
        <v>0</v>
      </c>
      <c r="AG175" s="198">
        <v>0</v>
      </c>
      <c r="AH175" s="198">
        <v>0</v>
      </c>
      <c r="AI175" s="198">
        <v>0</v>
      </c>
    </row>
    <row r="176" spans="1:35">
      <c r="A176" s="195">
        <v>171</v>
      </c>
      <c r="B176" s="238" t="s">
        <v>712</v>
      </c>
      <c r="C176" s="240" t="s">
        <v>713</v>
      </c>
      <c r="D176" s="197">
        <v>0</v>
      </c>
      <c r="E176" s="198">
        <v>0</v>
      </c>
      <c r="F176" s="198">
        <v>0</v>
      </c>
      <c r="G176" s="198">
        <v>0</v>
      </c>
      <c r="H176" s="198">
        <v>0</v>
      </c>
      <c r="I176" s="198">
        <v>0</v>
      </c>
      <c r="J176" s="198">
        <v>0</v>
      </c>
      <c r="K176" s="198">
        <v>0</v>
      </c>
      <c r="L176" s="198">
        <v>0</v>
      </c>
      <c r="M176" s="198">
        <v>0</v>
      </c>
      <c r="N176" s="198">
        <v>0</v>
      </c>
      <c r="O176" s="198">
        <v>0</v>
      </c>
      <c r="P176" s="198">
        <v>0</v>
      </c>
      <c r="Q176" s="198">
        <v>0</v>
      </c>
      <c r="R176" s="198">
        <v>0</v>
      </c>
      <c r="S176" s="198">
        <v>0</v>
      </c>
      <c r="T176" s="198">
        <v>0</v>
      </c>
      <c r="U176" s="198">
        <v>0</v>
      </c>
      <c r="V176" s="198">
        <v>0</v>
      </c>
      <c r="W176" s="198">
        <v>0</v>
      </c>
      <c r="X176" s="198">
        <v>0</v>
      </c>
      <c r="Y176" s="198">
        <v>0</v>
      </c>
      <c r="Z176" s="198">
        <v>0</v>
      </c>
      <c r="AA176" s="198">
        <v>0</v>
      </c>
      <c r="AB176" s="198">
        <v>0</v>
      </c>
      <c r="AC176" s="198">
        <v>0</v>
      </c>
      <c r="AD176" s="198">
        <v>0</v>
      </c>
      <c r="AE176" s="198">
        <v>0</v>
      </c>
      <c r="AF176" s="198">
        <v>0</v>
      </c>
      <c r="AG176" s="198">
        <v>0</v>
      </c>
      <c r="AH176" s="198">
        <v>0</v>
      </c>
      <c r="AI176" s="198">
        <v>0</v>
      </c>
    </row>
    <row r="177" spans="1:35">
      <c r="A177" s="195">
        <v>172</v>
      </c>
      <c r="B177" s="238" t="s">
        <v>714</v>
      </c>
      <c r="C177" s="240" t="s">
        <v>714</v>
      </c>
      <c r="D177" s="197">
        <v>0</v>
      </c>
      <c r="E177" s="198">
        <v>0</v>
      </c>
      <c r="F177" s="198">
        <v>0</v>
      </c>
      <c r="G177" s="198">
        <v>0</v>
      </c>
      <c r="H177" s="198">
        <v>0</v>
      </c>
      <c r="I177" s="198">
        <v>0</v>
      </c>
      <c r="J177" s="198">
        <v>0</v>
      </c>
      <c r="K177" s="198">
        <v>0</v>
      </c>
      <c r="L177" s="198">
        <v>0</v>
      </c>
      <c r="M177" s="198">
        <v>0</v>
      </c>
      <c r="N177" s="198">
        <v>0</v>
      </c>
      <c r="O177" s="198">
        <v>0</v>
      </c>
      <c r="P177" s="198">
        <v>0</v>
      </c>
      <c r="Q177" s="198">
        <v>0</v>
      </c>
      <c r="R177" s="198">
        <v>0</v>
      </c>
      <c r="S177" s="198">
        <v>0</v>
      </c>
      <c r="T177" s="198">
        <v>0</v>
      </c>
      <c r="U177" s="198">
        <v>0</v>
      </c>
      <c r="V177" s="198">
        <v>0</v>
      </c>
      <c r="W177" s="198">
        <v>0</v>
      </c>
      <c r="X177" s="198">
        <v>0</v>
      </c>
      <c r="Y177" s="198">
        <v>0</v>
      </c>
      <c r="Z177" s="198">
        <v>0</v>
      </c>
      <c r="AA177" s="198">
        <v>0</v>
      </c>
      <c r="AB177" s="198">
        <v>0</v>
      </c>
      <c r="AC177" s="198">
        <v>0</v>
      </c>
      <c r="AD177" s="198">
        <v>0</v>
      </c>
      <c r="AE177" s="198">
        <v>0</v>
      </c>
      <c r="AF177" s="198">
        <v>0</v>
      </c>
      <c r="AG177" s="198">
        <v>0</v>
      </c>
      <c r="AH177" s="198">
        <v>0</v>
      </c>
      <c r="AI177" s="198">
        <v>0</v>
      </c>
    </row>
    <row r="178" spans="1:35">
      <c r="A178" s="195">
        <v>173</v>
      </c>
      <c r="B178" s="238" t="s">
        <v>715</v>
      </c>
      <c r="C178" s="240" t="s">
        <v>715</v>
      </c>
      <c r="D178" s="197">
        <v>509</v>
      </c>
      <c r="E178" s="198">
        <v>132</v>
      </c>
      <c r="F178" s="198">
        <v>20</v>
      </c>
      <c r="G178" s="198">
        <v>0</v>
      </c>
      <c r="H178" s="198">
        <v>137</v>
      </c>
      <c r="I178" s="198">
        <v>100</v>
      </c>
      <c r="J178" s="198">
        <v>60</v>
      </c>
      <c r="K178" s="198">
        <v>60</v>
      </c>
      <c r="L178" s="198">
        <v>0</v>
      </c>
      <c r="M178" s="198">
        <v>0</v>
      </c>
      <c r="N178" s="198">
        <v>0</v>
      </c>
      <c r="O178" s="198">
        <v>0</v>
      </c>
      <c r="P178" s="198">
        <v>0</v>
      </c>
      <c r="Q178" s="198">
        <v>0</v>
      </c>
      <c r="R178" s="198">
        <v>0</v>
      </c>
      <c r="S178" s="198">
        <v>0</v>
      </c>
      <c r="T178" s="198">
        <v>0</v>
      </c>
      <c r="U178" s="198">
        <v>0</v>
      </c>
      <c r="V178" s="198">
        <v>0</v>
      </c>
      <c r="W178" s="198">
        <v>0</v>
      </c>
      <c r="X178" s="198">
        <v>0</v>
      </c>
      <c r="Y178" s="198">
        <v>0</v>
      </c>
      <c r="Z178" s="198">
        <v>0</v>
      </c>
      <c r="AA178" s="198">
        <v>0</v>
      </c>
      <c r="AB178" s="198">
        <v>0</v>
      </c>
      <c r="AC178" s="198">
        <v>0</v>
      </c>
      <c r="AD178" s="198">
        <v>0</v>
      </c>
      <c r="AE178" s="198">
        <v>0</v>
      </c>
      <c r="AF178" s="198">
        <v>0</v>
      </c>
      <c r="AG178" s="198">
        <v>0</v>
      </c>
      <c r="AH178" s="198">
        <v>0</v>
      </c>
      <c r="AI178" s="198">
        <v>0</v>
      </c>
    </row>
    <row r="179" spans="1:35">
      <c r="A179" s="195">
        <v>174</v>
      </c>
      <c r="B179" s="241" t="s">
        <v>716</v>
      </c>
      <c r="C179" s="240" t="s">
        <v>717</v>
      </c>
      <c r="D179" s="197">
        <v>0</v>
      </c>
      <c r="E179" s="198">
        <v>0</v>
      </c>
      <c r="F179" s="198">
        <v>0</v>
      </c>
      <c r="G179" s="198">
        <v>0</v>
      </c>
      <c r="H179" s="198">
        <v>0</v>
      </c>
      <c r="I179" s="198">
        <v>0</v>
      </c>
      <c r="J179" s="198">
        <v>0</v>
      </c>
      <c r="K179" s="198">
        <v>0</v>
      </c>
      <c r="L179" s="198">
        <v>0</v>
      </c>
      <c r="M179" s="198">
        <v>0</v>
      </c>
      <c r="N179" s="198">
        <v>0</v>
      </c>
      <c r="O179" s="198">
        <v>0</v>
      </c>
      <c r="P179" s="198">
        <v>0</v>
      </c>
      <c r="Q179" s="198">
        <v>0</v>
      </c>
      <c r="R179" s="198">
        <v>0</v>
      </c>
      <c r="S179" s="198">
        <v>0</v>
      </c>
      <c r="T179" s="198">
        <v>0</v>
      </c>
      <c r="U179" s="198">
        <v>0</v>
      </c>
      <c r="V179" s="198">
        <v>0</v>
      </c>
      <c r="W179" s="198">
        <v>0</v>
      </c>
      <c r="X179" s="198">
        <v>0</v>
      </c>
      <c r="Y179" s="198">
        <v>0</v>
      </c>
      <c r="Z179" s="198">
        <v>0</v>
      </c>
      <c r="AA179" s="198">
        <v>0</v>
      </c>
      <c r="AB179" s="198">
        <v>0</v>
      </c>
      <c r="AC179" s="198">
        <v>0</v>
      </c>
      <c r="AD179" s="198">
        <v>0</v>
      </c>
      <c r="AE179" s="198">
        <v>0</v>
      </c>
      <c r="AF179" s="198">
        <v>0</v>
      </c>
      <c r="AG179" s="198">
        <v>0</v>
      </c>
      <c r="AH179" s="198">
        <v>0</v>
      </c>
      <c r="AI179" s="198">
        <v>0</v>
      </c>
    </row>
    <row r="180" spans="1:35">
      <c r="A180" s="195">
        <v>175</v>
      </c>
      <c r="B180" s="241" t="s">
        <v>718</v>
      </c>
      <c r="C180" s="240" t="s">
        <v>719</v>
      </c>
      <c r="D180" s="197">
        <v>0</v>
      </c>
      <c r="E180" s="198">
        <v>0</v>
      </c>
      <c r="F180" s="198">
        <v>0</v>
      </c>
      <c r="G180" s="198">
        <v>0</v>
      </c>
      <c r="H180" s="198">
        <v>0</v>
      </c>
      <c r="I180" s="198">
        <v>0</v>
      </c>
      <c r="J180" s="198">
        <v>0</v>
      </c>
      <c r="K180" s="198">
        <v>0</v>
      </c>
      <c r="L180" s="198">
        <v>0</v>
      </c>
      <c r="M180" s="198">
        <v>0</v>
      </c>
      <c r="N180" s="198">
        <v>0</v>
      </c>
      <c r="O180" s="198">
        <v>0</v>
      </c>
      <c r="P180" s="198">
        <v>0</v>
      </c>
      <c r="Q180" s="198">
        <v>0</v>
      </c>
      <c r="R180" s="198">
        <v>0</v>
      </c>
      <c r="S180" s="198">
        <v>0</v>
      </c>
      <c r="T180" s="198">
        <v>0</v>
      </c>
      <c r="U180" s="198">
        <v>0</v>
      </c>
      <c r="V180" s="198">
        <v>0</v>
      </c>
      <c r="W180" s="198">
        <v>0</v>
      </c>
      <c r="X180" s="198">
        <v>0</v>
      </c>
      <c r="Y180" s="198">
        <v>0</v>
      </c>
      <c r="Z180" s="198">
        <v>0</v>
      </c>
      <c r="AA180" s="198">
        <v>0</v>
      </c>
      <c r="AB180" s="198">
        <v>0</v>
      </c>
      <c r="AC180" s="198">
        <v>0</v>
      </c>
      <c r="AD180" s="198">
        <v>0</v>
      </c>
      <c r="AE180" s="198">
        <v>0</v>
      </c>
      <c r="AF180" s="198">
        <v>0</v>
      </c>
      <c r="AG180" s="198">
        <v>0</v>
      </c>
      <c r="AH180" s="198">
        <v>0</v>
      </c>
      <c r="AI180" s="198">
        <v>0</v>
      </c>
    </row>
    <row r="181" spans="1:35">
      <c r="A181" s="195">
        <v>176</v>
      </c>
      <c r="B181" s="242" t="s">
        <v>720</v>
      </c>
      <c r="C181" s="243" t="s">
        <v>721</v>
      </c>
      <c r="D181" s="197">
        <v>0</v>
      </c>
      <c r="E181" s="198">
        <v>0</v>
      </c>
      <c r="F181" s="198">
        <v>0</v>
      </c>
      <c r="G181" s="198">
        <v>0</v>
      </c>
      <c r="H181" s="198">
        <v>0</v>
      </c>
      <c r="I181" s="198">
        <v>0</v>
      </c>
      <c r="J181" s="198">
        <v>0</v>
      </c>
      <c r="K181" s="198">
        <v>0</v>
      </c>
      <c r="L181" s="198">
        <v>0</v>
      </c>
      <c r="M181" s="198">
        <v>0</v>
      </c>
      <c r="N181" s="198">
        <v>0</v>
      </c>
      <c r="O181" s="198">
        <v>0</v>
      </c>
      <c r="P181" s="198">
        <v>0</v>
      </c>
      <c r="Q181" s="198">
        <v>0</v>
      </c>
      <c r="R181" s="198">
        <v>0</v>
      </c>
      <c r="S181" s="198">
        <v>0</v>
      </c>
      <c r="T181" s="198">
        <v>0</v>
      </c>
      <c r="U181" s="198">
        <v>0</v>
      </c>
      <c r="V181" s="198">
        <v>0</v>
      </c>
      <c r="W181" s="198">
        <v>0</v>
      </c>
      <c r="X181" s="198">
        <v>0</v>
      </c>
      <c r="Y181" s="198">
        <v>0</v>
      </c>
      <c r="Z181" s="198">
        <v>0</v>
      </c>
      <c r="AA181" s="198">
        <v>0</v>
      </c>
      <c r="AB181" s="198">
        <v>0</v>
      </c>
      <c r="AC181" s="198">
        <v>0</v>
      </c>
      <c r="AD181" s="198">
        <v>0</v>
      </c>
      <c r="AE181" s="198">
        <v>0</v>
      </c>
      <c r="AF181" s="198">
        <v>0</v>
      </c>
      <c r="AG181" s="198">
        <v>0</v>
      </c>
      <c r="AH181" s="198">
        <v>0</v>
      </c>
      <c r="AI181" s="198">
        <v>0</v>
      </c>
    </row>
    <row r="182" spans="1:35">
      <c r="A182" s="195">
        <v>177</v>
      </c>
      <c r="B182" s="244" t="s">
        <v>722</v>
      </c>
      <c r="C182" s="245" t="s">
        <v>723</v>
      </c>
      <c r="D182" s="197">
        <v>0</v>
      </c>
      <c r="E182" s="198">
        <v>0</v>
      </c>
      <c r="F182" s="198">
        <v>0</v>
      </c>
      <c r="G182" s="198">
        <v>0</v>
      </c>
      <c r="H182" s="198">
        <v>0</v>
      </c>
      <c r="I182" s="198">
        <v>0</v>
      </c>
      <c r="J182" s="198">
        <v>0</v>
      </c>
      <c r="K182" s="198">
        <v>0</v>
      </c>
      <c r="L182" s="198">
        <v>0</v>
      </c>
      <c r="M182" s="198">
        <v>0</v>
      </c>
      <c r="N182" s="198">
        <v>0</v>
      </c>
      <c r="O182" s="198">
        <v>0</v>
      </c>
      <c r="P182" s="198">
        <v>0</v>
      </c>
      <c r="Q182" s="198">
        <v>0</v>
      </c>
      <c r="R182" s="198">
        <v>0</v>
      </c>
      <c r="S182" s="198">
        <v>0</v>
      </c>
      <c r="T182" s="198">
        <v>0</v>
      </c>
      <c r="U182" s="198">
        <v>0</v>
      </c>
      <c r="V182" s="198">
        <v>0</v>
      </c>
      <c r="W182" s="198">
        <v>0</v>
      </c>
      <c r="X182" s="198">
        <v>0</v>
      </c>
      <c r="Y182" s="198">
        <v>0</v>
      </c>
      <c r="Z182" s="198">
        <v>0</v>
      </c>
      <c r="AA182" s="198">
        <v>0</v>
      </c>
      <c r="AB182" s="198">
        <v>0</v>
      </c>
      <c r="AC182" s="198">
        <v>0</v>
      </c>
      <c r="AD182" s="198">
        <v>0</v>
      </c>
      <c r="AE182" s="198">
        <v>0</v>
      </c>
      <c r="AF182" s="198">
        <v>0</v>
      </c>
      <c r="AG182" s="198">
        <v>0</v>
      </c>
      <c r="AH182" s="198">
        <v>0</v>
      </c>
      <c r="AI182" s="198">
        <v>0</v>
      </c>
    </row>
    <row r="183" spans="1:35">
      <c r="A183" s="195">
        <v>178</v>
      </c>
      <c r="B183" s="244" t="s">
        <v>724</v>
      </c>
      <c r="C183" s="245" t="s">
        <v>725</v>
      </c>
      <c r="D183" s="197">
        <v>0</v>
      </c>
      <c r="E183" s="198">
        <v>0</v>
      </c>
      <c r="F183" s="198">
        <v>0</v>
      </c>
      <c r="G183" s="198">
        <v>0</v>
      </c>
      <c r="H183" s="198">
        <v>0</v>
      </c>
      <c r="I183" s="198">
        <v>0</v>
      </c>
      <c r="J183" s="198">
        <v>0</v>
      </c>
      <c r="K183" s="198">
        <v>0</v>
      </c>
      <c r="L183" s="198">
        <v>0</v>
      </c>
      <c r="M183" s="198">
        <v>0</v>
      </c>
      <c r="N183" s="198">
        <v>0</v>
      </c>
      <c r="O183" s="198">
        <v>0</v>
      </c>
      <c r="P183" s="198">
        <v>0</v>
      </c>
      <c r="Q183" s="198">
        <v>0</v>
      </c>
      <c r="R183" s="198">
        <v>0</v>
      </c>
      <c r="S183" s="198">
        <v>0</v>
      </c>
      <c r="T183" s="198">
        <v>0</v>
      </c>
      <c r="U183" s="198">
        <v>0</v>
      </c>
      <c r="V183" s="198">
        <v>0</v>
      </c>
      <c r="W183" s="198">
        <v>0</v>
      </c>
      <c r="X183" s="198">
        <v>0</v>
      </c>
      <c r="Y183" s="198">
        <v>0</v>
      </c>
      <c r="Z183" s="198">
        <v>0</v>
      </c>
      <c r="AA183" s="198">
        <v>0</v>
      </c>
      <c r="AB183" s="198">
        <v>0</v>
      </c>
      <c r="AC183" s="198">
        <v>0</v>
      </c>
      <c r="AD183" s="198">
        <v>0</v>
      </c>
      <c r="AE183" s="198">
        <v>0</v>
      </c>
      <c r="AF183" s="198">
        <v>0</v>
      </c>
      <c r="AG183" s="198">
        <v>0</v>
      </c>
      <c r="AH183" s="198">
        <v>0</v>
      </c>
      <c r="AI183" s="198">
        <v>0</v>
      </c>
    </row>
    <row r="184" spans="1:35">
      <c r="A184" s="195">
        <v>179</v>
      </c>
      <c r="B184" s="246" t="s">
        <v>726</v>
      </c>
      <c r="C184" s="247" t="s">
        <v>727</v>
      </c>
      <c r="D184" s="197">
        <v>0</v>
      </c>
      <c r="E184" s="198">
        <v>0</v>
      </c>
      <c r="F184" s="198">
        <v>0</v>
      </c>
      <c r="G184" s="198">
        <v>0</v>
      </c>
      <c r="H184" s="198">
        <v>0</v>
      </c>
      <c r="I184" s="198">
        <v>0</v>
      </c>
      <c r="J184" s="198">
        <v>0</v>
      </c>
      <c r="K184" s="198">
        <v>0</v>
      </c>
      <c r="L184" s="198">
        <v>0</v>
      </c>
      <c r="M184" s="198">
        <v>0</v>
      </c>
      <c r="N184" s="198">
        <v>0</v>
      </c>
      <c r="O184" s="198">
        <v>0</v>
      </c>
      <c r="P184" s="198">
        <v>0</v>
      </c>
      <c r="Q184" s="198">
        <v>0</v>
      </c>
      <c r="R184" s="198">
        <v>0</v>
      </c>
      <c r="S184" s="198">
        <v>0</v>
      </c>
      <c r="T184" s="198">
        <v>0</v>
      </c>
      <c r="U184" s="198">
        <v>0</v>
      </c>
      <c r="V184" s="198">
        <v>0</v>
      </c>
      <c r="W184" s="198">
        <v>0</v>
      </c>
      <c r="X184" s="198">
        <v>0</v>
      </c>
      <c r="Y184" s="198">
        <v>0</v>
      </c>
      <c r="Z184" s="198">
        <v>0</v>
      </c>
      <c r="AA184" s="198">
        <v>0</v>
      </c>
      <c r="AB184" s="198">
        <v>0</v>
      </c>
      <c r="AC184" s="198">
        <v>0</v>
      </c>
      <c r="AD184" s="198">
        <v>0</v>
      </c>
      <c r="AE184" s="198">
        <v>0</v>
      </c>
      <c r="AF184" s="198">
        <v>0</v>
      </c>
      <c r="AG184" s="198">
        <v>0</v>
      </c>
      <c r="AH184" s="198">
        <v>0</v>
      </c>
      <c r="AI184" s="198">
        <v>0</v>
      </c>
    </row>
    <row r="185" spans="1:35">
      <c r="A185" s="195">
        <v>180</v>
      </c>
      <c r="B185" s="246" t="s">
        <v>728</v>
      </c>
      <c r="C185" s="248" t="s">
        <v>729</v>
      </c>
      <c r="D185" s="197">
        <v>740</v>
      </c>
      <c r="E185" s="198">
        <v>230</v>
      </c>
      <c r="F185" s="198">
        <v>0</v>
      </c>
      <c r="G185" s="198">
        <v>0</v>
      </c>
      <c r="H185" s="198">
        <v>0</v>
      </c>
      <c r="I185" s="198">
        <v>250</v>
      </c>
      <c r="J185" s="198">
        <v>0</v>
      </c>
      <c r="K185" s="198">
        <v>0</v>
      </c>
      <c r="L185" s="198">
        <v>0</v>
      </c>
      <c r="M185" s="198">
        <v>260</v>
      </c>
      <c r="N185" s="198">
        <v>0</v>
      </c>
      <c r="O185" s="198">
        <v>0</v>
      </c>
      <c r="P185" s="198">
        <v>0</v>
      </c>
      <c r="Q185" s="198">
        <v>0</v>
      </c>
      <c r="R185" s="198">
        <v>0</v>
      </c>
      <c r="S185" s="198">
        <v>0</v>
      </c>
      <c r="T185" s="198">
        <v>0</v>
      </c>
      <c r="U185" s="198">
        <v>0</v>
      </c>
      <c r="V185" s="198">
        <v>0</v>
      </c>
      <c r="W185" s="198">
        <v>0</v>
      </c>
      <c r="X185" s="198">
        <v>0</v>
      </c>
      <c r="Y185" s="198">
        <v>0</v>
      </c>
      <c r="Z185" s="198">
        <v>0</v>
      </c>
      <c r="AA185" s="198">
        <v>0</v>
      </c>
      <c r="AB185" s="198">
        <v>0</v>
      </c>
      <c r="AC185" s="198">
        <v>0</v>
      </c>
      <c r="AD185" s="198">
        <v>0</v>
      </c>
      <c r="AE185" s="198">
        <v>0</v>
      </c>
      <c r="AF185" s="198">
        <v>0</v>
      </c>
      <c r="AG185" s="198">
        <v>0</v>
      </c>
      <c r="AH185" s="198">
        <v>0</v>
      </c>
      <c r="AI185" s="198">
        <v>0</v>
      </c>
    </row>
    <row r="186" spans="1:35">
      <c r="A186" s="195">
        <v>181</v>
      </c>
      <c r="B186" s="246" t="s">
        <v>730</v>
      </c>
      <c r="C186" s="249" t="s">
        <v>731</v>
      </c>
      <c r="D186" s="197">
        <v>0</v>
      </c>
      <c r="E186" s="198">
        <v>0</v>
      </c>
      <c r="F186" s="198">
        <v>0</v>
      </c>
      <c r="G186" s="198">
        <v>0</v>
      </c>
      <c r="H186" s="198">
        <v>0</v>
      </c>
      <c r="I186" s="198">
        <v>0</v>
      </c>
      <c r="J186" s="198">
        <v>0</v>
      </c>
      <c r="K186" s="198">
        <v>0</v>
      </c>
      <c r="L186" s="198">
        <v>0</v>
      </c>
      <c r="M186" s="198">
        <v>0</v>
      </c>
      <c r="N186" s="198">
        <v>0</v>
      </c>
      <c r="O186" s="198">
        <v>0</v>
      </c>
      <c r="P186" s="198">
        <v>0</v>
      </c>
      <c r="Q186" s="198">
        <v>0</v>
      </c>
      <c r="R186" s="198">
        <v>0</v>
      </c>
      <c r="S186" s="198">
        <v>0</v>
      </c>
      <c r="T186" s="198">
        <v>0</v>
      </c>
      <c r="U186" s="198">
        <v>0</v>
      </c>
      <c r="V186" s="198">
        <v>0</v>
      </c>
      <c r="W186" s="198">
        <v>0</v>
      </c>
      <c r="X186" s="198">
        <v>0</v>
      </c>
      <c r="Y186" s="198">
        <v>0</v>
      </c>
      <c r="Z186" s="198">
        <v>0</v>
      </c>
      <c r="AA186" s="198">
        <v>0</v>
      </c>
      <c r="AB186" s="198">
        <v>0</v>
      </c>
      <c r="AC186" s="198">
        <v>0</v>
      </c>
      <c r="AD186" s="198">
        <v>0</v>
      </c>
      <c r="AE186" s="198">
        <v>0</v>
      </c>
      <c r="AF186" s="198">
        <v>0</v>
      </c>
      <c r="AG186" s="198">
        <v>0</v>
      </c>
      <c r="AH186" s="198">
        <v>0</v>
      </c>
      <c r="AI186" s="198">
        <v>0</v>
      </c>
    </row>
    <row r="187" spans="1:35">
      <c r="A187" s="195">
        <v>182</v>
      </c>
      <c r="B187" s="246" t="s">
        <v>732</v>
      </c>
      <c r="C187" s="249" t="s">
        <v>733</v>
      </c>
      <c r="D187" s="197">
        <v>0</v>
      </c>
      <c r="E187" s="198">
        <v>0</v>
      </c>
      <c r="F187" s="198">
        <v>0</v>
      </c>
      <c r="G187" s="198">
        <v>0</v>
      </c>
      <c r="H187" s="198">
        <v>0</v>
      </c>
      <c r="I187" s="198">
        <v>0</v>
      </c>
      <c r="J187" s="198">
        <v>0</v>
      </c>
      <c r="K187" s="198">
        <v>0</v>
      </c>
      <c r="L187" s="198">
        <v>0</v>
      </c>
      <c r="M187" s="198">
        <v>0</v>
      </c>
      <c r="N187" s="198">
        <v>0</v>
      </c>
      <c r="O187" s="198">
        <v>0</v>
      </c>
      <c r="P187" s="198">
        <v>0</v>
      </c>
      <c r="Q187" s="198">
        <v>0</v>
      </c>
      <c r="R187" s="198">
        <v>0</v>
      </c>
      <c r="S187" s="198">
        <v>0</v>
      </c>
      <c r="T187" s="198">
        <v>0</v>
      </c>
      <c r="U187" s="198">
        <v>0</v>
      </c>
      <c r="V187" s="198">
        <v>0</v>
      </c>
      <c r="W187" s="198">
        <v>0</v>
      </c>
      <c r="X187" s="198">
        <v>0</v>
      </c>
      <c r="Y187" s="198">
        <v>0</v>
      </c>
      <c r="Z187" s="198">
        <v>0</v>
      </c>
      <c r="AA187" s="198">
        <v>0</v>
      </c>
      <c r="AB187" s="198">
        <v>0</v>
      </c>
      <c r="AC187" s="198">
        <v>0</v>
      </c>
      <c r="AD187" s="198">
        <v>0</v>
      </c>
      <c r="AE187" s="198">
        <v>0</v>
      </c>
      <c r="AF187" s="198">
        <v>0</v>
      </c>
      <c r="AG187" s="198">
        <v>0</v>
      </c>
      <c r="AH187" s="198">
        <v>0</v>
      </c>
      <c r="AI187" s="198">
        <v>0</v>
      </c>
    </row>
    <row r="188" spans="1:35">
      <c r="A188" s="195">
        <v>183</v>
      </c>
      <c r="B188" s="246" t="s">
        <v>734</v>
      </c>
      <c r="C188" s="249" t="s">
        <v>735</v>
      </c>
      <c r="D188" s="197">
        <v>630</v>
      </c>
      <c r="E188" s="198">
        <v>290</v>
      </c>
      <c r="F188" s="198">
        <v>0</v>
      </c>
      <c r="G188" s="198">
        <v>0</v>
      </c>
      <c r="H188" s="198">
        <v>0</v>
      </c>
      <c r="I188" s="198">
        <v>160</v>
      </c>
      <c r="J188" s="198">
        <v>0</v>
      </c>
      <c r="K188" s="198">
        <v>0</v>
      </c>
      <c r="L188" s="198">
        <v>0</v>
      </c>
      <c r="M188" s="198">
        <v>180</v>
      </c>
      <c r="N188" s="198">
        <v>0</v>
      </c>
      <c r="O188" s="198">
        <v>0</v>
      </c>
      <c r="P188" s="198">
        <v>0</v>
      </c>
      <c r="Q188" s="198">
        <v>0</v>
      </c>
      <c r="R188" s="198">
        <v>0</v>
      </c>
      <c r="S188" s="198">
        <v>0</v>
      </c>
      <c r="T188" s="198">
        <v>0</v>
      </c>
      <c r="U188" s="198">
        <v>0</v>
      </c>
      <c r="V188" s="198">
        <v>0</v>
      </c>
      <c r="W188" s="198">
        <v>0</v>
      </c>
      <c r="X188" s="198">
        <v>0</v>
      </c>
      <c r="Y188" s="198">
        <v>0</v>
      </c>
      <c r="Z188" s="198">
        <v>0</v>
      </c>
      <c r="AA188" s="198">
        <v>0</v>
      </c>
      <c r="AB188" s="198">
        <v>0</v>
      </c>
      <c r="AC188" s="198">
        <v>0</v>
      </c>
      <c r="AD188" s="198">
        <v>0</v>
      </c>
      <c r="AE188" s="198">
        <v>0</v>
      </c>
      <c r="AF188" s="198">
        <v>0</v>
      </c>
      <c r="AG188" s="198">
        <v>0</v>
      </c>
      <c r="AH188" s="198">
        <v>0</v>
      </c>
      <c r="AI188" s="198">
        <v>0</v>
      </c>
    </row>
    <row r="189" spans="1:35">
      <c r="A189" s="195">
        <v>184</v>
      </c>
      <c r="B189" s="246" t="s">
        <v>736</v>
      </c>
      <c r="C189" s="249" t="s">
        <v>737</v>
      </c>
      <c r="D189" s="197">
        <v>420</v>
      </c>
      <c r="E189" s="198">
        <v>0</v>
      </c>
      <c r="F189" s="198">
        <v>0</v>
      </c>
      <c r="G189" s="198">
        <v>0</v>
      </c>
      <c r="H189" s="198">
        <v>0</v>
      </c>
      <c r="I189" s="198">
        <v>150</v>
      </c>
      <c r="J189" s="198">
        <v>0</v>
      </c>
      <c r="K189" s="198">
        <v>0</v>
      </c>
      <c r="L189" s="198">
        <v>0</v>
      </c>
      <c r="M189" s="198">
        <v>270</v>
      </c>
      <c r="N189" s="198">
        <v>0</v>
      </c>
      <c r="O189" s="198">
        <v>0</v>
      </c>
      <c r="P189" s="198">
        <v>0</v>
      </c>
      <c r="Q189" s="198">
        <v>0</v>
      </c>
      <c r="R189" s="198">
        <v>0</v>
      </c>
      <c r="S189" s="198">
        <v>0</v>
      </c>
      <c r="T189" s="198">
        <v>0</v>
      </c>
      <c r="U189" s="198">
        <v>0</v>
      </c>
      <c r="V189" s="198">
        <v>0</v>
      </c>
      <c r="W189" s="198">
        <v>0</v>
      </c>
      <c r="X189" s="198">
        <v>0</v>
      </c>
      <c r="Y189" s="198">
        <v>0</v>
      </c>
      <c r="Z189" s="198">
        <v>0</v>
      </c>
      <c r="AA189" s="198">
        <v>0</v>
      </c>
      <c r="AB189" s="198">
        <v>0</v>
      </c>
      <c r="AC189" s="198">
        <v>0</v>
      </c>
      <c r="AD189" s="198">
        <v>0</v>
      </c>
      <c r="AE189" s="198">
        <v>0</v>
      </c>
      <c r="AF189" s="198">
        <v>0</v>
      </c>
      <c r="AG189" s="198">
        <v>0</v>
      </c>
      <c r="AH189" s="198">
        <v>0</v>
      </c>
      <c r="AI189" s="198">
        <v>0</v>
      </c>
    </row>
    <row r="190" spans="1:35">
      <c r="A190" s="195">
        <v>185</v>
      </c>
      <c r="B190" s="246" t="s">
        <v>738</v>
      </c>
      <c r="C190" s="248" t="s">
        <v>739</v>
      </c>
      <c r="D190" s="197">
        <v>0</v>
      </c>
      <c r="E190" s="198">
        <v>0</v>
      </c>
      <c r="F190" s="198">
        <v>0</v>
      </c>
      <c r="G190" s="198">
        <v>0</v>
      </c>
      <c r="H190" s="198">
        <v>0</v>
      </c>
      <c r="I190" s="198">
        <v>0</v>
      </c>
      <c r="J190" s="198">
        <v>0</v>
      </c>
      <c r="K190" s="198">
        <v>0</v>
      </c>
      <c r="L190" s="198">
        <v>0</v>
      </c>
      <c r="M190" s="198">
        <v>0</v>
      </c>
      <c r="N190" s="198">
        <v>0</v>
      </c>
      <c r="O190" s="198">
        <v>0</v>
      </c>
      <c r="P190" s="198">
        <v>0</v>
      </c>
      <c r="Q190" s="198">
        <v>0</v>
      </c>
      <c r="R190" s="198">
        <v>0</v>
      </c>
      <c r="S190" s="198">
        <v>0</v>
      </c>
      <c r="T190" s="198">
        <v>0</v>
      </c>
      <c r="U190" s="198">
        <v>0</v>
      </c>
      <c r="V190" s="198">
        <v>0</v>
      </c>
      <c r="W190" s="198">
        <v>0</v>
      </c>
      <c r="X190" s="198">
        <v>0</v>
      </c>
      <c r="Y190" s="198">
        <v>0</v>
      </c>
      <c r="Z190" s="198">
        <v>0</v>
      </c>
      <c r="AA190" s="198">
        <v>0</v>
      </c>
      <c r="AB190" s="198">
        <v>0</v>
      </c>
      <c r="AC190" s="198">
        <v>0</v>
      </c>
      <c r="AD190" s="198">
        <v>0</v>
      </c>
      <c r="AE190" s="198">
        <v>0</v>
      </c>
      <c r="AF190" s="198">
        <v>0</v>
      </c>
      <c r="AG190" s="198">
        <v>0</v>
      </c>
      <c r="AH190" s="198">
        <v>0</v>
      </c>
      <c r="AI190" s="198">
        <v>0</v>
      </c>
    </row>
    <row r="191" spans="1:35">
      <c r="A191" s="195">
        <v>186</v>
      </c>
      <c r="B191" s="246" t="s">
        <v>740</v>
      </c>
      <c r="C191" s="249" t="s">
        <v>741</v>
      </c>
      <c r="D191" s="197">
        <v>0</v>
      </c>
      <c r="E191" s="198">
        <v>0</v>
      </c>
      <c r="F191" s="198">
        <v>0</v>
      </c>
      <c r="G191" s="198">
        <v>0</v>
      </c>
      <c r="H191" s="198">
        <v>0</v>
      </c>
      <c r="I191" s="198">
        <v>0</v>
      </c>
      <c r="J191" s="198">
        <v>0</v>
      </c>
      <c r="K191" s="198">
        <v>0</v>
      </c>
      <c r="L191" s="198">
        <v>0</v>
      </c>
      <c r="M191" s="198">
        <v>0</v>
      </c>
      <c r="N191" s="198">
        <v>0</v>
      </c>
      <c r="O191" s="198">
        <v>0</v>
      </c>
      <c r="P191" s="198">
        <v>0</v>
      </c>
      <c r="Q191" s="198">
        <v>0</v>
      </c>
      <c r="R191" s="198">
        <v>0</v>
      </c>
      <c r="S191" s="198">
        <v>0</v>
      </c>
      <c r="T191" s="198">
        <v>0</v>
      </c>
      <c r="U191" s="198">
        <v>0</v>
      </c>
      <c r="V191" s="198">
        <v>0</v>
      </c>
      <c r="W191" s="198">
        <v>0</v>
      </c>
      <c r="X191" s="198">
        <v>0</v>
      </c>
      <c r="Y191" s="198">
        <v>0</v>
      </c>
      <c r="Z191" s="198">
        <v>0</v>
      </c>
      <c r="AA191" s="198">
        <v>0</v>
      </c>
      <c r="AB191" s="198">
        <v>0</v>
      </c>
      <c r="AC191" s="198">
        <v>0</v>
      </c>
      <c r="AD191" s="198">
        <v>0</v>
      </c>
      <c r="AE191" s="198">
        <v>0</v>
      </c>
      <c r="AF191" s="198">
        <v>0</v>
      </c>
      <c r="AG191" s="198">
        <v>0</v>
      </c>
      <c r="AH191" s="198">
        <v>0</v>
      </c>
      <c r="AI191" s="198">
        <v>0</v>
      </c>
    </row>
    <row r="192" spans="1:35">
      <c r="A192" s="195">
        <v>187</v>
      </c>
      <c r="B192" s="246" t="s">
        <v>742</v>
      </c>
      <c r="C192" s="248" t="s">
        <v>743</v>
      </c>
      <c r="D192" s="197">
        <v>0</v>
      </c>
      <c r="E192" s="198">
        <v>0</v>
      </c>
      <c r="F192" s="198">
        <v>0</v>
      </c>
      <c r="G192" s="198">
        <v>0</v>
      </c>
      <c r="H192" s="198">
        <v>0</v>
      </c>
      <c r="I192" s="198">
        <v>0</v>
      </c>
      <c r="J192" s="198">
        <v>0</v>
      </c>
      <c r="K192" s="198">
        <v>0</v>
      </c>
      <c r="L192" s="198">
        <v>0</v>
      </c>
      <c r="M192" s="198">
        <v>0</v>
      </c>
      <c r="N192" s="198">
        <v>0</v>
      </c>
      <c r="O192" s="198">
        <v>0</v>
      </c>
      <c r="P192" s="198">
        <v>0</v>
      </c>
      <c r="Q192" s="198">
        <v>0</v>
      </c>
      <c r="R192" s="198">
        <v>0</v>
      </c>
      <c r="S192" s="198">
        <v>0</v>
      </c>
      <c r="T192" s="198">
        <v>0</v>
      </c>
      <c r="U192" s="198">
        <v>0</v>
      </c>
      <c r="V192" s="198">
        <v>0</v>
      </c>
      <c r="W192" s="198">
        <v>0</v>
      </c>
      <c r="X192" s="198">
        <v>0</v>
      </c>
      <c r="Y192" s="198">
        <v>0</v>
      </c>
      <c r="Z192" s="198">
        <v>0</v>
      </c>
      <c r="AA192" s="198">
        <v>0</v>
      </c>
      <c r="AB192" s="198">
        <v>0</v>
      </c>
      <c r="AC192" s="198">
        <v>0</v>
      </c>
      <c r="AD192" s="198">
        <v>0</v>
      </c>
      <c r="AE192" s="198">
        <v>0</v>
      </c>
      <c r="AF192" s="198">
        <v>0</v>
      </c>
      <c r="AG192" s="198">
        <v>0</v>
      </c>
      <c r="AH192" s="198">
        <v>0</v>
      </c>
      <c r="AI192" s="198">
        <v>0</v>
      </c>
    </row>
    <row r="193" spans="1:35">
      <c r="A193" s="195">
        <v>188</v>
      </c>
      <c r="B193" s="246" t="s">
        <v>744</v>
      </c>
      <c r="C193" s="248" t="s">
        <v>745</v>
      </c>
      <c r="D193" s="197">
        <v>590</v>
      </c>
      <c r="E193" s="198">
        <v>230</v>
      </c>
      <c r="F193" s="198">
        <v>0</v>
      </c>
      <c r="G193" s="198">
        <v>0</v>
      </c>
      <c r="H193" s="198">
        <v>0</v>
      </c>
      <c r="I193" s="198">
        <v>160</v>
      </c>
      <c r="J193" s="198">
        <v>0</v>
      </c>
      <c r="K193" s="198">
        <v>0</v>
      </c>
      <c r="L193" s="198">
        <v>0</v>
      </c>
      <c r="M193" s="198">
        <v>200</v>
      </c>
      <c r="N193" s="198">
        <v>0</v>
      </c>
      <c r="O193" s="198">
        <v>0</v>
      </c>
      <c r="P193" s="198">
        <v>0</v>
      </c>
      <c r="Q193" s="198">
        <v>0</v>
      </c>
      <c r="R193" s="198">
        <v>0</v>
      </c>
      <c r="S193" s="198">
        <v>0</v>
      </c>
      <c r="T193" s="198">
        <v>0</v>
      </c>
      <c r="U193" s="198">
        <v>0</v>
      </c>
      <c r="V193" s="198">
        <v>0</v>
      </c>
      <c r="W193" s="198">
        <v>0</v>
      </c>
      <c r="X193" s="198">
        <v>0</v>
      </c>
      <c r="Y193" s="198">
        <v>0</v>
      </c>
      <c r="Z193" s="198">
        <v>0</v>
      </c>
      <c r="AA193" s="198">
        <v>0</v>
      </c>
      <c r="AB193" s="198">
        <v>0</v>
      </c>
      <c r="AC193" s="198">
        <v>0</v>
      </c>
      <c r="AD193" s="198">
        <v>0</v>
      </c>
      <c r="AE193" s="198">
        <v>0</v>
      </c>
      <c r="AF193" s="198">
        <v>0</v>
      </c>
      <c r="AG193" s="198">
        <v>0</v>
      </c>
      <c r="AH193" s="198">
        <v>0</v>
      </c>
      <c r="AI193" s="198">
        <v>0</v>
      </c>
    </row>
    <row r="194" spans="1:35">
      <c r="A194" s="195">
        <v>189</v>
      </c>
      <c r="B194" s="246" t="s">
        <v>746</v>
      </c>
      <c r="C194" s="248" t="s">
        <v>747</v>
      </c>
      <c r="D194" s="197">
        <v>840</v>
      </c>
      <c r="E194" s="198">
        <v>280</v>
      </c>
      <c r="F194" s="198">
        <v>0</v>
      </c>
      <c r="G194" s="198">
        <v>0</v>
      </c>
      <c r="H194" s="198">
        <v>0</v>
      </c>
      <c r="I194" s="198">
        <v>270</v>
      </c>
      <c r="J194" s="198">
        <v>0</v>
      </c>
      <c r="K194" s="198">
        <v>0</v>
      </c>
      <c r="L194" s="198">
        <v>0</v>
      </c>
      <c r="M194" s="198">
        <v>290</v>
      </c>
      <c r="N194" s="198">
        <v>0</v>
      </c>
      <c r="O194" s="198">
        <v>0</v>
      </c>
      <c r="P194" s="198">
        <v>0</v>
      </c>
      <c r="Q194" s="198">
        <v>0</v>
      </c>
      <c r="R194" s="198">
        <v>0</v>
      </c>
      <c r="S194" s="198">
        <v>0</v>
      </c>
      <c r="T194" s="198">
        <v>0</v>
      </c>
      <c r="U194" s="198">
        <v>0</v>
      </c>
      <c r="V194" s="198">
        <v>0</v>
      </c>
      <c r="W194" s="198">
        <v>0</v>
      </c>
      <c r="X194" s="198">
        <v>0</v>
      </c>
      <c r="Y194" s="198">
        <v>0</v>
      </c>
      <c r="Z194" s="198">
        <v>0</v>
      </c>
      <c r="AA194" s="198">
        <v>0</v>
      </c>
      <c r="AB194" s="198">
        <v>0</v>
      </c>
      <c r="AC194" s="198">
        <v>0</v>
      </c>
      <c r="AD194" s="198">
        <v>0</v>
      </c>
      <c r="AE194" s="198">
        <v>0</v>
      </c>
      <c r="AF194" s="198">
        <v>0</v>
      </c>
      <c r="AG194" s="198">
        <v>0</v>
      </c>
      <c r="AH194" s="198">
        <v>0</v>
      </c>
      <c r="AI194" s="198">
        <v>0</v>
      </c>
    </row>
    <row r="195" spans="1:35">
      <c r="A195" s="195">
        <v>190</v>
      </c>
      <c r="B195" s="246" t="s">
        <v>748</v>
      </c>
      <c r="C195" s="248" t="s">
        <v>749</v>
      </c>
      <c r="D195" s="197">
        <v>700</v>
      </c>
      <c r="E195" s="198">
        <v>260</v>
      </c>
      <c r="F195" s="198">
        <v>0</v>
      </c>
      <c r="G195" s="198">
        <v>0</v>
      </c>
      <c r="H195" s="198">
        <v>0</v>
      </c>
      <c r="I195" s="198">
        <v>240</v>
      </c>
      <c r="J195" s="198">
        <v>0</v>
      </c>
      <c r="K195" s="198">
        <v>0</v>
      </c>
      <c r="L195" s="198">
        <v>0</v>
      </c>
      <c r="M195" s="198">
        <v>200</v>
      </c>
      <c r="N195" s="198">
        <v>0</v>
      </c>
      <c r="O195" s="198">
        <v>0</v>
      </c>
      <c r="P195" s="198">
        <v>0</v>
      </c>
      <c r="Q195" s="198">
        <v>0</v>
      </c>
      <c r="R195" s="198">
        <v>0</v>
      </c>
      <c r="S195" s="198">
        <v>0</v>
      </c>
      <c r="T195" s="198">
        <v>0</v>
      </c>
      <c r="U195" s="198">
        <v>0</v>
      </c>
      <c r="V195" s="198">
        <v>0</v>
      </c>
      <c r="W195" s="198">
        <v>0</v>
      </c>
      <c r="X195" s="198">
        <v>0</v>
      </c>
      <c r="Y195" s="198">
        <v>0</v>
      </c>
      <c r="Z195" s="198">
        <v>0</v>
      </c>
      <c r="AA195" s="198">
        <v>0</v>
      </c>
      <c r="AB195" s="198">
        <v>0</v>
      </c>
      <c r="AC195" s="198">
        <v>0</v>
      </c>
      <c r="AD195" s="198">
        <v>0</v>
      </c>
      <c r="AE195" s="198">
        <v>0</v>
      </c>
      <c r="AF195" s="198">
        <v>0</v>
      </c>
      <c r="AG195" s="198">
        <v>0</v>
      </c>
      <c r="AH195" s="198">
        <v>0</v>
      </c>
      <c r="AI195" s="198">
        <v>0</v>
      </c>
    </row>
    <row r="196" spans="1:35">
      <c r="A196" s="195">
        <v>191</v>
      </c>
      <c r="B196" s="246" t="s">
        <v>750</v>
      </c>
      <c r="C196" s="250" t="s">
        <v>751</v>
      </c>
      <c r="D196" s="197">
        <v>790</v>
      </c>
      <c r="E196" s="198">
        <v>280</v>
      </c>
      <c r="F196" s="198">
        <v>0</v>
      </c>
      <c r="G196" s="198">
        <v>0</v>
      </c>
      <c r="H196" s="198">
        <v>0</v>
      </c>
      <c r="I196" s="198">
        <v>240</v>
      </c>
      <c r="J196" s="198">
        <v>0</v>
      </c>
      <c r="K196" s="198">
        <v>0</v>
      </c>
      <c r="L196" s="198">
        <v>0</v>
      </c>
      <c r="M196" s="198">
        <v>270</v>
      </c>
      <c r="N196" s="198">
        <v>0</v>
      </c>
      <c r="O196" s="198">
        <v>0</v>
      </c>
      <c r="P196" s="198">
        <v>0</v>
      </c>
      <c r="Q196" s="198">
        <v>0</v>
      </c>
      <c r="R196" s="198">
        <v>0</v>
      </c>
      <c r="S196" s="198">
        <v>0</v>
      </c>
      <c r="T196" s="198">
        <v>0</v>
      </c>
      <c r="U196" s="198">
        <v>0</v>
      </c>
      <c r="V196" s="198">
        <v>0</v>
      </c>
      <c r="W196" s="198">
        <v>0</v>
      </c>
      <c r="X196" s="198">
        <v>0</v>
      </c>
      <c r="Y196" s="198">
        <v>0</v>
      </c>
      <c r="Z196" s="198">
        <v>0</v>
      </c>
      <c r="AA196" s="198">
        <v>0</v>
      </c>
      <c r="AB196" s="198">
        <v>0</v>
      </c>
      <c r="AC196" s="198">
        <v>0</v>
      </c>
      <c r="AD196" s="198">
        <v>0</v>
      </c>
      <c r="AE196" s="198">
        <v>0</v>
      </c>
      <c r="AF196" s="198">
        <v>0</v>
      </c>
      <c r="AG196" s="198">
        <v>0</v>
      </c>
      <c r="AH196" s="198">
        <v>0</v>
      </c>
      <c r="AI196" s="198">
        <v>0</v>
      </c>
    </row>
    <row r="197" spans="1:35">
      <c r="A197" s="195">
        <v>192</v>
      </c>
      <c r="B197" s="246" t="s">
        <v>752</v>
      </c>
      <c r="C197" s="250" t="s">
        <v>753</v>
      </c>
      <c r="D197" s="197">
        <v>0</v>
      </c>
      <c r="E197" s="198">
        <v>0</v>
      </c>
      <c r="F197" s="198">
        <v>0</v>
      </c>
      <c r="G197" s="198">
        <v>0</v>
      </c>
      <c r="H197" s="198">
        <v>0</v>
      </c>
      <c r="I197" s="198">
        <v>0</v>
      </c>
      <c r="J197" s="198">
        <v>0</v>
      </c>
      <c r="K197" s="198">
        <v>0</v>
      </c>
      <c r="L197" s="198">
        <v>0</v>
      </c>
      <c r="M197" s="198">
        <v>0</v>
      </c>
      <c r="N197" s="198">
        <v>0</v>
      </c>
      <c r="O197" s="198">
        <v>0</v>
      </c>
      <c r="P197" s="198">
        <v>0</v>
      </c>
      <c r="Q197" s="198">
        <v>0</v>
      </c>
      <c r="R197" s="198">
        <v>0</v>
      </c>
      <c r="S197" s="198">
        <v>0</v>
      </c>
      <c r="T197" s="198">
        <v>0</v>
      </c>
      <c r="U197" s="198">
        <v>0</v>
      </c>
      <c r="V197" s="198">
        <v>0</v>
      </c>
      <c r="W197" s="198">
        <v>0</v>
      </c>
      <c r="X197" s="198">
        <v>0</v>
      </c>
      <c r="Y197" s="198">
        <v>0</v>
      </c>
      <c r="Z197" s="198">
        <v>0</v>
      </c>
      <c r="AA197" s="198">
        <v>0</v>
      </c>
      <c r="AB197" s="198">
        <v>0</v>
      </c>
      <c r="AC197" s="198">
        <v>0</v>
      </c>
      <c r="AD197" s="198">
        <v>0</v>
      </c>
      <c r="AE197" s="198">
        <v>0</v>
      </c>
      <c r="AF197" s="198">
        <v>0</v>
      </c>
      <c r="AG197" s="198">
        <v>0</v>
      </c>
      <c r="AH197" s="198">
        <v>0</v>
      </c>
      <c r="AI197" s="198">
        <v>0</v>
      </c>
    </row>
    <row r="198" spans="1:35">
      <c r="A198" s="195">
        <v>193</v>
      </c>
      <c r="B198" s="246" t="s">
        <v>754</v>
      </c>
      <c r="C198" s="250" t="s">
        <v>755</v>
      </c>
      <c r="D198" s="197">
        <v>710</v>
      </c>
      <c r="E198" s="198">
        <v>230</v>
      </c>
      <c r="F198" s="198">
        <v>0</v>
      </c>
      <c r="G198" s="198">
        <v>0</v>
      </c>
      <c r="H198" s="198">
        <v>0</v>
      </c>
      <c r="I198" s="198">
        <v>220</v>
      </c>
      <c r="J198" s="198">
        <v>0</v>
      </c>
      <c r="K198" s="198">
        <v>0</v>
      </c>
      <c r="L198" s="198">
        <v>0</v>
      </c>
      <c r="M198" s="198">
        <v>260</v>
      </c>
      <c r="N198" s="198">
        <v>0</v>
      </c>
      <c r="O198" s="198">
        <v>0</v>
      </c>
      <c r="P198" s="198">
        <v>0</v>
      </c>
      <c r="Q198" s="198">
        <v>0</v>
      </c>
      <c r="R198" s="198">
        <v>0</v>
      </c>
      <c r="S198" s="198">
        <v>0</v>
      </c>
      <c r="T198" s="198">
        <v>0</v>
      </c>
      <c r="U198" s="198">
        <v>0</v>
      </c>
      <c r="V198" s="198">
        <v>0</v>
      </c>
      <c r="W198" s="198">
        <v>0</v>
      </c>
      <c r="X198" s="198">
        <v>0</v>
      </c>
      <c r="Y198" s="198">
        <v>0</v>
      </c>
      <c r="Z198" s="198">
        <v>0</v>
      </c>
      <c r="AA198" s="198">
        <v>0</v>
      </c>
      <c r="AB198" s="198">
        <v>0</v>
      </c>
      <c r="AC198" s="198">
        <v>0</v>
      </c>
      <c r="AD198" s="198">
        <v>0</v>
      </c>
      <c r="AE198" s="198">
        <v>0</v>
      </c>
      <c r="AF198" s="198">
        <v>0</v>
      </c>
      <c r="AG198" s="198">
        <v>0</v>
      </c>
      <c r="AH198" s="198">
        <v>0</v>
      </c>
      <c r="AI198" s="198">
        <v>0</v>
      </c>
    </row>
    <row r="199" spans="1:35">
      <c r="A199" s="195">
        <v>194</v>
      </c>
      <c r="B199" s="246" t="s">
        <v>756</v>
      </c>
      <c r="C199" s="250" t="s">
        <v>757</v>
      </c>
      <c r="D199" s="197">
        <v>180</v>
      </c>
      <c r="E199" s="198">
        <v>0</v>
      </c>
      <c r="F199" s="198">
        <v>0</v>
      </c>
      <c r="G199" s="198">
        <v>0</v>
      </c>
      <c r="H199" s="198">
        <v>0</v>
      </c>
      <c r="I199" s="198">
        <v>90</v>
      </c>
      <c r="J199" s="198">
        <v>0</v>
      </c>
      <c r="K199" s="198">
        <v>0</v>
      </c>
      <c r="L199" s="198">
        <v>0</v>
      </c>
      <c r="M199" s="198">
        <v>0</v>
      </c>
      <c r="N199" s="198">
        <v>90</v>
      </c>
      <c r="O199" s="198">
        <v>0</v>
      </c>
      <c r="P199" s="198">
        <v>0</v>
      </c>
      <c r="Q199" s="198">
        <v>0</v>
      </c>
      <c r="R199" s="198">
        <v>0</v>
      </c>
      <c r="S199" s="198">
        <v>0</v>
      </c>
      <c r="T199" s="198">
        <v>0</v>
      </c>
      <c r="U199" s="198">
        <v>0</v>
      </c>
      <c r="V199" s="198">
        <v>0</v>
      </c>
      <c r="W199" s="198">
        <v>0</v>
      </c>
      <c r="X199" s="198">
        <v>0</v>
      </c>
      <c r="Y199" s="198">
        <v>0</v>
      </c>
      <c r="Z199" s="198">
        <v>0</v>
      </c>
      <c r="AA199" s="198">
        <v>0</v>
      </c>
      <c r="AB199" s="198">
        <v>0</v>
      </c>
      <c r="AC199" s="198">
        <v>0</v>
      </c>
      <c r="AD199" s="198">
        <v>0</v>
      </c>
      <c r="AE199" s="198">
        <v>0</v>
      </c>
      <c r="AF199" s="198">
        <v>0</v>
      </c>
      <c r="AG199" s="198">
        <v>0</v>
      </c>
      <c r="AH199" s="198">
        <v>0</v>
      </c>
      <c r="AI199" s="198">
        <v>0</v>
      </c>
    </row>
    <row r="200" spans="1:35">
      <c r="A200" s="195">
        <v>195</v>
      </c>
      <c r="B200" s="251" t="s">
        <v>758</v>
      </c>
      <c r="C200" s="250" t="s">
        <v>759</v>
      </c>
      <c r="D200" s="197">
        <v>790</v>
      </c>
      <c r="E200" s="198">
        <v>250</v>
      </c>
      <c r="F200" s="198">
        <v>0</v>
      </c>
      <c r="G200" s="198">
        <v>0</v>
      </c>
      <c r="H200" s="198">
        <v>0</v>
      </c>
      <c r="I200" s="198">
        <v>260</v>
      </c>
      <c r="J200" s="198">
        <v>0</v>
      </c>
      <c r="K200" s="198">
        <v>0</v>
      </c>
      <c r="L200" s="198">
        <v>0</v>
      </c>
      <c r="M200" s="198">
        <v>280</v>
      </c>
      <c r="N200" s="198">
        <v>0</v>
      </c>
      <c r="O200" s="198">
        <v>0</v>
      </c>
      <c r="P200" s="198">
        <v>0</v>
      </c>
      <c r="Q200" s="198">
        <v>0</v>
      </c>
      <c r="R200" s="198">
        <v>0</v>
      </c>
      <c r="S200" s="198">
        <v>0</v>
      </c>
      <c r="T200" s="198">
        <v>0</v>
      </c>
      <c r="U200" s="198">
        <v>0</v>
      </c>
      <c r="V200" s="198">
        <v>0</v>
      </c>
      <c r="W200" s="198">
        <v>0</v>
      </c>
      <c r="X200" s="198">
        <v>0</v>
      </c>
      <c r="Y200" s="198">
        <v>0</v>
      </c>
      <c r="Z200" s="198">
        <v>0</v>
      </c>
      <c r="AA200" s="198">
        <v>0</v>
      </c>
      <c r="AB200" s="198">
        <v>0</v>
      </c>
      <c r="AC200" s="198">
        <v>0</v>
      </c>
      <c r="AD200" s="198">
        <v>0</v>
      </c>
      <c r="AE200" s="198">
        <v>0</v>
      </c>
      <c r="AF200" s="198">
        <v>0</v>
      </c>
      <c r="AG200" s="198">
        <v>0</v>
      </c>
      <c r="AH200" s="198">
        <v>0</v>
      </c>
      <c r="AI200" s="198">
        <v>0</v>
      </c>
    </row>
    <row r="201" spans="1:35">
      <c r="A201" s="195">
        <v>196</v>
      </c>
      <c r="B201" s="252" t="s">
        <v>760</v>
      </c>
      <c r="C201" s="252" t="s">
        <v>761</v>
      </c>
      <c r="D201" s="197">
        <v>0</v>
      </c>
      <c r="E201" s="198">
        <v>0</v>
      </c>
      <c r="F201" s="198">
        <v>0</v>
      </c>
      <c r="G201" s="198">
        <v>0</v>
      </c>
      <c r="H201" s="198">
        <v>0</v>
      </c>
      <c r="I201" s="198">
        <v>0</v>
      </c>
      <c r="J201" s="198">
        <v>0</v>
      </c>
      <c r="K201" s="198">
        <v>0</v>
      </c>
      <c r="L201" s="198">
        <v>0</v>
      </c>
      <c r="M201" s="198">
        <v>0</v>
      </c>
      <c r="N201" s="198">
        <v>0</v>
      </c>
      <c r="O201" s="198">
        <v>0</v>
      </c>
      <c r="P201" s="198">
        <v>0</v>
      </c>
      <c r="Q201" s="198">
        <v>0</v>
      </c>
      <c r="R201" s="198">
        <v>0</v>
      </c>
      <c r="S201" s="198">
        <v>0</v>
      </c>
      <c r="T201" s="198">
        <v>0</v>
      </c>
      <c r="U201" s="198">
        <v>0</v>
      </c>
      <c r="V201" s="198">
        <v>0</v>
      </c>
      <c r="W201" s="198">
        <v>0</v>
      </c>
      <c r="X201" s="198">
        <v>0</v>
      </c>
      <c r="Y201" s="198">
        <v>0</v>
      </c>
      <c r="Z201" s="198">
        <v>0</v>
      </c>
      <c r="AA201" s="198">
        <v>0</v>
      </c>
      <c r="AB201" s="198">
        <v>0</v>
      </c>
      <c r="AC201" s="198">
        <v>0</v>
      </c>
      <c r="AD201" s="198">
        <v>0</v>
      </c>
      <c r="AE201" s="198">
        <v>0</v>
      </c>
      <c r="AF201" s="198">
        <v>0</v>
      </c>
      <c r="AG201" s="198">
        <v>0</v>
      </c>
      <c r="AH201" s="198">
        <v>0</v>
      </c>
      <c r="AI201" s="198">
        <v>0</v>
      </c>
    </row>
    <row r="202" spans="1:35">
      <c r="A202" s="195">
        <v>197</v>
      </c>
      <c r="B202" s="253" t="s">
        <v>762</v>
      </c>
      <c r="C202" s="202" t="s">
        <v>763</v>
      </c>
      <c r="D202" s="197">
        <v>389.41</v>
      </c>
      <c r="E202" s="198">
        <v>91.17</v>
      </c>
      <c r="F202" s="198">
        <v>0</v>
      </c>
      <c r="G202" s="198">
        <v>75.760000000000005</v>
      </c>
      <c r="H202" s="198">
        <v>0</v>
      </c>
      <c r="I202" s="198">
        <v>69.41</v>
      </c>
      <c r="J202" s="198">
        <v>0</v>
      </c>
      <c r="K202" s="198">
        <v>0</v>
      </c>
      <c r="L202" s="198">
        <v>87.95</v>
      </c>
      <c r="M202" s="198">
        <v>0</v>
      </c>
      <c r="N202" s="198">
        <v>65.12</v>
      </c>
      <c r="O202" s="198">
        <v>0</v>
      </c>
      <c r="P202" s="198">
        <v>0</v>
      </c>
      <c r="Q202" s="198">
        <v>0</v>
      </c>
      <c r="R202" s="198">
        <v>0</v>
      </c>
      <c r="S202" s="198">
        <v>0</v>
      </c>
      <c r="T202" s="198">
        <v>0</v>
      </c>
      <c r="U202" s="198">
        <v>0</v>
      </c>
      <c r="V202" s="198">
        <v>0</v>
      </c>
      <c r="W202" s="198">
        <v>0</v>
      </c>
      <c r="X202" s="198">
        <v>0</v>
      </c>
      <c r="Y202" s="198">
        <v>0</v>
      </c>
      <c r="Z202" s="198">
        <v>0</v>
      </c>
      <c r="AA202" s="198">
        <v>0</v>
      </c>
      <c r="AB202" s="198">
        <v>0</v>
      </c>
      <c r="AC202" s="198">
        <v>0</v>
      </c>
      <c r="AD202" s="198">
        <v>0</v>
      </c>
      <c r="AE202" s="198">
        <v>0</v>
      </c>
      <c r="AF202" s="198">
        <v>0</v>
      </c>
      <c r="AG202" s="198">
        <v>0</v>
      </c>
      <c r="AH202" s="198">
        <v>0</v>
      </c>
      <c r="AI202" s="198">
        <v>0</v>
      </c>
    </row>
    <row r="203" spans="1:35">
      <c r="A203" s="195">
        <v>198</v>
      </c>
      <c r="B203" s="253" t="s">
        <v>764</v>
      </c>
      <c r="C203" s="202" t="s">
        <v>765</v>
      </c>
      <c r="D203" s="197">
        <v>0</v>
      </c>
      <c r="E203" s="198">
        <v>0</v>
      </c>
      <c r="F203" s="198">
        <v>0</v>
      </c>
      <c r="G203" s="198">
        <v>0</v>
      </c>
      <c r="H203" s="198">
        <v>0</v>
      </c>
      <c r="I203" s="198">
        <v>0</v>
      </c>
      <c r="J203" s="198">
        <v>0</v>
      </c>
      <c r="K203" s="198">
        <v>0</v>
      </c>
      <c r="L203" s="198">
        <v>0</v>
      </c>
      <c r="M203" s="198">
        <v>0</v>
      </c>
      <c r="N203" s="198">
        <v>0</v>
      </c>
      <c r="O203" s="198">
        <v>0</v>
      </c>
      <c r="P203" s="198">
        <v>0</v>
      </c>
      <c r="Q203" s="198">
        <v>0</v>
      </c>
      <c r="R203" s="198">
        <v>0</v>
      </c>
      <c r="S203" s="198">
        <v>0</v>
      </c>
      <c r="T203" s="198">
        <v>0</v>
      </c>
      <c r="U203" s="198">
        <v>0</v>
      </c>
      <c r="V203" s="198">
        <v>0</v>
      </c>
      <c r="W203" s="198">
        <v>0</v>
      </c>
      <c r="X203" s="198">
        <v>0</v>
      </c>
      <c r="Y203" s="198">
        <v>0</v>
      </c>
      <c r="Z203" s="198">
        <v>0</v>
      </c>
      <c r="AA203" s="198">
        <v>0</v>
      </c>
      <c r="AB203" s="198">
        <v>0</v>
      </c>
      <c r="AC203" s="198">
        <v>0</v>
      </c>
      <c r="AD203" s="198">
        <v>0</v>
      </c>
      <c r="AE203" s="198">
        <v>0</v>
      </c>
      <c r="AF203" s="198">
        <v>0</v>
      </c>
      <c r="AG203" s="198">
        <v>0</v>
      </c>
      <c r="AH203" s="198">
        <v>0</v>
      </c>
      <c r="AI203" s="198">
        <v>0</v>
      </c>
    </row>
    <row r="204" spans="1:35">
      <c r="A204" s="195">
        <v>199</v>
      </c>
      <c r="B204" s="740" t="s">
        <v>972</v>
      </c>
      <c r="C204" s="256" t="s">
        <v>973</v>
      </c>
      <c r="D204" s="197">
        <v>317.02</v>
      </c>
      <c r="E204" s="198">
        <v>111.29</v>
      </c>
      <c r="F204" s="198">
        <v>0</v>
      </c>
      <c r="G204" s="198">
        <v>0</v>
      </c>
      <c r="H204" s="198">
        <v>0</v>
      </c>
      <c r="I204" s="198">
        <v>104.47</v>
      </c>
      <c r="J204" s="198">
        <v>0</v>
      </c>
      <c r="K204" s="198">
        <v>0</v>
      </c>
      <c r="L204" s="198">
        <v>0</v>
      </c>
      <c r="M204" s="198">
        <v>0</v>
      </c>
      <c r="N204" s="198">
        <v>101.26</v>
      </c>
      <c r="O204" s="198">
        <v>0</v>
      </c>
      <c r="P204" s="198">
        <v>0</v>
      </c>
      <c r="Q204" s="198">
        <v>0</v>
      </c>
      <c r="R204" s="198">
        <v>0</v>
      </c>
      <c r="S204" s="198">
        <v>0</v>
      </c>
      <c r="T204" s="198">
        <v>0</v>
      </c>
      <c r="U204" s="198">
        <v>0</v>
      </c>
      <c r="V204" s="198">
        <v>0</v>
      </c>
      <c r="W204" s="198">
        <v>0</v>
      </c>
      <c r="X204" s="198">
        <v>0</v>
      </c>
      <c r="Y204" s="198">
        <v>0</v>
      </c>
      <c r="Z204" s="198">
        <v>0</v>
      </c>
      <c r="AA204" s="198">
        <v>0</v>
      </c>
      <c r="AB204" s="198">
        <v>0</v>
      </c>
      <c r="AC204" s="198">
        <v>0</v>
      </c>
      <c r="AD204" s="198">
        <v>0</v>
      </c>
      <c r="AE204" s="198">
        <v>0</v>
      </c>
      <c r="AF204" s="198">
        <v>0</v>
      </c>
      <c r="AG204" s="198">
        <v>0</v>
      </c>
      <c r="AH204" s="198">
        <v>0</v>
      </c>
      <c r="AI204" s="198">
        <v>0</v>
      </c>
    </row>
    <row r="205" spans="1:35">
      <c r="A205" s="195">
        <v>200</v>
      </c>
      <c r="B205" s="252" t="s">
        <v>766</v>
      </c>
      <c r="C205" s="195" t="s">
        <v>767</v>
      </c>
      <c r="D205" s="197">
        <v>0</v>
      </c>
      <c r="E205" s="198">
        <v>0</v>
      </c>
      <c r="F205" s="198">
        <v>0</v>
      </c>
      <c r="G205" s="198">
        <v>0</v>
      </c>
      <c r="H205" s="198">
        <v>0</v>
      </c>
      <c r="I205" s="198">
        <v>0</v>
      </c>
      <c r="J205" s="198">
        <v>0</v>
      </c>
      <c r="K205" s="198">
        <v>0</v>
      </c>
      <c r="L205" s="198">
        <v>0</v>
      </c>
      <c r="M205" s="198">
        <v>0</v>
      </c>
      <c r="N205" s="198">
        <v>0</v>
      </c>
      <c r="O205" s="198">
        <v>0</v>
      </c>
      <c r="P205" s="198">
        <v>0</v>
      </c>
      <c r="Q205" s="198">
        <v>0</v>
      </c>
      <c r="R205" s="198">
        <v>0</v>
      </c>
      <c r="S205" s="198">
        <v>0</v>
      </c>
      <c r="T205" s="198">
        <v>0</v>
      </c>
      <c r="U205" s="198">
        <v>0</v>
      </c>
      <c r="V205" s="198">
        <v>0</v>
      </c>
      <c r="W205" s="198">
        <v>0</v>
      </c>
      <c r="X205" s="198">
        <v>0</v>
      </c>
      <c r="Y205" s="198">
        <v>0</v>
      </c>
      <c r="Z205" s="198">
        <v>0</v>
      </c>
      <c r="AA205" s="198">
        <v>0</v>
      </c>
      <c r="AB205" s="198">
        <v>0</v>
      </c>
      <c r="AC205" s="198">
        <v>0</v>
      </c>
      <c r="AD205" s="198">
        <v>0</v>
      </c>
      <c r="AE205" s="198">
        <v>0</v>
      </c>
      <c r="AF205" s="198">
        <v>0</v>
      </c>
      <c r="AG205" s="198">
        <v>0</v>
      </c>
      <c r="AH205" s="198">
        <v>0</v>
      </c>
      <c r="AI205" s="198">
        <v>0</v>
      </c>
    </row>
    <row r="206" spans="1:35">
      <c r="A206" s="195">
        <v>201</v>
      </c>
      <c r="B206" s="252" t="s">
        <v>768</v>
      </c>
      <c r="C206" s="195" t="s">
        <v>769</v>
      </c>
      <c r="D206" s="197">
        <v>210</v>
      </c>
      <c r="E206" s="198">
        <v>0</v>
      </c>
      <c r="F206" s="198">
        <v>0</v>
      </c>
      <c r="G206" s="198">
        <v>0</v>
      </c>
      <c r="H206" s="198">
        <v>0</v>
      </c>
      <c r="I206" s="198">
        <v>0</v>
      </c>
      <c r="J206" s="198">
        <v>0</v>
      </c>
      <c r="K206" s="198">
        <v>210</v>
      </c>
      <c r="L206" s="198">
        <v>0</v>
      </c>
      <c r="M206" s="198">
        <v>0</v>
      </c>
      <c r="N206" s="198">
        <v>0</v>
      </c>
      <c r="O206" s="198">
        <v>0</v>
      </c>
      <c r="P206" s="198">
        <v>0</v>
      </c>
      <c r="Q206" s="198">
        <v>0</v>
      </c>
      <c r="R206" s="198">
        <v>0</v>
      </c>
      <c r="S206" s="198">
        <v>0</v>
      </c>
      <c r="T206" s="198">
        <v>0</v>
      </c>
      <c r="U206" s="198">
        <v>0</v>
      </c>
      <c r="V206" s="198">
        <v>0</v>
      </c>
      <c r="W206" s="198">
        <v>0</v>
      </c>
      <c r="X206" s="198">
        <v>0</v>
      </c>
      <c r="Y206" s="198">
        <v>0</v>
      </c>
      <c r="Z206" s="198">
        <v>0</v>
      </c>
      <c r="AA206" s="198">
        <v>0</v>
      </c>
      <c r="AB206" s="198">
        <v>0</v>
      </c>
      <c r="AC206" s="198">
        <v>0</v>
      </c>
      <c r="AD206" s="198">
        <v>0</v>
      </c>
      <c r="AE206" s="198">
        <v>0</v>
      </c>
      <c r="AF206" s="198">
        <v>0</v>
      </c>
      <c r="AG206" s="198">
        <v>0</v>
      </c>
      <c r="AH206" s="198">
        <v>0</v>
      </c>
      <c r="AI206" s="198">
        <v>0</v>
      </c>
    </row>
    <row r="207" spans="1:35">
      <c r="A207" s="195">
        <v>202</v>
      </c>
      <c r="B207" s="252" t="s">
        <v>770</v>
      </c>
      <c r="C207" s="195" t="s">
        <v>771</v>
      </c>
      <c r="D207" s="197">
        <v>260</v>
      </c>
      <c r="E207" s="198">
        <v>0</v>
      </c>
      <c r="F207" s="198">
        <v>0</v>
      </c>
      <c r="G207" s="198">
        <v>0</v>
      </c>
      <c r="H207" s="198">
        <v>0</v>
      </c>
      <c r="I207" s="198">
        <v>260</v>
      </c>
      <c r="J207" s="198">
        <v>0</v>
      </c>
      <c r="K207" s="198">
        <v>0</v>
      </c>
      <c r="L207" s="198">
        <v>0</v>
      </c>
      <c r="M207" s="198">
        <v>0</v>
      </c>
      <c r="N207" s="198">
        <v>0</v>
      </c>
      <c r="O207" s="198">
        <v>0</v>
      </c>
      <c r="P207" s="198">
        <v>0</v>
      </c>
      <c r="Q207" s="198">
        <v>0</v>
      </c>
      <c r="R207" s="198">
        <v>0</v>
      </c>
      <c r="S207" s="198">
        <v>0</v>
      </c>
      <c r="T207" s="198">
        <v>0</v>
      </c>
      <c r="U207" s="198">
        <v>0</v>
      </c>
      <c r="V207" s="198">
        <v>0</v>
      </c>
      <c r="W207" s="198">
        <v>0</v>
      </c>
      <c r="X207" s="198">
        <v>0</v>
      </c>
      <c r="Y207" s="198">
        <v>0</v>
      </c>
      <c r="Z207" s="198">
        <v>0</v>
      </c>
      <c r="AA207" s="198">
        <v>0</v>
      </c>
      <c r="AB207" s="198">
        <v>0</v>
      </c>
      <c r="AC207" s="198">
        <v>0</v>
      </c>
      <c r="AD207" s="198">
        <v>0</v>
      </c>
      <c r="AE207" s="198">
        <v>0</v>
      </c>
      <c r="AF207" s="198">
        <v>0</v>
      </c>
      <c r="AG207" s="198">
        <v>0</v>
      </c>
      <c r="AH207" s="198">
        <v>0</v>
      </c>
      <c r="AI207" s="198">
        <v>0</v>
      </c>
    </row>
    <row r="208" spans="1:35">
      <c r="A208" s="195">
        <v>203</v>
      </c>
      <c r="B208" s="252" t="s">
        <v>772</v>
      </c>
      <c r="C208" s="195" t="s">
        <v>773</v>
      </c>
      <c r="D208" s="197">
        <v>219.46</v>
      </c>
      <c r="E208" s="198">
        <v>0</v>
      </c>
      <c r="F208" s="198">
        <v>0</v>
      </c>
      <c r="G208" s="198">
        <v>0</v>
      </c>
      <c r="H208" s="198">
        <v>219.46</v>
      </c>
      <c r="I208" s="198">
        <v>0</v>
      </c>
      <c r="J208" s="198">
        <v>0</v>
      </c>
      <c r="K208" s="198">
        <v>0</v>
      </c>
      <c r="L208" s="198">
        <v>0</v>
      </c>
      <c r="M208" s="198">
        <v>0</v>
      </c>
      <c r="N208" s="198">
        <v>0</v>
      </c>
      <c r="O208" s="198">
        <v>0</v>
      </c>
      <c r="P208" s="198">
        <v>0</v>
      </c>
      <c r="Q208" s="198">
        <v>0</v>
      </c>
      <c r="R208" s="198">
        <v>0</v>
      </c>
      <c r="S208" s="198">
        <v>0</v>
      </c>
      <c r="T208" s="198">
        <v>0</v>
      </c>
      <c r="U208" s="198">
        <v>0</v>
      </c>
      <c r="V208" s="198">
        <v>0</v>
      </c>
      <c r="W208" s="198">
        <v>0</v>
      </c>
      <c r="X208" s="198">
        <v>0</v>
      </c>
      <c r="Y208" s="198">
        <v>0</v>
      </c>
      <c r="Z208" s="198">
        <v>0</v>
      </c>
      <c r="AA208" s="198">
        <v>0</v>
      </c>
      <c r="AB208" s="198">
        <v>0</v>
      </c>
      <c r="AC208" s="198">
        <v>0</v>
      </c>
      <c r="AD208" s="198">
        <v>0</v>
      </c>
      <c r="AE208" s="198">
        <v>0</v>
      </c>
      <c r="AF208" s="198">
        <v>0</v>
      </c>
      <c r="AG208" s="198">
        <v>0</v>
      </c>
      <c r="AH208" s="198">
        <v>0</v>
      </c>
      <c r="AI208" s="198">
        <v>0</v>
      </c>
    </row>
    <row r="209" spans="1:35">
      <c r="A209" s="195">
        <v>204</v>
      </c>
      <c r="B209" s="254" t="s">
        <v>774</v>
      </c>
      <c r="C209" s="226" t="s">
        <v>775</v>
      </c>
      <c r="D209" s="197">
        <v>180</v>
      </c>
      <c r="E209" s="198">
        <v>0</v>
      </c>
      <c r="F209" s="198">
        <v>0</v>
      </c>
      <c r="G209" s="198">
        <v>0</v>
      </c>
      <c r="H209" s="198">
        <v>0</v>
      </c>
      <c r="I209" s="198">
        <v>0</v>
      </c>
      <c r="J209" s="198">
        <v>0</v>
      </c>
      <c r="K209" s="198">
        <v>180</v>
      </c>
      <c r="L209" s="198">
        <v>0</v>
      </c>
      <c r="M209" s="198">
        <v>0</v>
      </c>
      <c r="N209" s="198">
        <v>0</v>
      </c>
      <c r="O209" s="198">
        <v>0</v>
      </c>
      <c r="P209" s="198">
        <v>0</v>
      </c>
      <c r="Q209" s="198">
        <v>0</v>
      </c>
      <c r="R209" s="198">
        <v>0</v>
      </c>
      <c r="S209" s="198">
        <v>0</v>
      </c>
      <c r="T209" s="198">
        <v>0</v>
      </c>
      <c r="U209" s="198">
        <v>0</v>
      </c>
      <c r="V209" s="198">
        <v>0</v>
      </c>
      <c r="W209" s="198">
        <v>0</v>
      </c>
      <c r="X209" s="198">
        <v>0</v>
      </c>
      <c r="Y209" s="198">
        <v>0</v>
      </c>
      <c r="Z209" s="198">
        <v>0</v>
      </c>
      <c r="AA209" s="198">
        <v>0</v>
      </c>
      <c r="AB209" s="198">
        <v>0</v>
      </c>
      <c r="AC209" s="198">
        <v>0</v>
      </c>
      <c r="AD209" s="198">
        <v>0</v>
      </c>
      <c r="AE209" s="198">
        <v>0</v>
      </c>
      <c r="AF209" s="198">
        <v>0</v>
      </c>
      <c r="AG209" s="198">
        <v>0</v>
      </c>
      <c r="AH209" s="198">
        <v>0</v>
      </c>
      <c r="AI209" s="198">
        <v>0</v>
      </c>
    </row>
    <row r="210" spans="1:35">
      <c r="A210" s="195">
        <v>205</v>
      </c>
      <c r="B210" s="255" t="s">
        <v>776</v>
      </c>
      <c r="C210" s="255" t="s">
        <v>777</v>
      </c>
      <c r="D210" s="197">
        <v>927.48</v>
      </c>
      <c r="E210" s="198">
        <v>0</v>
      </c>
      <c r="F210" s="198">
        <v>210.51</v>
      </c>
      <c r="G210" s="198">
        <v>0</v>
      </c>
      <c r="H210" s="198">
        <v>216.83</v>
      </c>
      <c r="I210" s="198">
        <v>0</v>
      </c>
      <c r="J210" s="198">
        <v>0</v>
      </c>
      <c r="K210" s="198">
        <v>270</v>
      </c>
      <c r="L210" s="198">
        <v>0</v>
      </c>
      <c r="M210" s="198">
        <v>0</v>
      </c>
      <c r="N210" s="198">
        <v>230.14</v>
      </c>
      <c r="O210" s="198">
        <v>0</v>
      </c>
      <c r="P210" s="198">
        <v>0</v>
      </c>
      <c r="Q210" s="198">
        <v>0</v>
      </c>
      <c r="R210" s="198">
        <v>0</v>
      </c>
      <c r="S210" s="198">
        <v>0</v>
      </c>
      <c r="T210" s="198">
        <v>0</v>
      </c>
      <c r="U210" s="198">
        <v>0</v>
      </c>
      <c r="V210" s="198">
        <v>0</v>
      </c>
      <c r="W210" s="198">
        <v>0</v>
      </c>
      <c r="X210" s="198">
        <v>0</v>
      </c>
      <c r="Y210" s="198">
        <v>0</v>
      </c>
      <c r="Z210" s="198">
        <v>0</v>
      </c>
      <c r="AA210" s="198">
        <v>0</v>
      </c>
      <c r="AB210" s="198">
        <v>0</v>
      </c>
      <c r="AC210" s="198">
        <v>0</v>
      </c>
      <c r="AD210" s="198">
        <v>0</v>
      </c>
      <c r="AE210" s="198">
        <v>0</v>
      </c>
      <c r="AF210" s="198">
        <v>0</v>
      </c>
      <c r="AG210" s="198">
        <v>0</v>
      </c>
      <c r="AH210" s="198">
        <v>0</v>
      </c>
      <c r="AI210" s="198">
        <v>0</v>
      </c>
    </row>
    <row r="211" spans="1:35">
      <c r="A211" s="195">
        <v>206</v>
      </c>
      <c r="B211" s="255" t="s">
        <v>778</v>
      </c>
      <c r="C211" s="255" t="s">
        <v>779</v>
      </c>
      <c r="D211" s="197">
        <v>0</v>
      </c>
      <c r="E211" s="198">
        <v>0</v>
      </c>
      <c r="F211" s="198">
        <v>0</v>
      </c>
      <c r="G211" s="198">
        <v>0</v>
      </c>
      <c r="H211" s="198">
        <v>0</v>
      </c>
      <c r="I211" s="198">
        <v>0</v>
      </c>
      <c r="J211" s="198">
        <v>0</v>
      </c>
      <c r="K211" s="198">
        <v>0</v>
      </c>
      <c r="L211" s="198">
        <v>0</v>
      </c>
      <c r="M211" s="198">
        <v>0</v>
      </c>
      <c r="N211" s="198">
        <v>0</v>
      </c>
      <c r="O211" s="198">
        <v>0</v>
      </c>
      <c r="P211" s="198">
        <v>0</v>
      </c>
      <c r="Q211" s="198">
        <v>0</v>
      </c>
      <c r="R211" s="198">
        <v>0</v>
      </c>
      <c r="S211" s="198">
        <v>0</v>
      </c>
      <c r="T211" s="198">
        <v>0</v>
      </c>
      <c r="U211" s="198">
        <v>0</v>
      </c>
      <c r="V211" s="198">
        <v>0</v>
      </c>
      <c r="W211" s="198">
        <v>0</v>
      </c>
      <c r="X211" s="198">
        <v>0</v>
      </c>
      <c r="Y211" s="198">
        <v>0</v>
      </c>
      <c r="Z211" s="198">
        <v>0</v>
      </c>
      <c r="AA211" s="198">
        <v>0</v>
      </c>
      <c r="AB211" s="198">
        <v>0</v>
      </c>
      <c r="AC211" s="198">
        <v>0</v>
      </c>
      <c r="AD211" s="198">
        <v>0</v>
      </c>
      <c r="AE211" s="198">
        <v>0</v>
      </c>
      <c r="AF211" s="198">
        <v>0</v>
      </c>
      <c r="AG211" s="198">
        <v>0</v>
      </c>
      <c r="AH211" s="198">
        <v>0</v>
      </c>
      <c r="AI211" s="198">
        <v>0</v>
      </c>
    </row>
    <row r="212" spans="1:35">
      <c r="A212" s="195">
        <v>207</v>
      </c>
      <c r="B212" s="255" t="s">
        <v>780</v>
      </c>
      <c r="C212" s="255" t="s">
        <v>781</v>
      </c>
      <c r="D212" s="197">
        <v>908.93999999999994</v>
      </c>
      <c r="E212" s="198">
        <v>211</v>
      </c>
      <c r="F212" s="198">
        <v>0</v>
      </c>
      <c r="G212" s="198">
        <v>0</v>
      </c>
      <c r="H212" s="198">
        <v>270.70999999999998</v>
      </c>
      <c r="I212" s="198">
        <v>0</v>
      </c>
      <c r="J212" s="198">
        <v>207.23</v>
      </c>
      <c r="K212" s="198">
        <v>0</v>
      </c>
      <c r="L212" s="198">
        <v>0</v>
      </c>
      <c r="M212" s="198">
        <v>220</v>
      </c>
      <c r="N212" s="198">
        <v>0</v>
      </c>
      <c r="O212" s="198">
        <v>0</v>
      </c>
      <c r="P212" s="198">
        <v>0</v>
      </c>
      <c r="Q212" s="198">
        <v>0</v>
      </c>
      <c r="R212" s="198">
        <v>0</v>
      </c>
      <c r="S212" s="198">
        <v>0</v>
      </c>
      <c r="T212" s="198">
        <v>0</v>
      </c>
      <c r="U212" s="198">
        <v>0</v>
      </c>
      <c r="V212" s="198">
        <v>0</v>
      </c>
      <c r="W212" s="198">
        <v>0</v>
      </c>
      <c r="X212" s="198">
        <v>0</v>
      </c>
      <c r="Y212" s="198">
        <v>0</v>
      </c>
      <c r="Z212" s="198">
        <v>0</v>
      </c>
      <c r="AA212" s="198">
        <v>0</v>
      </c>
      <c r="AB212" s="198">
        <v>0</v>
      </c>
      <c r="AC212" s="198">
        <v>0</v>
      </c>
      <c r="AD212" s="198">
        <v>0</v>
      </c>
      <c r="AE212" s="198">
        <v>0</v>
      </c>
      <c r="AF212" s="198">
        <v>0</v>
      </c>
      <c r="AG212" s="198">
        <v>0</v>
      </c>
      <c r="AH212" s="198">
        <v>0</v>
      </c>
      <c r="AI212" s="198">
        <v>0</v>
      </c>
    </row>
    <row r="213" spans="1:35">
      <c r="A213" s="195">
        <v>208</v>
      </c>
      <c r="B213" s="255" t="s">
        <v>782</v>
      </c>
      <c r="C213" s="255" t="s">
        <v>783</v>
      </c>
      <c r="D213" s="197">
        <v>0</v>
      </c>
      <c r="E213" s="198">
        <v>0</v>
      </c>
      <c r="F213" s="198">
        <v>0</v>
      </c>
      <c r="G213" s="198">
        <v>0</v>
      </c>
      <c r="H213" s="198">
        <v>0</v>
      </c>
      <c r="I213" s="198">
        <v>0</v>
      </c>
      <c r="J213" s="198">
        <v>0</v>
      </c>
      <c r="K213" s="198">
        <v>0</v>
      </c>
      <c r="L213" s="198">
        <v>0</v>
      </c>
      <c r="M213" s="198">
        <v>0</v>
      </c>
      <c r="N213" s="198">
        <v>0</v>
      </c>
      <c r="O213" s="198">
        <v>0</v>
      </c>
      <c r="P213" s="198">
        <v>0</v>
      </c>
      <c r="Q213" s="198">
        <v>0</v>
      </c>
      <c r="R213" s="198">
        <v>0</v>
      </c>
      <c r="S213" s="198">
        <v>0</v>
      </c>
      <c r="T213" s="198">
        <v>0</v>
      </c>
      <c r="U213" s="198">
        <v>0</v>
      </c>
      <c r="V213" s="198">
        <v>0</v>
      </c>
      <c r="W213" s="198">
        <v>0</v>
      </c>
      <c r="X213" s="198">
        <v>0</v>
      </c>
      <c r="Y213" s="198">
        <v>0</v>
      </c>
      <c r="Z213" s="198">
        <v>0</v>
      </c>
      <c r="AA213" s="198">
        <v>0</v>
      </c>
      <c r="AB213" s="198">
        <v>0</v>
      </c>
      <c r="AC213" s="198">
        <v>0</v>
      </c>
      <c r="AD213" s="198">
        <v>0</v>
      </c>
      <c r="AE213" s="198">
        <v>0</v>
      </c>
      <c r="AF213" s="198">
        <v>0</v>
      </c>
      <c r="AG213" s="198">
        <v>0</v>
      </c>
      <c r="AH213" s="198">
        <v>0</v>
      </c>
      <c r="AI213" s="198">
        <v>0</v>
      </c>
    </row>
    <row r="214" spans="1:35">
      <c r="A214" s="195">
        <v>209</v>
      </c>
      <c r="B214" s="255" t="s">
        <v>784</v>
      </c>
      <c r="C214" s="255" t="s">
        <v>785</v>
      </c>
      <c r="D214" s="197">
        <v>0</v>
      </c>
      <c r="E214" s="198">
        <v>0</v>
      </c>
      <c r="F214" s="198">
        <v>0</v>
      </c>
      <c r="G214" s="198">
        <v>0</v>
      </c>
      <c r="H214" s="198">
        <v>0</v>
      </c>
      <c r="I214" s="198">
        <v>0</v>
      </c>
      <c r="J214" s="198">
        <v>0</v>
      </c>
      <c r="K214" s="198">
        <v>0</v>
      </c>
      <c r="L214" s="198">
        <v>0</v>
      </c>
      <c r="M214" s="198">
        <v>0</v>
      </c>
      <c r="N214" s="198">
        <v>0</v>
      </c>
      <c r="O214" s="198">
        <v>0</v>
      </c>
      <c r="P214" s="198">
        <v>0</v>
      </c>
      <c r="Q214" s="198">
        <v>0</v>
      </c>
      <c r="R214" s="198">
        <v>0</v>
      </c>
      <c r="S214" s="198">
        <v>0</v>
      </c>
      <c r="T214" s="198">
        <v>0</v>
      </c>
      <c r="U214" s="198">
        <v>0</v>
      </c>
      <c r="V214" s="198">
        <v>0</v>
      </c>
      <c r="W214" s="198">
        <v>0</v>
      </c>
      <c r="X214" s="198">
        <v>0</v>
      </c>
      <c r="Y214" s="198">
        <v>0</v>
      </c>
      <c r="Z214" s="198">
        <v>0</v>
      </c>
      <c r="AA214" s="198">
        <v>0</v>
      </c>
      <c r="AB214" s="198">
        <v>0</v>
      </c>
      <c r="AC214" s="198">
        <v>0</v>
      </c>
      <c r="AD214" s="198">
        <v>0</v>
      </c>
      <c r="AE214" s="198">
        <v>0</v>
      </c>
      <c r="AF214" s="198">
        <v>0</v>
      </c>
      <c r="AG214" s="198">
        <v>0</v>
      </c>
      <c r="AH214" s="198">
        <v>0</v>
      </c>
      <c r="AI214" s="198">
        <v>0</v>
      </c>
    </row>
    <row r="215" spans="1:35">
      <c r="A215" s="195">
        <v>210</v>
      </c>
      <c r="B215" s="255" t="s">
        <v>786</v>
      </c>
      <c r="C215" s="255" t="s">
        <v>787</v>
      </c>
      <c r="D215" s="197">
        <v>0</v>
      </c>
      <c r="E215" s="198">
        <v>0</v>
      </c>
      <c r="F215" s="198">
        <v>0</v>
      </c>
      <c r="G215" s="198">
        <v>0</v>
      </c>
      <c r="H215" s="198">
        <v>0</v>
      </c>
      <c r="I215" s="198">
        <v>0</v>
      </c>
      <c r="J215" s="198">
        <v>0</v>
      </c>
      <c r="K215" s="198">
        <v>0</v>
      </c>
      <c r="L215" s="198">
        <v>0</v>
      </c>
      <c r="M215" s="198">
        <v>0</v>
      </c>
      <c r="N215" s="198">
        <v>0</v>
      </c>
      <c r="O215" s="198">
        <v>0</v>
      </c>
      <c r="P215" s="198">
        <v>0</v>
      </c>
      <c r="Q215" s="198">
        <v>0</v>
      </c>
      <c r="R215" s="198">
        <v>0</v>
      </c>
      <c r="S215" s="198">
        <v>0</v>
      </c>
      <c r="T215" s="198">
        <v>0</v>
      </c>
      <c r="U215" s="198">
        <v>0</v>
      </c>
      <c r="V215" s="198">
        <v>0</v>
      </c>
      <c r="W215" s="198">
        <v>0</v>
      </c>
      <c r="X215" s="198">
        <v>0</v>
      </c>
      <c r="Y215" s="198">
        <v>0</v>
      </c>
      <c r="Z215" s="198">
        <v>0</v>
      </c>
      <c r="AA215" s="198">
        <v>0</v>
      </c>
      <c r="AB215" s="198">
        <v>0</v>
      </c>
      <c r="AC215" s="198">
        <v>0</v>
      </c>
      <c r="AD215" s="198">
        <v>0</v>
      </c>
      <c r="AE215" s="198">
        <v>0</v>
      </c>
      <c r="AF215" s="198">
        <v>0</v>
      </c>
      <c r="AG215" s="198">
        <v>0</v>
      </c>
      <c r="AH215" s="198">
        <v>0</v>
      </c>
      <c r="AI215" s="198">
        <v>0</v>
      </c>
    </row>
    <row r="216" spans="1:35">
      <c r="A216" s="195">
        <v>211</v>
      </c>
      <c r="B216" s="255" t="s">
        <v>788</v>
      </c>
      <c r="C216" s="255" t="s">
        <v>789</v>
      </c>
      <c r="D216" s="197">
        <v>873.14</v>
      </c>
      <c r="E216" s="198">
        <v>0</v>
      </c>
      <c r="F216" s="198">
        <v>163</v>
      </c>
      <c r="G216" s="198">
        <v>0</v>
      </c>
      <c r="H216" s="198">
        <v>220.14</v>
      </c>
      <c r="I216" s="198">
        <v>0</v>
      </c>
      <c r="J216" s="198">
        <v>240</v>
      </c>
      <c r="K216" s="198">
        <v>0</v>
      </c>
      <c r="L216" s="198">
        <v>0</v>
      </c>
      <c r="M216" s="198">
        <v>250</v>
      </c>
      <c r="N216" s="198">
        <v>0</v>
      </c>
      <c r="O216" s="198">
        <v>0</v>
      </c>
      <c r="P216" s="198">
        <v>0</v>
      </c>
      <c r="Q216" s="198">
        <v>0</v>
      </c>
      <c r="R216" s="198">
        <v>0</v>
      </c>
      <c r="S216" s="198">
        <v>0</v>
      </c>
      <c r="T216" s="198">
        <v>0</v>
      </c>
      <c r="U216" s="198">
        <v>0</v>
      </c>
      <c r="V216" s="198">
        <v>0</v>
      </c>
      <c r="W216" s="198">
        <v>0</v>
      </c>
      <c r="X216" s="198">
        <v>0</v>
      </c>
      <c r="Y216" s="198">
        <v>0</v>
      </c>
      <c r="Z216" s="198">
        <v>0</v>
      </c>
      <c r="AA216" s="198">
        <v>0</v>
      </c>
      <c r="AB216" s="198">
        <v>0</v>
      </c>
      <c r="AC216" s="198">
        <v>0</v>
      </c>
      <c r="AD216" s="198">
        <v>0</v>
      </c>
      <c r="AE216" s="198">
        <v>0</v>
      </c>
      <c r="AF216" s="198">
        <v>0</v>
      </c>
      <c r="AG216" s="198">
        <v>0</v>
      </c>
      <c r="AH216" s="198">
        <v>0</v>
      </c>
      <c r="AI216" s="198">
        <v>0</v>
      </c>
    </row>
    <row r="217" spans="1:35">
      <c r="A217" s="195">
        <v>212</v>
      </c>
      <c r="B217" s="255" t="s">
        <v>790</v>
      </c>
      <c r="C217" s="256" t="s">
        <v>791</v>
      </c>
      <c r="D217" s="197">
        <v>270</v>
      </c>
      <c r="E217" s="198">
        <v>0</v>
      </c>
      <c r="F217" s="198">
        <v>0</v>
      </c>
      <c r="G217" s="198">
        <v>0</v>
      </c>
      <c r="H217" s="198">
        <v>0</v>
      </c>
      <c r="I217" s="198">
        <v>0</v>
      </c>
      <c r="J217" s="198">
        <v>0</v>
      </c>
      <c r="K217" s="198">
        <v>0</v>
      </c>
      <c r="L217" s="198">
        <v>270</v>
      </c>
      <c r="M217" s="198">
        <v>0</v>
      </c>
      <c r="N217" s="198">
        <v>0</v>
      </c>
      <c r="O217" s="198">
        <v>0</v>
      </c>
      <c r="P217" s="198">
        <v>0</v>
      </c>
      <c r="Q217" s="198">
        <v>0</v>
      </c>
      <c r="R217" s="198">
        <v>0</v>
      </c>
      <c r="S217" s="198">
        <v>0</v>
      </c>
      <c r="T217" s="198">
        <v>0</v>
      </c>
      <c r="U217" s="198">
        <v>0</v>
      </c>
      <c r="V217" s="198">
        <v>0</v>
      </c>
      <c r="W217" s="198">
        <v>0</v>
      </c>
      <c r="X217" s="198">
        <v>0</v>
      </c>
      <c r="Y217" s="198">
        <v>0</v>
      </c>
      <c r="Z217" s="198">
        <v>0</v>
      </c>
      <c r="AA217" s="198">
        <v>0</v>
      </c>
      <c r="AB217" s="198">
        <v>0</v>
      </c>
      <c r="AC217" s="198">
        <v>0</v>
      </c>
      <c r="AD217" s="198">
        <v>0</v>
      </c>
      <c r="AE217" s="198">
        <v>0</v>
      </c>
      <c r="AF217" s="198">
        <v>0</v>
      </c>
      <c r="AG217" s="198">
        <v>0</v>
      </c>
      <c r="AH217" s="198">
        <v>0</v>
      </c>
      <c r="AI217" s="198">
        <v>0</v>
      </c>
    </row>
    <row r="218" spans="1:35">
      <c r="A218" s="195">
        <v>213</v>
      </c>
      <c r="B218" s="257" t="s">
        <v>792</v>
      </c>
      <c r="C218" s="258" t="s">
        <v>793</v>
      </c>
      <c r="D218" s="197">
        <v>308.61</v>
      </c>
      <c r="E218" s="198">
        <v>0</v>
      </c>
      <c r="F218" s="198">
        <v>156.13</v>
      </c>
      <c r="G218" s="198">
        <v>0</v>
      </c>
      <c r="H218" s="198">
        <v>0</v>
      </c>
      <c r="I218" s="198">
        <v>0</v>
      </c>
      <c r="J218" s="198">
        <v>0</v>
      </c>
      <c r="K218" s="198">
        <v>152.47999999999999</v>
      </c>
      <c r="L218" s="198">
        <v>0</v>
      </c>
      <c r="M218" s="198">
        <v>0</v>
      </c>
      <c r="N218" s="198">
        <v>0</v>
      </c>
      <c r="O218" s="198">
        <v>0</v>
      </c>
      <c r="P218" s="198">
        <v>0</v>
      </c>
      <c r="Q218" s="198">
        <v>0</v>
      </c>
      <c r="R218" s="198">
        <v>0</v>
      </c>
      <c r="S218" s="198">
        <v>0</v>
      </c>
      <c r="T218" s="198">
        <v>0</v>
      </c>
      <c r="U218" s="198">
        <v>0</v>
      </c>
      <c r="V218" s="198">
        <v>0</v>
      </c>
      <c r="W218" s="198">
        <v>0</v>
      </c>
      <c r="X218" s="198">
        <v>0</v>
      </c>
      <c r="Y218" s="198">
        <v>0</v>
      </c>
      <c r="Z218" s="198">
        <v>0</v>
      </c>
      <c r="AA218" s="198">
        <v>0</v>
      </c>
      <c r="AB218" s="198">
        <v>0</v>
      </c>
      <c r="AC218" s="198">
        <v>0</v>
      </c>
      <c r="AD218" s="198">
        <v>0</v>
      </c>
      <c r="AE218" s="198">
        <v>0</v>
      </c>
      <c r="AF218" s="198">
        <v>0</v>
      </c>
      <c r="AG218" s="198">
        <v>0</v>
      </c>
      <c r="AH218" s="198">
        <v>0</v>
      </c>
      <c r="AI218" s="198">
        <v>0</v>
      </c>
    </row>
    <row r="219" spans="1:35">
      <c r="A219" s="195">
        <v>214</v>
      </c>
      <c r="B219" s="259" t="s">
        <v>794</v>
      </c>
      <c r="C219" s="260" t="s">
        <v>795</v>
      </c>
      <c r="D219" s="197">
        <v>0</v>
      </c>
      <c r="E219" s="198">
        <v>0</v>
      </c>
      <c r="F219" s="198">
        <v>0</v>
      </c>
      <c r="G219" s="198">
        <v>0</v>
      </c>
      <c r="H219" s="198">
        <v>0</v>
      </c>
      <c r="I219" s="198">
        <v>0</v>
      </c>
      <c r="J219" s="198">
        <v>0</v>
      </c>
      <c r="K219" s="198">
        <v>0</v>
      </c>
      <c r="L219" s="198">
        <v>0</v>
      </c>
      <c r="M219" s="198">
        <v>0</v>
      </c>
      <c r="N219" s="198">
        <v>0</v>
      </c>
      <c r="O219" s="198">
        <v>0</v>
      </c>
      <c r="P219" s="198">
        <v>0</v>
      </c>
      <c r="Q219" s="198">
        <v>0</v>
      </c>
      <c r="R219" s="198">
        <v>0</v>
      </c>
      <c r="S219" s="198">
        <v>0</v>
      </c>
      <c r="T219" s="198">
        <v>0</v>
      </c>
      <c r="U219" s="198">
        <v>0</v>
      </c>
      <c r="V219" s="198">
        <v>0</v>
      </c>
      <c r="W219" s="198">
        <v>0</v>
      </c>
      <c r="X219" s="198">
        <v>0</v>
      </c>
      <c r="Y219" s="198">
        <v>0</v>
      </c>
      <c r="Z219" s="198">
        <v>0</v>
      </c>
      <c r="AA219" s="198">
        <v>0</v>
      </c>
      <c r="AB219" s="198">
        <v>0</v>
      </c>
      <c r="AC219" s="198">
        <v>0</v>
      </c>
      <c r="AD219" s="198">
        <v>0</v>
      </c>
      <c r="AE219" s="198">
        <v>0</v>
      </c>
      <c r="AF219" s="198">
        <v>0</v>
      </c>
      <c r="AG219" s="198">
        <v>0</v>
      </c>
      <c r="AH219" s="198">
        <v>0</v>
      </c>
      <c r="AI219" s="198">
        <v>0</v>
      </c>
    </row>
    <row r="220" spans="1:35">
      <c r="A220" s="195">
        <v>215</v>
      </c>
      <c r="B220" s="259" t="s">
        <v>796</v>
      </c>
      <c r="C220" s="260" t="s">
        <v>797</v>
      </c>
      <c r="D220" s="197">
        <v>0</v>
      </c>
      <c r="E220" s="198">
        <v>0</v>
      </c>
      <c r="F220" s="198">
        <v>0</v>
      </c>
      <c r="G220" s="198">
        <v>0</v>
      </c>
      <c r="H220" s="198">
        <v>0</v>
      </c>
      <c r="I220" s="198">
        <v>0</v>
      </c>
      <c r="J220" s="198">
        <v>0</v>
      </c>
      <c r="K220" s="198">
        <v>0</v>
      </c>
      <c r="L220" s="198">
        <v>0</v>
      </c>
      <c r="M220" s="198">
        <v>0</v>
      </c>
      <c r="N220" s="198">
        <v>0</v>
      </c>
      <c r="O220" s="198">
        <v>0</v>
      </c>
      <c r="P220" s="198">
        <v>0</v>
      </c>
      <c r="Q220" s="198">
        <v>0</v>
      </c>
      <c r="R220" s="198">
        <v>0</v>
      </c>
      <c r="S220" s="198">
        <v>0</v>
      </c>
      <c r="T220" s="198">
        <v>0</v>
      </c>
      <c r="U220" s="198">
        <v>0</v>
      </c>
      <c r="V220" s="198">
        <v>0</v>
      </c>
      <c r="W220" s="198">
        <v>0</v>
      </c>
      <c r="X220" s="198">
        <v>0</v>
      </c>
      <c r="Y220" s="198">
        <v>0</v>
      </c>
      <c r="Z220" s="198">
        <v>0</v>
      </c>
      <c r="AA220" s="198">
        <v>0</v>
      </c>
      <c r="AB220" s="198">
        <v>0</v>
      </c>
      <c r="AC220" s="198">
        <v>0</v>
      </c>
      <c r="AD220" s="198">
        <v>0</v>
      </c>
      <c r="AE220" s="198">
        <v>0</v>
      </c>
      <c r="AF220" s="198">
        <v>0</v>
      </c>
      <c r="AG220" s="198">
        <v>0</v>
      </c>
      <c r="AH220" s="198">
        <v>0</v>
      </c>
      <c r="AI220" s="198">
        <v>0</v>
      </c>
    </row>
    <row r="221" spans="1:35">
      <c r="A221" s="195">
        <v>216</v>
      </c>
      <c r="B221" s="259" t="s">
        <v>798</v>
      </c>
      <c r="C221" s="260" t="s">
        <v>799</v>
      </c>
      <c r="D221" s="197">
        <v>0</v>
      </c>
      <c r="E221" s="198">
        <v>0</v>
      </c>
      <c r="F221" s="198">
        <v>0</v>
      </c>
      <c r="G221" s="198">
        <v>0</v>
      </c>
      <c r="H221" s="198">
        <v>0</v>
      </c>
      <c r="I221" s="198">
        <v>0</v>
      </c>
      <c r="J221" s="198">
        <v>0</v>
      </c>
      <c r="K221" s="198">
        <v>0</v>
      </c>
      <c r="L221" s="198">
        <v>0</v>
      </c>
      <c r="M221" s="198">
        <v>0</v>
      </c>
      <c r="N221" s="198">
        <v>0</v>
      </c>
      <c r="O221" s="198">
        <v>0</v>
      </c>
      <c r="P221" s="198">
        <v>0</v>
      </c>
      <c r="Q221" s="198">
        <v>0</v>
      </c>
      <c r="R221" s="198">
        <v>0</v>
      </c>
      <c r="S221" s="198">
        <v>0</v>
      </c>
      <c r="T221" s="198">
        <v>0</v>
      </c>
      <c r="U221" s="198">
        <v>0</v>
      </c>
      <c r="V221" s="198">
        <v>0</v>
      </c>
      <c r="W221" s="198">
        <v>0</v>
      </c>
      <c r="X221" s="198">
        <v>0</v>
      </c>
      <c r="Y221" s="198">
        <v>0</v>
      </c>
      <c r="Z221" s="198">
        <v>0</v>
      </c>
      <c r="AA221" s="198">
        <v>0</v>
      </c>
      <c r="AB221" s="198">
        <v>0</v>
      </c>
      <c r="AC221" s="198">
        <v>0</v>
      </c>
      <c r="AD221" s="198">
        <v>0</v>
      </c>
      <c r="AE221" s="198">
        <v>0</v>
      </c>
      <c r="AF221" s="198">
        <v>0</v>
      </c>
      <c r="AG221" s="198">
        <v>0</v>
      </c>
      <c r="AH221" s="198">
        <v>0</v>
      </c>
      <c r="AI221" s="198">
        <v>0</v>
      </c>
    </row>
    <row r="222" spans="1:35">
      <c r="A222" s="195">
        <v>217</v>
      </c>
      <c r="B222" s="261" t="s">
        <v>800</v>
      </c>
      <c r="C222" s="262" t="s">
        <v>801</v>
      </c>
      <c r="D222" s="197">
        <v>60</v>
      </c>
      <c r="E222" s="198">
        <v>0</v>
      </c>
      <c r="F222" s="198">
        <v>0</v>
      </c>
      <c r="G222" s="198">
        <v>0</v>
      </c>
      <c r="H222" s="198">
        <v>0</v>
      </c>
      <c r="I222" s="198">
        <v>0</v>
      </c>
      <c r="J222" s="198">
        <v>0</v>
      </c>
      <c r="K222" s="198">
        <v>0</v>
      </c>
      <c r="L222" s="198">
        <v>40</v>
      </c>
      <c r="M222" s="198">
        <v>0</v>
      </c>
      <c r="N222" s="198">
        <v>20</v>
      </c>
      <c r="O222" s="198">
        <v>0</v>
      </c>
      <c r="P222" s="198">
        <v>0</v>
      </c>
      <c r="Q222" s="198">
        <v>0</v>
      </c>
      <c r="R222" s="198">
        <v>0</v>
      </c>
      <c r="S222" s="198">
        <v>0</v>
      </c>
      <c r="T222" s="198">
        <v>0</v>
      </c>
      <c r="U222" s="198">
        <v>0</v>
      </c>
      <c r="V222" s="198">
        <v>0</v>
      </c>
      <c r="W222" s="198">
        <v>0</v>
      </c>
      <c r="X222" s="198">
        <v>0</v>
      </c>
      <c r="Y222" s="198">
        <v>0</v>
      </c>
      <c r="Z222" s="198">
        <v>0</v>
      </c>
      <c r="AA222" s="198">
        <v>0</v>
      </c>
      <c r="AB222" s="198">
        <v>0</v>
      </c>
      <c r="AC222" s="198">
        <v>0</v>
      </c>
      <c r="AD222" s="198">
        <v>0</v>
      </c>
      <c r="AE222" s="198">
        <v>0</v>
      </c>
      <c r="AF222" s="198">
        <v>0</v>
      </c>
      <c r="AG222" s="198">
        <v>0</v>
      </c>
      <c r="AH222" s="198">
        <v>0</v>
      </c>
      <c r="AI222" s="198">
        <v>0</v>
      </c>
    </row>
    <row r="223" spans="1:35">
      <c r="A223" s="195">
        <v>218</v>
      </c>
      <c r="B223" s="261" t="s">
        <v>802</v>
      </c>
      <c r="C223" s="262" t="s">
        <v>803</v>
      </c>
      <c r="D223" s="197">
        <v>151</v>
      </c>
      <c r="E223" s="198">
        <v>0</v>
      </c>
      <c r="F223" s="198">
        <v>57</v>
      </c>
      <c r="G223" s="198">
        <v>16</v>
      </c>
      <c r="H223" s="198">
        <v>0</v>
      </c>
      <c r="I223" s="198">
        <v>44</v>
      </c>
      <c r="J223" s="198">
        <v>34</v>
      </c>
      <c r="K223" s="198">
        <v>0</v>
      </c>
      <c r="L223" s="198">
        <v>0</v>
      </c>
      <c r="M223" s="198">
        <v>0</v>
      </c>
      <c r="N223" s="198">
        <v>0</v>
      </c>
      <c r="O223" s="198">
        <v>0</v>
      </c>
      <c r="P223" s="198">
        <v>0</v>
      </c>
      <c r="Q223" s="198">
        <v>0</v>
      </c>
      <c r="R223" s="198">
        <v>0</v>
      </c>
      <c r="S223" s="198">
        <v>0</v>
      </c>
      <c r="T223" s="198">
        <v>0</v>
      </c>
      <c r="U223" s="198">
        <v>0</v>
      </c>
      <c r="V223" s="198">
        <v>0</v>
      </c>
      <c r="W223" s="198">
        <v>0</v>
      </c>
      <c r="X223" s="198">
        <v>0</v>
      </c>
      <c r="Y223" s="198">
        <v>0</v>
      </c>
      <c r="Z223" s="198">
        <v>0</v>
      </c>
      <c r="AA223" s="198">
        <v>0</v>
      </c>
      <c r="AB223" s="198">
        <v>0</v>
      </c>
      <c r="AC223" s="198">
        <v>0</v>
      </c>
      <c r="AD223" s="198">
        <v>0</v>
      </c>
      <c r="AE223" s="198">
        <v>0</v>
      </c>
      <c r="AF223" s="198">
        <v>0</v>
      </c>
      <c r="AG223" s="198">
        <v>0</v>
      </c>
      <c r="AH223" s="198">
        <v>0</v>
      </c>
      <c r="AI223" s="198">
        <v>0</v>
      </c>
    </row>
    <row r="224" spans="1:35">
      <c r="A224" s="195">
        <v>219</v>
      </c>
      <c r="B224" s="252" t="s">
        <v>804</v>
      </c>
      <c r="C224" s="195" t="s">
        <v>805</v>
      </c>
      <c r="D224" s="197">
        <v>148</v>
      </c>
      <c r="E224" s="198">
        <v>0</v>
      </c>
      <c r="F224" s="198">
        <v>99</v>
      </c>
      <c r="G224" s="198">
        <v>0</v>
      </c>
      <c r="H224" s="198">
        <v>0</v>
      </c>
      <c r="I224" s="198">
        <v>0</v>
      </c>
      <c r="J224" s="198">
        <v>0</v>
      </c>
      <c r="K224" s="198">
        <v>49</v>
      </c>
      <c r="L224" s="198">
        <v>0</v>
      </c>
      <c r="M224" s="198">
        <v>0</v>
      </c>
      <c r="N224" s="198">
        <v>0</v>
      </c>
      <c r="O224" s="198">
        <v>0</v>
      </c>
      <c r="P224" s="198">
        <v>0</v>
      </c>
      <c r="Q224" s="198">
        <v>0</v>
      </c>
      <c r="R224" s="198">
        <v>0</v>
      </c>
      <c r="S224" s="198">
        <v>0</v>
      </c>
      <c r="T224" s="198">
        <v>0</v>
      </c>
      <c r="U224" s="198">
        <v>0</v>
      </c>
      <c r="V224" s="198">
        <v>0</v>
      </c>
      <c r="W224" s="198">
        <v>0</v>
      </c>
      <c r="X224" s="198">
        <v>0</v>
      </c>
      <c r="Y224" s="198">
        <v>0</v>
      </c>
      <c r="Z224" s="198">
        <v>0</v>
      </c>
      <c r="AA224" s="198">
        <v>0</v>
      </c>
      <c r="AB224" s="198">
        <v>0</v>
      </c>
      <c r="AC224" s="198">
        <v>0</v>
      </c>
      <c r="AD224" s="198">
        <v>0</v>
      </c>
      <c r="AE224" s="198">
        <v>0</v>
      </c>
      <c r="AF224" s="198">
        <v>0</v>
      </c>
      <c r="AG224" s="198">
        <v>0</v>
      </c>
      <c r="AH224" s="198">
        <v>0</v>
      </c>
      <c r="AI224" s="198">
        <v>0</v>
      </c>
    </row>
    <row r="225" spans="1:35">
      <c r="A225" s="195">
        <v>220</v>
      </c>
      <c r="B225" s="252" t="s">
        <v>804</v>
      </c>
      <c r="C225" s="195" t="s">
        <v>806</v>
      </c>
      <c r="D225" s="197">
        <v>147</v>
      </c>
      <c r="E225" s="198">
        <v>0</v>
      </c>
      <c r="F225" s="198">
        <v>36</v>
      </c>
      <c r="G225" s="198">
        <v>19</v>
      </c>
      <c r="H225" s="198">
        <v>16</v>
      </c>
      <c r="I225" s="198">
        <v>0</v>
      </c>
      <c r="J225" s="198">
        <v>32</v>
      </c>
      <c r="K225" s="198">
        <v>13</v>
      </c>
      <c r="L225" s="198">
        <v>16</v>
      </c>
      <c r="M225" s="198">
        <v>15</v>
      </c>
      <c r="N225" s="198">
        <v>0</v>
      </c>
      <c r="O225" s="198">
        <v>0</v>
      </c>
      <c r="P225" s="198">
        <v>0</v>
      </c>
      <c r="Q225" s="198">
        <v>0</v>
      </c>
      <c r="R225" s="198">
        <v>0</v>
      </c>
      <c r="S225" s="198">
        <v>0</v>
      </c>
      <c r="T225" s="198">
        <v>0</v>
      </c>
      <c r="U225" s="198">
        <v>0</v>
      </c>
      <c r="V225" s="198">
        <v>0</v>
      </c>
      <c r="W225" s="198">
        <v>0</v>
      </c>
      <c r="X225" s="198">
        <v>0</v>
      </c>
      <c r="Y225" s="198">
        <v>0</v>
      </c>
      <c r="Z225" s="198">
        <v>0</v>
      </c>
      <c r="AA225" s="198">
        <v>0</v>
      </c>
      <c r="AB225" s="198">
        <v>0</v>
      </c>
      <c r="AC225" s="198">
        <v>0</v>
      </c>
      <c r="AD225" s="198">
        <v>0</v>
      </c>
      <c r="AE225" s="198">
        <v>0</v>
      </c>
      <c r="AF225" s="198">
        <v>0</v>
      </c>
      <c r="AG225" s="198">
        <v>0</v>
      </c>
      <c r="AH225" s="198">
        <v>0</v>
      </c>
      <c r="AI225" s="198">
        <v>0</v>
      </c>
    </row>
    <row r="226" spans="1:35">
      <c r="A226" s="195">
        <v>221</v>
      </c>
      <c r="B226" s="252" t="s">
        <v>804</v>
      </c>
      <c r="C226" s="195" t="s">
        <v>807</v>
      </c>
      <c r="D226" s="197">
        <v>90</v>
      </c>
      <c r="E226" s="198">
        <v>0</v>
      </c>
      <c r="F226" s="198">
        <v>0</v>
      </c>
      <c r="G226" s="198">
        <v>0</v>
      </c>
      <c r="H226" s="198">
        <v>0</v>
      </c>
      <c r="I226" s="198">
        <v>0</v>
      </c>
      <c r="J226" s="198">
        <v>0</v>
      </c>
      <c r="K226" s="198">
        <v>0</v>
      </c>
      <c r="L226" s="198">
        <v>0</v>
      </c>
      <c r="M226" s="198">
        <v>0</v>
      </c>
      <c r="N226" s="198">
        <v>90</v>
      </c>
      <c r="O226" s="198">
        <v>0</v>
      </c>
      <c r="P226" s="198">
        <v>0</v>
      </c>
      <c r="Q226" s="198">
        <v>0</v>
      </c>
      <c r="R226" s="198">
        <v>0</v>
      </c>
      <c r="S226" s="198">
        <v>0</v>
      </c>
      <c r="T226" s="198">
        <v>0</v>
      </c>
      <c r="U226" s="198">
        <v>0</v>
      </c>
      <c r="V226" s="198">
        <v>0</v>
      </c>
      <c r="W226" s="198">
        <v>0</v>
      </c>
      <c r="X226" s="198">
        <v>0</v>
      </c>
      <c r="Y226" s="198">
        <v>0</v>
      </c>
      <c r="Z226" s="198">
        <v>0</v>
      </c>
      <c r="AA226" s="198">
        <v>0</v>
      </c>
      <c r="AB226" s="198">
        <v>0</v>
      </c>
      <c r="AC226" s="198">
        <v>0</v>
      </c>
      <c r="AD226" s="198">
        <v>0</v>
      </c>
      <c r="AE226" s="198">
        <v>0</v>
      </c>
      <c r="AF226" s="198">
        <v>0</v>
      </c>
      <c r="AG226" s="198">
        <v>0</v>
      </c>
      <c r="AH226" s="198">
        <v>0</v>
      </c>
      <c r="AI226" s="198">
        <v>0</v>
      </c>
    </row>
    <row r="227" spans="1:35">
      <c r="A227" s="195">
        <v>222</v>
      </c>
      <c r="B227" s="252" t="s">
        <v>804</v>
      </c>
      <c r="C227" s="195" t="s">
        <v>808</v>
      </c>
      <c r="D227" s="197">
        <v>80</v>
      </c>
      <c r="E227" s="198">
        <v>0</v>
      </c>
      <c r="F227" s="198">
        <v>0</v>
      </c>
      <c r="G227" s="198">
        <v>16</v>
      </c>
      <c r="H227" s="198">
        <v>0</v>
      </c>
      <c r="I227" s="198">
        <v>0</v>
      </c>
      <c r="J227" s="198">
        <v>0</v>
      </c>
      <c r="K227" s="198">
        <v>0</v>
      </c>
      <c r="L227" s="198">
        <v>0</v>
      </c>
      <c r="M227" s="198">
        <v>0</v>
      </c>
      <c r="N227" s="198">
        <v>64</v>
      </c>
      <c r="O227" s="198">
        <v>0</v>
      </c>
      <c r="P227" s="198">
        <v>0</v>
      </c>
      <c r="Q227" s="198">
        <v>0</v>
      </c>
      <c r="R227" s="198">
        <v>0</v>
      </c>
      <c r="S227" s="198">
        <v>0</v>
      </c>
      <c r="T227" s="198">
        <v>0</v>
      </c>
      <c r="U227" s="198">
        <v>0</v>
      </c>
      <c r="V227" s="198">
        <v>0</v>
      </c>
      <c r="W227" s="198">
        <v>0</v>
      </c>
      <c r="X227" s="198">
        <v>0</v>
      </c>
      <c r="Y227" s="198">
        <v>0</v>
      </c>
      <c r="Z227" s="198">
        <v>0</v>
      </c>
      <c r="AA227" s="198">
        <v>0</v>
      </c>
      <c r="AB227" s="198">
        <v>0</v>
      </c>
      <c r="AC227" s="198">
        <v>0</v>
      </c>
      <c r="AD227" s="198">
        <v>0</v>
      </c>
      <c r="AE227" s="198">
        <v>0</v>
      </c>
      <c r="AF227" s="198">
        <v>0</v>
      </c>
      <c r="AG227" s="198">
        <v>0</v>
      </c>
      <c r="AH227" s="198">
        <v>0</v>
      </c>
      <c r="AI227" s="198">
        <v>0</v>
      </c>
    </row>
    <row r="228" spans="1:35">
      <c r="A228" s="195">
        <v>223</v>
      </c>
      <c r="B228" s="252" t="s">
        <v>804</v>
      </c>
      <c r="C228" s="195" t="s">
        <v>809</v>
      </c>
      <c r="D228" s="197">
        <v>110</v>
      </c>
      <c r="E228" s="198">
        <v>0</v>
      </c>
      <c r="F228" s="198">
        <v>0</v>
      </c>
      <c r="G228" s="198">
        <v>0</v>
      </c>
      <c r="H228" s="198">
        <v>0</v>
      </c>
      <c r="I228" s="198">
        <v>0</v>
      </c>
      <c r="J228" s="198">
        <v>0</v>
      </c>
      <c r="K228" s="198">
        <v>0</v>
      </c>
      <c r="L228" s="198">
        <v>0</v>
      </c>
      <c r="M228" s="198">
        <v>0</v>
      </c>
      <c r="N228" s="198">
        <v>110</v>
      </c>
      <c r="O228" s="198">
        <v>0</v>
      </c>
      <c r="P228" s="198">
        <v>0</v>
      </c>
      <c r="Q228" s="198">
        <v>0</v>
      </c>
      <c r="R228" s="198">
        <v>0</v>
      </c>
      <c r="S228" s="198">
        <v>0</v>
      </c>
      <c r="T228" s="198">
        <v>0</v>
      </c>
      <c r="U228" s="198">
        <v>0</v>
      </c>
      <c r="V228" s="198">
        <v>0</v>
      </c>
      <c r="W228" s="198">
        <v>0</v>
      </c>
      <c r="X228" s="198">
        <v>0</v>
      </c>
      <c r="Y228" s="198">
        <v>0</v>
      </c>
      <c r="Z228" s="198">
        <v>0</v>
      </c>
      <c r="AA228" s="198">
        <v>0</v>
      </c>
      <c r="AB228" s="198">
        <v>0</v>
      </c>
      <c r="AC228" s="198">
        <v>0</v>
      </c>
      <c r="AD228" s="198">
        <v>0</v>
      </c>
      <c r="AE228" s="198">
        <v>0</v>
      </c>
      <c r="AF228" s="198">
        <v>0</v>
      </c>
      <c r="AG228" s="198">
        <v>0</v>
      </c>
      <c r="AH228" s="198">
        <v>0</v>
      </c>
      <c r="AI228" s="198">
        <v>0</v>
      </c>
    </row>
    <row r="229" spans="1:35">
      <c r="A229" s="195">
        <v>224</v>
      </c>
      <c r="B229" s="252" t="s">
        <v>804</v>
      </c>
      <c r="C229" s="195" t="s">
        <v>810</v>
      </c>
      <c r="D229" s="197">
        <v>149</v>
      </c>
      <c r="E229" s="198">
        <v>0</v>
      </c>
      <c r="F229" s="198">
        <v>0</v>
      </c>
      <c r="G229" s="198">
        <v>48</v>
      </c>
      <c r="H229" s="198">
        <v>0</v>
      </c>
      <c r="I229" s="198">
        <v>0</v>
      </c>
      <c r="J229" s="198">
        <v>0</v>
      </c>
      <c r="K229" s="198">
        <v>0</v>
      </c>
      <c r="L229" s="198">
        <v>0</v>
      </c>
      <c r="M229" s="198">
        <v>0</v>
      </c>
      <c r="N229" s="198">
        <v>101</v>
      </c>
      <c r="O229" s="198">
        <v>0</v>
      </c>
      <c r="P229" s="198">
        <v>0</v>
      </c>
      <c r="Q229" s="198">
        <v>0</v>
      </c>
      <c r="R229" s="198">
        <v>0</v>
      </c>
      <c r="S229" s="198">
        <v>0</v>
      </c>
      <c r="T229" s="198">
        <v>0</v>
      </c>
      <c r="U229" s="198">
        <v>0</v>
      </c>
      <c r="V229" s="198">
        <v>0</v>
      </c>
      <c r="W229" s="198">
        <v>0</v>
      </c>
      <c r="X229" s="198">
        <v>0</v>
      </c>
      <c r="Y229" s="198">
        <v>0</v>
      </c>
      <c r="Z229" s="198">
        <v>0</v>
      </c>
      <c r="AA229" s="198">
        <v>0</v>
      </c>
      <c r="AB229" s="198">
        <v>0</v>
      </c>
      <c r="AC229" s="198">
        <v>0</v>
      </c>
      <c r="AD229" s="198">
        <v>0</v>
      </c>
      <c r="AE229" s="198">
        <v>0</v>
      </c>
      <c r="AF229" s="198">
        <v>0</v>
      </c>
      <c r="AG229" s="198">
        <v>0</v>
      </c>
      <c r="AH229" s="198">
        <v>0</v>
      </c>
      <c r="AI229" s="198">
        <v>0</v>
      </c>
    </row>
    <row r="230" spans="1:35">
      <c r="A230" s="195">
        <v>225</v>
      </c>
      <c r="B230" s="263" t="s">
        <v>804</v>
      </c>
      <c r="C230" s="240" t="s">
        <v>811</v>
      </c>
      <c r="D230" s="197">
        <v>128</v>
      </c>
      <c r="E230" s="198">
        <v>0</v>
      </c>
      <c r="F230" s="198">
        <v>26</v>
      </c>
      <c r="G230" s="198">
        <v>12</v>
      </c>
      <c r="H230" s="198">
        <v>14</v>
      </c>
      <c r="I230" s="198">
        <v>17</v>
      </c>
      <c r="J230" s="198">
        <v>0</v>
      </c>
      <c r="K230" s="198">
        <v>27</v>
      </c>
      <c r="L230" s="198">
        <v>17</v>
      </c>
      <c r="M230" s="198">
        <v>15</v>
      </c>
      <c r="N230" s="198">
        <v>0</v>
      </c>
      <c r="O230" s="198">
        <v>0</v>
      </c>
      <c r="P230" s="198">
        <v>0</v>
      </c>
      <c r="Q230" s="198">
        <v>0</v>
      </c>
      <c r="R230" s="198">
        <v>0</v>
      </c>
      <c r="S230" s="198">
        <v>0</v>
      </c>
      <c r="T230" s="198">
        <v>0</v>
      </c>
      <c r="U230" s="198">
        <v>0</v>
      </c>
      <c r="V230" s="198">
        <v>0</v>
      </c>
      <c r="W230" s="198">
        <v>0</v>
      </c>
      <c r="X230" s="198">
        <v>0</v>
      </c>
      <c r="Y230" s="198">
        <v>0</v>
      </c>
      <c r="Z230" s="198">
        <v>0</v>
      </c>
      <c r="AA230" s="198">
        <v>0</v>
      </c>
      <c r="AB230" s="198">
        <v>0</v>
      </c>
      <c r="AC230" s="198">
        <v>0</v>
      </c>
      <c r="AD230" s="198">
        <v>0</v>
      </c>
      <c r="AE230" s="198">
        <v>0</v>
      </c>
      <c r="AF230" s="198">
        <v>0</v>
      </c>
      <c r="AG230" s="198">
        <v>0</v>
      </c>
      <c r="AH230" s="198">
        <v>0</v>
      </c>
      <c r="AI230" s="198">
        <v>0</v>
      </c>
    </row>
    <row r="231" spans="1:35">
      <c r="A231" s="195">
        <v>226</v>
      </c>
      <c r="B231" s="252" t="s">
        <v>804</v>
      </c>
      <c r="C231" s="195" t="s">
        <v>812</v>
      </c>
      <c r="D231" s="197">
        <v>129</v>
      </c>
      <c r="E231" s="198">
        <v>0</v>
      </c>
      <c r="F231" s="198">
        <v>30</v>
      </c>
      <c r="G231" s="198">
        <v>12</v>
      </c>
      <c r="H231" s="198">
        <v>0</v>
      </c>
      <c r="I231" s="198">
        <v>22</v>
      </c>
      <c r="J231" s="198">
        <v>15</v>
      </c>
      <c r="K231" s="198">
        <v>0</v>
      </c>
      <c r="L231" s="198">
        <v>20</v>
      </c>
      <c r="M231" s="198">
        <v>30</v>
      </c>
      <c r="N231" s="198">
        <v>0</v>
      </c>
      <c r="O231" s="198">
        <v>0</v>
      </c>
      <c r="P231" s="198">
        <v>0</v>
      </c>
      <c r="Q231" s="198">
        <v>0</v>
      </c>
      <c r="R231" s="198">
        <v>0</v>
      </c>
      <c r="S231" s="198">
        <v>0</v>
      </c>
      <c r="T231" s="198">
        <v>0</v>
      </c>
      <c r="U231" s="198">
        <v>0</v>
      </c>
      <c r="V231" s="198">
        <v>0</v>
      </c>
      <c r="W231" s="198">
        <v>0</v>
      </c>
      <c r="X231" s="198">
        <v>0</v>
      </c>
      <c r="Y231" s="198">
        <v>0</v>
      </c>
      <c r="Z231" s="198">
        <v>0</v>
      </c>
      <c r="AA231" s="198">
        <v>0</v>
      </c>
      <c r="AB231" s="198">
        <v>0</v>
      </c>
      <c r="AC231" s="198">
        <v>0</v>
      </c>
      <c r="AD231" s="198">
        <v>0</v>
      </c>
      <c r="AE231" s="198">
        <v>0</v>
      </c>
      <c r="AF231" s="198">
        <v>0</v>
      </c>
      <c r="AG231" s="198">
        <v>0</v>
      </c>
      <c r="AH231" s="198">
        <v>0</v>
      </c>
      <c r="AI231" s="198">
        <v>0</v>
      </c>
    </row>
    <row r="232" spans="1:35">
      <c r="A232" s="195">
        <v>227</v>
      </c>
      <c r="B232" s="252" t="s">
        <v>804</v>
      </c>
      <c r="C232" s="195" t="s">
        <v>813</v>
      </c>
      <c r="D232" s="197">
        <v>189</v>
      </c>
      <c r="E232" s="198">
        <v>0</v>
      </c>
      <c r="F232" s="198">
        <v>0</v>
      </c>
      <c r="G232" s="198">
        <v>75</v>
      </c>
      <c r="H232" s="198">
        <v>0</v>
      </c>
      <c r="I232" s="198">
        <v>0</v>
      </c>
      <c r="J232" s="198">
        <v>62</v>
      </c>
      <c r="K232" s="198">
        <v>0</v>
      </c>
      <c r="L232" s="198">
        <v>17</v>
      </c>
      <c r="M232" s="198">
        <v>15</v>
      </c>
      <c r="N232" s="198">
        <v>20</v>
      </c>
      <c r="O232" s="198">
        <v>0</v>
      </c>
      <c r="P232" s="198">
        <v>0</v>
      </c>
      <c r="Q232" s="198">
        <v>0</v>
      </c>
      <c r="R232" s="198">
        <v>0</v>
      </c>
      <c r="S232" s="198">
        <v>0</v>
      </c>
      <c r="T232" s="198">
        <v>0</v>
      </c>
      <c r="U232" s="198">
        <v>0</v>
      </c>
      <c r="V232" s="198">
        <v>0</v>
      </c>
      <c r="W232" s="198">
        <v>0</v>
      </c>
      <c r="X232" s="198">
        <v>0</v>
      </c>
      <c r="Y232" s="198">
        <v>0</v>
      </c>
      <c r="Z232" s="198">
        <v>0</v>
      </c>
      <c r="AA232" s="198">
        <v>0</v>
      </c>
      <c r="AB232" s="198">
        <v>0</v>
      </c>
      <c r="AC232" s="198">
        <v>0</v>
      </c>
      <c r="AD232" s="198">
        <v>0</v>
      </c>
      <c r="AE232" s="198">
        <v>0</v>
      </c>
      <c r="AF232" s="198">
        <v>0</v>
      </c>
      <c r="AG232" s="198">
        <v>0</v>
      </c>
      <c r="AH232" s="198">
        <v>0</v>
      </c>
      <c r="AI232" s="198">
        <v>0</v>
      </c>
    </row>
    <row r="233" spans="1:35">
      <c r="A233" s="195">
        <v>228</v>
      </c>
      <c r="B233" s="252" t="s">
        <v>804</v>
      </c>
      <c r="C233" s="195" t="s">
        <v>814</v>
      </c>
      <c r="D233" s="197">
        <v>189</v>
      </c>
      <c r="E233" s="198">
        <v>80</v>
      </c>
      <c r="F233" s="198">
        <v>0</v>
      </c>
      <c r="G233" s="198">
        <v>31</v>
      </c>
      <c r="H233" s="198">
        <v>0</v>
      </c>
      <c r="I233" s="198">
        <v>0</v>
      </c>
      <c r="J233" s="198">
        <v>0</v>
      </c>
      <c r="K233" s="198">
        <v>0</v>
      </c>
      <c r="L233" s="198">
        <v>0</v>
      </c>
      <c r="M233" s="198">
        <v>0</v>
      </c>
      <c r="N233" s="198">
        <v>78</v>
      </c>
      <c r="O233" s="198">
        <v>0</v>
      </c>
      <c r="P233" s="198">
        <v>0</v>
      </c>
      <c r="Q233" s="198">
        <v>0</v>
      </c>
      <c r="R233" s="198">
        <v>0</v>
      </c>
      <c r="S233" s="198">
        <v>0</v>
      </c>
      <c r="T233" s="198">
        <v>0</v>
      </c>
      <c r="U233" s="198">
        <v>0</v>
      </c>
      <c r="V233" s="198">
        <v>0</v>
      </c>
      <c r="W233" s="198">
        <v>0</v>
      </c>
      <c r="X233" s="198">
        <v>0</v>
      </c>
      <c r="Y233" s="198">
        <v>0</v>
      </c>
      <c r="Z233" s="198">
        <v>0</v>
      </c>
      <c r="AA233" s="198">
        <v>0</v>
      </c>
      <c r="AB233" s="198">
        <v>0</v>
      </c>
      <c r="AC233" s="198">
        <v>0</v>
      </c>
      <c r="AD233" s="198">
        <v>0</v>
      </c>
      <c r="AE233" s="198">
        <v>0</v>
      </c>
      <c r="AF233" s="198">
        <v>0</v>
      </c>
      <c r="AG233" s="198">
        <v>0</v>
      </c>
      <c r="AH233" s="198">
        <v>0</v>
      </c>
      <c r="AI233" s="198">
        <v>0</v>
      </c>
    </row>
    <row r="234" spans="1:35">
      <c r="A234" s="195">
        <v>229</v>
      </c>
      <c r="B234" s="252" t="s">
        <v>804</v>
      </c>
      <c r="C234" s="195" t="s">
        <v>815</v>
      </c>
      <c r="D234" s="197">
        <v>0</v>
      </c>
      <c r="E234" s="198">
        <v>0</v>
      </c>
      <c r="F234" s="198">
        <v>0</v>
      </c>
      <c r="G234" s="198">
        <v>0</v>
      </c>
      <c r="H234" s="198">
        <v>0</v>
      </c>
      <c r="I234" s="198">
        <v>0</v>
      </c>
      <c r="J234" s="198">
        <v>0</v>
      </c>
      <c r="K234" s="198">
        <v>0</v>
      </c>
      <c r="L234" s="198">
        <v>0</v>
      </c>
      <c r="M234" s="198">
        <v>0</v>
      </c>
      <c r="N234" s="198">
        <v>0</v>
      </c>
      <c r="O234" s="198">
        <v>0</v>
      </c>
      <c r="P234" s="198">
        <v>0</v>
      </c>
      <c r="Q234" s="198">
        <v>0</v>
      </c>
      <c r="R234" s="198">
        <v>0</v>
      </c>
      <c r="S234" s="198">
        <v>0</v>
      </c>
      <c r="T234" s="198">
        <v>0</v>
      </c>
      <c r="U234" s="198">
        <v>0</v>
      </c>
      <c r="V234" s="198">
        <v>0</v>
      </c>
      <c r="W234" s="198">
        <v>0</v>
      </c>
      <c r="X234" s="198">
        <v>0</v>
      </c>
      <c r="Y234" s="198">
        <v>0</v>
      </c>
      <c r="Z234" s="198">
        <v>0</v>
      </c>
      <c r="AA234" s="198">
        <v>0</v>
      </c>
      <c r="AB234" s="198">
        <v>0</v>
      </c>
      <c r="AC234" s="198">
        <v>0</v>
      </c>
      <c r="AD234" s="198">
        <v>0</v>
      </c>
      <c r="AE234" s="198">
        <v>0</v>
      </c>
      <c r="AF234" s="198">
        <v>0</v>
      </c>
      <c r="AG234" s="198">
        <v>0</v>
      </c>
      <c r="AH234" s="198">
        <v>0</v>
      </c>
      <c r="AI234" s="198">
        <v>0</v>
      </c>
    </row>
    <row r="235" spans="1:35">
      <c r="A235" s="195">
        <v>230</v>
      </c>
      <c r="B235" s="263" t="s">
        <v>804</v>
      </c>
      <c r="C235" s="240" t="s">
        <v>816</v>
      </c>
      <c r="D235" s="197">
        <v>113</v>
      </c>
      <c r="E235" s="198">
        <v>0</v>
      </c>
      <c r="F235" s="198">
        <v>0</v>
      </c>
      <c r="G235" s="198">
        <v>0</v>
      </c>
      <c r="H235" s="198">
        <v>0</v>
      </c>
      <c r="I235" s="198">
        <v>44</v>
      </c>
      <c r="J235" s="198">
        <v>0</v>
      </c>
      <c r="K235" s="198">
        <v>0</v>
      </c>
      <c r="L235" s="198">
        <v>0</v>
      </c>
      <c r="M235" s="198">
        <v>0</v>
      </c>
      <c r="N235" s="198">
        <v>69</v>
      </c>
      <c r="O235" s="198">
        <v>0</v>
      </c>
      <c r="P235" s="198">
        <v>0</v>
      </c>
      <c r="Q235" s="198">
        <v>0</v>
      </c>
      <c r="R235" s="198">
        <v>0</v>
      </c>
      <c r="S235" s="198">
        <v>0</v>
      </c>
      <c r="T235" s="198">
        <v>0</v>
      </c>
      <c r="U235" s="198">
        <v>0</v>
      </c>
      <c r="V235" s="198">
        <v>0</v>
      </c>
      <c r="W235" s="198">
        <v>0</v>
      </c>
      <c r="X235" s="198">
        <v>0</v>
      </c>
      <c r="Y235" s="198">
        <v>0</v>
      </c>
      <c r="Z235" s="198">
        <v>0</v>
      </c>
      <c r="AA235" s="198">
        <v>0</v>
      </c>
      <c r="AB235" s="198">
        <v>0</v>
      </c>
      <c r="AC235" s="198">
        <v>0</v>
      </c>
      <c r="AD235" s="198">
        <v>0</v>
      </c>
      <c r="AE235" s="198">
        <v>0</v>
      </c>
      <c r="AF235" s="198">
        <v>0</v>
      </c>
      <c r="AG235" s="198">
        <v>0</v>
      </c>
      <c r="AH235" s="198">
        <v>0</v>
      </c>
      <c r="AI235" s="198">
        <v>0</v>
      </c>
    </row>
    <row r="236" spans="1:35">
      <c r="A236" s="195">
        <v>231</v>
      </c>
      <c r="B236" s="252" t="s">
        <v>804</v>
      </c>
      <c r="C236" s="195" t="s">
        <v>817</v>
      </c>
      <c r="D236" s="197">
        <v>149</v>
      </c>
      <c r="E236" s="198">
        <v>28</v>
      </c>
      <c r="F236" s="198">
        <v>15</v>
      </c>
      <c r="G236" s="198">
        <v>0</v>
      </c>
      <c r="H236" s="198">
        <v>17</v>
      </c>
      <c r="I236" s="198">
        <v>0</v>
      </c>
      <c r="J236" s="198">
        <v>28</v>
      </c>
      <c r="K236" s="198">
        <v>0</v>
      </c>
      <c r="L236" s="198">
        <v>28</v>
      </c>
      <c r="M236" s="198">
        <v>17</v>
      </c>
      <c r="N236" s="198">
        <v>16</v>
      </c>
      <c r="O236" s="198">
        <v>0</v>
      </c>
      <c r="P236" s="198">
        <v>0</v>
      </c>
      <c r="Q236" s="198">
        <v>0</v>
      </c>
      <c r="R236" s="198">
        <v>0</v>
      </c>
      <c r="S236" s="198">
        <v>0</v>
      </c>
      <c r="T236" s="198">
        <v>0</v>
      </c>
      <c r="U236" s="198">
        <v>0</v>
      </c>
      <c r="V236" s="198">
        <v>0</v>
      </c>
      <c r="W236" s="198">
        <v>0</v>
      </c>
      <c r="X236" s="198">
        <v>0</v>
      </c>
      <c r="Y236" s="198">
        <v>0</v>
      </c>
      <c r="Z236" s="198">
        <v>0</v>
      </c>
      <c r="AA236" s="198">
        <v>0</v>
      </c>
      <c r="AB236" s="198">
        <v>0</v>
      </c>
      <c r="AC236" s="198">
        <v>0</v>
      </c>
      <c r="AD236" s="198">
        <v>0</v>
      </c>
      <c r="AE236" s="198">
        <v>0</v>
      </c>
      <c r="AF236" s="198">
        <v>0</v>
      </c>
      <c r="AG236" s="198">
        <v>0</v>
      </c>
      <c r="AH236" s="198">
        <v>0</v>
      </c>
      <c r="AI236" s="198">
        <v>0</v>
      </c>
    </row>
    <row r="237" spans="1:35">
      <c r="A237" s="195">
        <v>232</v>
      </c>
      <c r="B237" s="252" t="s">
        <v>804</v>
      </c>
      <c r="C237" s="195" t="s">
        <v>818</v>
      </c>
      <c r="D237" s="197">
        <v>104</v>
      </c>
      <c r="E237" s="198">
        <v>0</v>
      </c>
      <c r="F237" s="198">
        <v>32</v>
      </c>
      <c r="G237" s="198">
        <v>0</v>
      </c>
      <c r="H237" s="198">
        <v>21</v>
      </c>
      <c r="I237" s="198">
        <v>0</v>
      </c>
      <c r="J237" s="198">
        <v>25</v>
      </c>
      <c r="K237" s="198">
        <v>0</v>
      </c>
      <c r="L237" s="198">
        <v>26</v>
      </c>
      <c r="M237" s="198">
        <v>0</v>
      </c>
      <c r="N237" s="198">
        <v>0</v>
      </c>
      <c r="O237" s="198">
        <v>0</v>
      </c>
      <c r="P237" s="198">
        <v>0</v>
      </c>
      <c r="Q237" s="198">
        <v>0</v>
      </c>
      <c r="R237" s="198">
        <v>0</v>
      </c>
      <c r="S237" s="198">
        <v>0</v>
      </c>
      <c r="T237" s="198">
        <v>0</v>
      </c>
      <c r="U237" s="198">
        <v>0</v>
      </c>
      <c r="V237" s="198">
        <v>0</v>
      </c>
      <c r="W237" s="198">
        <v>0</v>
      </c>
      <c r="X237" s="198">
        <v>0</v>
      </c>
      <c r="Y237" s="198">
        <v>0</v>
      </c>
      <c r="Z237" s="198">
        <v>0</v>
      </c>
      <c r="AA237" s="198">
        <v>0</v>
      </c>
      <c r="AB237" s="198">
        <v>0</v>
      </c>
      <c r="AC237" s="198">
        <v>0</v>
      </c>
      <c r="AD237" s="198">
        <v>0</v>
      </c>
      <c r="AE237" s="198">
        <v>0</v>
      </c>
      <c r="AF237" s="198">
        <v>0</v>
      </c>
      <c r="AG237" s="198">
        <v>0</v>
      </c>
      <c r="AH237" s="198">
        <v>0</v>
      </c>
      <c r="AI237" s="198">
        <v>0</v>
      </c>
    </row>
    <row r="238" spans="1:35">
      <c r="A238" s="195">
        <v>233</v>
      </c>
      <c r="B238" s="264" t="s">
        <v>804</v>
      </c>
      <c r="C238" s="240" t="s">
        <v>819</v>
      </c>
      <c r="D238" s="197">
        <v>145</v>
      </c>
      <c r="E238" s="198">
        <v>0</v>
      </c>
      <c r="F238" s="198">
        <v>43</v>
      </c>
      <c r="G238" s="198">
        <v>0</v>
      </c>
      <c r="H238" s="198">
        <v>0</v>
      </c>
      <c r="I238" s="198">
        <v>0</v>
      </c>
      <c r="J238" s="198">
        <v>0</v>
      </c>
      <c r="K238" s="198">
        <v>0</v>
      </c>
      <c r="L238" s="198">
        <v>0</v>
      </c>
      <c r="M238" s="198">
        <v>102</v>
      </c>
      <c r="N238" s="198">
        <v>0</v>
      </c>
      <c r="O238" s="198">
        <v>0</v>
      </c>
      <c r="P238" s="198">
        <v>0</v>
      </c>
      <c r="Q238" s="198">
        <v>0</v>
      </c>
      <c r="R238" s="198">
        <v>0</v>
      </c>
      <c r="S238" s="198">
        <v>0</v>
      </c>
      <c r="T238" s="198">
        <v>0</v>
      </c>
      <c r="U238" s="198">
        <v>0</v>
      </c>
      <c r="V238" s="198">
        <v>0</v>
      </c>
      <c r="W238" s="198">
        <v>0</v>
      </c>
      <c r="X238" s="198">
        <v>0</v>
      </c>
      <c r="Y238" s="198">
        <v>0</v>
      </c>
      <c r="Z238" s="198">
        <v>0</v>
      </c>
      <c r="AA238" s="198">
        <v>0</v>
      </c>
      <c r="AB238" s="198">
        <v>0</v>
      </c>
      <c r="AC238" s="198">
        <v>0</v>
      </c>
      <c r="AD238" s="198">
        <v>0</v>
      </c>
      <c r="AE238" s="198">
        <v>0</v>
      </c>
      <c r="AF238" s="198">
        <v>0</v>
      </c>
      <c r="AG238" s="198">
        <v>0</v>
      </c>
      <c r="AH238" s="198">
        <v>0</v>
      </c>
      <c r="AI238" s="198">
        <v>0</v>
      </c>
    </row>
    <row r="239" spans="1:35">
      <c r="A239" s="195">
        <v>234</v>
      </c>
      <c r="B239" s="266" t="s">
        <v>820</v>
      </c>
      <c r="C239" s="195" t="s">
        <v>821</v>
      </c>
      <c r="D239" s="197">
        <v>0</v>
      </c>
      <c r="E239" s="198">
        <v>0</v>
      </c>
      <c r="F239" s="198">
        <v>0</v>
      </c>
      <c r="G239" s="198">
        <v>0</v>
      </c>
      <c r="H239" s="198">
        <v>0</v>
      </c>
      <c r="I239" s="198">
        <v>0</v>
      </c>
      <c r="J239" s="198">
        <v>0</v>
      </c>
      <c r="K239" s="198">
        <v>0</v>
      </c>
      <c r="L239" s="198">
        <v>0</v>
      </c>
      <c r="M239" s="198">
        <v>0</v>
      </c>
      <c r="N239" s="198">
        <v>0</v>
      </c>
      <c r="O239" s="198">
        <v>0</v>
      </c>
      <c r="P239" s="198">
        <v>0</v>
      </c>
      <c r="Q239" s="198">
        <v>0</v>
      </c>
      <c r="R239" s="198">
        <v>0</v>
      </c>
      <c r="S239" s="198">
        <v>0</v>
      </c>
      <c r="T239" s="198">
        <v>0</v>
      </c>
      <c r="U239" s="198">
        <v>0</v>
      </c>
      <c r="V239" s="198">
        <v>0</v>
      </c>
      <c r="W239" s="198">
        <v>0</v>
      </c>
      <c r="X239" s="198">
        <v>0</v>
      </c>
      <c r="Y239" s="198">
        <v>0</v>
      </c>
      <c r="Z239" s="198">
        <v>0</v>
      </c>
      <c r="AA239" s="198">
        <v>0</v>
      </c>
      <c r="AB239" s="198">
        <v>0</v>
      </c>
      <c r="AC239" s="198">
        <v>0</v>
      </c>
      <c r="AD239" s="198">
        <v>0</v>
      </c>
      <c r="AE239" s="198">
        <v>0</v>
      </c>
      <c r="AF239" s="198">
        <v>0</v>
      </c>
      <c r="AG239" s="198">
        <v>0</v>
      </c>
      <c r="AH239" s="198">
        <v>0</v>
      </c>
      <c r="AI239" s="198">
        <v>0</v>
      </c>
    </row>
    <row r="240" spans="1:35">
      <c r="A240" s="195">
        <v>235</v>
      </c>
      <c r="B240" s="266" t="s">
        <v>820</v>
      </c>
      <c r="C240" s="195" t="s">
        <v>822</v>
      </c>
      <c r="D240" s="197">
        <v>0</v>
      </c>
      <c r="E240" s="198">
        <v>0</v>
      </c>
      <c r="F240" s="198">
        <v>0</v>
      </c>
      <c r="G240" s="198">
        <v>0</v>
      </c>
      <c r="H240" s="198">
        <v>0</v>
      </c>
      <c r="I240" s="198">
        <v>0</v>
      </c>
      <c r="J240" s="198">
        <v>0</v>
      </c>
      <c r="K240" s="198">
        <v>0</v>
      </c>
      <c r="L240" s="198">
        <v>0</v>
      </c>
      <c r="M240" s="198">
        <v>0</v>
      </c>
      <c r="N240" s="198">
        <v>0</v>
      </c>
      <c r="O240" s="198">
        <v>0</v>
      </c>
      <c r="P240" s="198">
        <v>0</v>
      </c>
      <c r="Q240" s="198">
        <v>0</v>
      </c>
      <c r="R240" s="198">
        <v>0</v>
      </c>
      <c r="S240" s="198">
        <v>0</v>
      </c>
      <c r="T240" s="198">
        <v>0</v>
      </c>
      <c r="U240" s="198">
        <v>0</v>
      </c>
      <c r="V240" s="198">
        <v>0</v>
      </c>
      <c r="W240" s="198">
        <v>0</v>
      </c>
      <c r="X240" s="198">
        <v>0</v>
      </c>
      <c r="Y240" s="198">
        <v>0</v>
      </c>
      <c r="Z240" s="198">
        <v>0</v>
      </c>
      <c r="AA240" s="198">
        <v>0</v>
      </c>
      <c r="AB240" s="198">
        <v>0</v>
      </c>
      <c r="AC240" s="198">
        <v>0</v>
      </c>
      <c r="AD240" s="198">
        <v>0</v>
      </c>
      <c r="AE240" s="198">
        <v>0</v>
      </c>
      <c r="AF240" s="198">
        <v>0</v>
      </c>
      <c r="AG240" s="198">
        <v>0</v>
      </c>
      <c r="AH240" s="198">
        <v>0</v>
      </c>
      <c r="AI240" s="198">
        <v>0</v>
      </c>
    </row>
    <row r="241" spans="1:35">
      <c r="A241" s="195">
        <v>236</v>
      </c>
      <c r="B241" s="266" t="s">
        <v>823</v>
      </c>
      <c r="C241" s="195" t="s">
        <v>824</v>
      </c>
      <c r="D241" s="197">
        <v>104</v>
      </c>
      <c r="E241" s="198">
        <v>0</v>
      </c>
      <c r="F241" s="198">
        <v>0</v>
      </c>
      <c r="G241" s="198">
        <v>51</v>
      </c>
      <c r="H241" s="198">
        <v>0</v>
      </c>
      <c r="I241" s="198">
        <v>0</v>
      </c>
      <c r="J241" s="198">
        <v>0</v>
      </c>
      <c r="K241" s="198">
        <v>0</v>
      </c>
      <c r="L241" s="198">
        <v>0</v>
      </c>
      <c r="M241" s="198">
        <v>0</v>
      </c>
      <c r="N241" s="198">
        <v>53</v>
      </c>
      <c r="O241" s="198">
        <v>0</v>
      </c>
      <c r="P241" s="198">
        <v>0</v>
      </c>
      <c r="Q241" s="198">
        <v>0</v>
      </c>
      <c r="R241" s="198">
        <v>0</v>
      </c>
      <c r="S241" s="198">
        <v>0</v>
      </c>
      <c r="T241" s="198">
        <v>0</v>
      </c>
      <c r="U241" s="198">
        <v>0</v>
      </c>
      <c r="V241" s="198">
        <v>0</v>
      </c>
      <c r="W241" s="198">
        <v>0</v>
      </c>
      <c r="X241" s="198">
        <v>0</v>
      </c>
      <c r="Y241" s="198">
        <v>0</v>
      </c>
      <c r="Z241" s="198">
        <v>0</v>
      </c>
      <c r="AA241" s="198">
        <v>0</v>
      </c>
      <c r="AB241" s="198">
        <v>0</v>
      </c>
      <c r="AC241" s="198">
        <v>0</v>
      </c>
      <c r="AD241" s="198">
        <v>0</v>
      </c>
      <c r="AE241" s="198">
        <v>0</v>
      </c>
      <c r="AF241" s="198">
        <v>0</v>
      </c>
      <c r="AG241" s="198">
        <v>0</v>
      </c>
      <c r="AH241" s="198">
        <v>0</v>
      </c>
      <c r="AI241" s="198">
        <v>0</v>
      </c>
    </row>
    <row r="242" spans="1:35">
      <c r="A242" s="195">
        <v>237</v>
      </c>
      <c r="B242" s="266" t="s">
        <v>825</v>
      </c>
      <c r="C242" s="195" t="s">
        <v>826</v>
      </c>
      <c r="D242" s="197">
        <v>0</v>
      </c>
      <c r="E242" s="198">
        <v>0</v>
      </c>
      <c r="F242" s="198">
        <v>0</v>
      </c>
      <c r="G242" s="198">
        <v>0</v>
      </c>
      <c r="H242" s="198">
        <v>0</v>
      </c>
      <c r="I242" s="198">
        <v>0</v>
      </c>
      <c r="J242" s="198">
        <v>0</v>
      </c>
      <c r="K242" s="198">
        <v>0</v>
      </c>
      <c r="L242" s="198">
        <v>0</v>
      </c>
      <c r="M242" s="198">
        <v>0</v>
      </c>
      <c r="N242" s="198">
        <v>0</v>
      </c>
      <c r="O242" s="198">
        <v>0</v>
      </c>
      <c r="P242" s="198">
        <v>0</v>
      </c>
      <c r="Q242" s="198">
        <v>0</v>
      </c>
      <c r="R242" s="198">
        <v>0</v>
      </c>
      <c r="S242" s="198">
        <v>0</v>
      </c>
      <c r="T242" s="198">
        <v>0</v>
      </c>
      <c r="U242" s="198">
        <v>0</v>
      </c>
      <c r="V242" s="198">
        <v>0</v>
      </c>
      <c r="W242" s="198">
        <v>0</v>
      </c>
      <c r="X242" s="198">
        <v>0</v>
      </c>
      <c r="Y242" s="198">
        <v>0</v>
      </c>
      <c r="Z242" s="198">
        <v>0</v>
      </c>
      <c r="AA242" s="198">
        <v>0</v>
      </c>
      <c r="AB242" s="198">
        <v>0</v>
      </c>
      <c r="AC242" s="198">
        <v>0</v>
      </c>
      <c r="AD242" s="198">
        <v>0</v>
      </c>
      <c r="AE242" s="198">
        <v>0</v>
      </c>
      <c r="AF242" s="198">
        <v>0</v>
      </c>
      <c r="AG242" s="198">
        <v>0</v>
      </c>
      <c r="AH242" s="198">
        <v>0</v>
      </c>
      <c r="AI242" s="198">
        <v>0</v>
      </c>
    </row>
    <row r="243" spans="1:35">
      <c r="A243" s="195">
        <v>238</v>
      </c>
      <c r="B243" s="266" t="s">
        <v>827</v>
      </c>
      <c r="C243" s="195" t="s">
        <v>828</v>
      </c>
      <c r="D243" s="197">
        <v>0</v>
      </c>
      <c r="E243" s="198">
        <v>0</v>
      </c>
      <c r="F243" s="198">
        <v>0</v>
      </c>
      <c r="G243" s="198">
        <v>0</v>
      </c>
      <c r="H243" s="198">
        <v>0</v>
      </c>
      <c r="I243" s="198">
        <v>0</v>
      </c>
      <c r="J243" s="198">
        <v>0</v>
      </c>
      <c r="K243" s="198">
        <v>0</v>
      </c>
      <c r="L243" s="198">
        <v>0</v>
      </c>
      <c r="M243" s="198">
        <v>0</v>
      </c>
      <c r="N243" s="198">
        <v>0</v>
      </c>
      <c r="O243" s="198">
        <v>0</v>
      </c>
      <c r="P243" s="198">
        <v>0</v>
      </c>
      <c r="Q243" s="198">
        <v>0</v>
      </c>
      <c r="R243" s="198">
        <v>0</v>
      </c>
      <c r="S243" s="198">
        <v>0</v>
      </c>
      <c r="T243" s="198">
        <v>0</v>
      </c>
      <c r="U243" s="198">
        <v>0</v>
      </c>
      <c r="V243" s="198">
        <v>0</v>
      </c>
      <c r="W243" s="198">
        <v>0</v>
      </c>
      <c r="X243" s="198">
        <v>0</v>
      </c>
      <c r="Y243" s="198">
        <v>0</v>
      </c>
      <c r="Z243" s="198">
        <v>0</v>
      </c>
      <c r="AA243" s="198">
        <v>0</v>
      </c>
      <c r="AB243" s="198">
        <v>0</v>
      </c>
      <c r="AC243" s="198">
        <v>0</v>
      </c>
      <c r="AD243" s="198">
        <v>0</v>
      </c>
      <c r="AE243" s="198">
        <v>0</v>
      </c>
      <c r="AF243" s="198">
        <v>0</v>
      </c>
      <c r="AG243" s="198">
        <v>0</v>
      </c>
      <c r="AH243" s="198">
        <v>0</v>
      </c>
      <c r="AI243" s="198">
        <v>0</v>
      </c>
    </row>
    <row r="244" spans="1:35">
      <c r="A244" s="195">
        <v>239</v>
      </c>
      <c r="B244" s="266" t="s">
        <v>829</v>
      </c>
      <c r="C244" s="195" t="s">
        <v>830</v>
      </c>
      <c r="D244" s="197">
        <v>56</v>
      </c>
      <c r="E244" s="198">
        <v>0</v>
      </c>
      <c r="F244" s="198">
        <v>0</v>
      </c>
      <c r="G244" s="198">
        <v>56</v>
      </c>
      <c r="H244" s="198">
        <v>0</v>
      </c>
      <c r="I244" s="198">
        <v>0</v>
      </c>
      <c r="J244" s="198">
        <v>0</v>
      </c>
      <c r="K244" s="198">
        <v>0</v>
      </c>
      <c r="L244" s="198">
        <v>0</v>
      </c>
      <c r="M244" s="198">
        <v>0</v>
      </c>
      <c r="N244" s="198">
        <v>0</v>
      </c>
      <c r="O244" s="198">
        <v>0</v>
      </c>
      <c r="P244" s="198">
        <v>0</v>
      </c>
      <c r="Q244" s="198">
        <v>0</v>
      </c>
      <c r="R244" s="198">
        <v>0</v>
      </c>
      <c r="S244" s="198">
        <v>0</v>
      </c>
      <c r="T244" s="198">
        <v>0</v>
      </c>
      <c r="U244" s="198">
        <v>0</v>
      </c>
      <c r="V244" s="198">
        <v>0</v>
      </c>
      <c r="W244" s="198">
        <v>0</v>
      </c>
      <c r="X244" s="198">
        <v>0</v>
      </c>
      <c r="Y244" s="198">
        <v>0</v>
      </c>
      <c r="Z244" s="198">
        <v>0</v>
      </c>
      <c r="AA244" s="198">
        <v>0</v>
      </c>
      <c r="AB244" s="198">
        <v>0</v>
      </c>
      <c r="AC244" s="198">
        <v>0</v>
      </c>
      <c r="AD244" s="198">
        <v>0</v>
      </c>
      <c r="AE244" s="198">
        <v>0</v>
      </c>
      <c r="AF244" s="198">
        <v>0</v>
      </c>
      <c r="AG244" s="198">
        <v>0</v>
      </c>
      <c r="AH244" s="198">
        <v>0</v>
      </c>
      <c r="AI244" s="198">
        <v>0</v>
      </c>
    </row>
    <row r="245" spans="1:35">
      <c r="A245" s="195">
        <v>240</v>
      </c>
      <c r="B245" s="266" t="s">
        <v>831</v>
      </c>
      <c r="C245" s="195" t="s">
        <v>832</v>
      </c>
      <c r="D245" s="197">
        <v>61</v>
      </c>
      <c r="E245" s="198">
        <v>0</v>
      </c>
      <c r="F245" s="198">
        <v>0</v>
      </c>
      <c r="G245" s="198">
        <v>0</v>
      </c>
      <c r="H245" s="198">
        <v>61</v>
      </c>
      <c r="I245" s="198">
        <v>0</v>
      </c>
      <c r="J245" s="198">
        <v>0</v>
      </c>
      <c r="K245" s="198">
        <v>0</v>
      </c>
      <c r="L245" s="198">
        <v>0</v>
      </c>
      <c r="M245" s="198">
        <v>0</v>
      </c>
      <c r="N245" s="198">
        <v>0</v>
      </c>
      <c r="O245" s="198">
        <v>0</v>
      </c>
      <c r="P245" s="198">
        <v>0</v>
      </c>
      <c r="Q245" s="198">
        <v>0</v>
      </c>
      <c r="R245" s="198">
        <v>0</v>
      </c>
      <c r="S245" s="198">
        <v>0</v>
      </c>
      <c r="T245" s="198">
        <v>0</v>
      </c>
      <c r="U245" s="198">
        <v>0</v>
      </c>
      <c r="V245" s="198">
        <v>0</v>
      </c>
      <c r="W245" s="198">
        <v>0</v>
      </c>
      <c r="X245" s="198">
        <v>0</v>
      </c>
      <c r="Y245" s="198">
        <v>0</v>
      </c>
      <c r="Z245" s="198">
        <v>0</v>
      </c>
      <c r="AA245" s="198">
        <v>0</v>
      </c>
      <c r="AB245" s="198">
        <v>0</v>
      </c>
      <c r="AC245" s="198">
        <v>0</v>
      </c>
      <c r="AD245" s="198">
        <v>0</v>
      </c>
      <c r="AE245" s="198">
        <v>0</v>
      </c>
      <c r="AF245" s="198">
        <v>0</v>
      </c>
      <c r="AG245" s="198">
        <v>0</v>
      </c>
      <c r="AH245" s="198">
        <v>0</v>
      </c>
      <c r="AI245" s="198">
        <v>0</v>
      </c>
    </row>
    <row r="246" spans="1:35">
      <c r="A246" s="195">
        <v>241</v>
      </c>
      <c r="B246" s="266" t="s">
        <v>833</v>
      </c>
      <c r="C246" s="195" t="s">
        <v>834</v>
      </c>
      <c r="D246" s="197">
        <v>102</v>
      </c>
      <c r="E246" s="198">
        <v>0</v>
      </c>
      <c r="F246" s="198">
        <v>0</v>
      </c>
      <c r="G246" s="198">
        <v>50</v>
      </c>
      <c r="H246" s="198">
        <v>0</v>
      </c>
      <c r="I246" s="198">
        <v>0</v>
      </c>
      <c r="J246" s="198">
        <v>0</v>
      </c>
      <c r="K246" s="198">
        <v>0</v>
      </c>
      <c r="L246" s="198">
        <v>0</v>
      </c>
      <c r="M246" s="198">
        <v>0</v>
      </c>
      <c r="N246" s="198">
        <v>52</v>
      </c>
      <c r="O246" s="198">
        <v>0</v>
      </c>
      <c r="P246" s="198">
        <v>0</v>
      </c>
      <c r="Q246" s="198">
        <v>0</v>
      </c>
      <c r="R246" s="198">
        <v>0</v>
      </c>
      <c r="S246" s="198">
        <v>0</v>
      </c>
      <c r="T246" s="198">
        <v>0</v>
      </c>
      <c r="U246" s="198">
        <v>0</v>
      </c>
      <c r="V246" s="198">
        <v>0</v>
      </c>
      <c r="W246" s="198">
        <v>0</v>
      </c>
      <c r="X246" s="198">
        <v>0</v>
      </c>
      <c r="Y246" s="198">
        <v>0</v>
      </c>
      <c r="Z246" s="198">
        <v>0</v>
      </c>
      <c r="AA246" s="198">
        <v>0</v>
      </c>
      <c r="AB246" s="198">
        <v>0</v>
      </c>
      <c r="AC246" s="198">
        <v>0</v>
      </c>
      <c r="AD246" s="198">
        <v>0</v>
      </c>
      <c r="AE246" s="198">
        <v>0</v>
      </c>
      <c r="AF246" s="198">
        <v>0</v>
      </c>
      <c r="AG246" s="198">
        <v>0</v>
      </c>
      <c r="AH246" s="198">
        <v>0</v>
      </c>
      <c r="AI246" s="198">
        <v>0</v>
      </c>
    </row>
    <row r="247" spans="1:35">
      <c r="A247" s="195">
        <v>242</v>
      </c>
      <c r="B247" s="266" t="s">
        <v>835</v>
      </c>
      <c r="C247" s="195" t="s">
        <v>836</v>
      </c>
      <c r="D247" s="197">
        <v>0</v>
      </c>
      <c r="E247" s="198">
        <v>0</v>
      </c>
      <c r="F247" s="198">
        <v>0</v>
      </c>
      <c r="G247" s="198">
        <v>0</v>
      </c>
      <c r="H247" s="198">
        <v>0</v>
      </c>
      <c r="I247" s="198">
        <v>0</v>
      </c>
      <c r="J247" s="198">
        <v>0</v>
      </c>
      <c r="K247" s="198">
        <v>0</v>
      </c>
      <c r="L247" s="198">
        <v>0</v>
      </c>
      <c r="M247" s="198">
        <v>0</v>
      </c>
      <c r="N247" s="198">
        <v>0</v>
      </c>
      <c r="O247" s="198">
        <v>0</v>
      </c>
      <c r="P247" s="198">
        <v>0</v>
      </c>
      <c r="Q247" s="198">
        <v>0</v>
      </c>
      <c r="R247" s="198">
        <v>0</v>
      </c>
      <c r="S247" s="198">
        <v>0</v>
      </c>
      <c r="T247" s="198">
        <v>0</v>
      </c>
      <c r="U247" s="198">
        <v>0</v>
      </c>
      <c r="V247" s="198">
        <v>0</v>
      </c>
      <c r="W247" s="198">
        <v>0</v>
      </c>
      <c r="X247" s="198">
        <v>0</v>
      </c>
      <c r="Y247" s="198">
        <v>0</v>
      </c>
      <c r="Z247" s="198">
        <v>0</v>
      </c>
      <c r="AA247" s="198">
        <v>0</v>
      </c>
      <c r="AB247" s="198">
        <v>0</v>
      </c>
      <c r="AC247" s="198">
        <v>0</v>
      </c>
      <c r="AD247" s="198">
        <v>0</v>
      </c>
      <c r="AE247" s="198">
        <v>0</v>
      </c>
      <c r="AF247" s="198">
        <v>0</v>
      </c>
      <c r="AG247" s="198">
        <v>0</v>
      </c>
      <c r="AH247" s="198">
        <v>0</v>
      </c>
      <c r="AI247" s="198">
        <v>0</v>
      </c>
    </row>
    <row r="248" spans="1:35">
      <c r="A248" s="195">
        <v>243</v>
      </c>
      <c r="B248" s="266" t="s">
        <v>837</v>
      </c>
      <c r="C248" s="195" t="s">
        <v>838</v>
      </c>
      <c r="D248" s="197">
        <v>222</v>
      </c>
      <c r="E248" s="198">
        <v>0</v>
      </c>
      <c r="F248" s="198">
        <v>0</v>
      </c>
      <c r="G248" s="198">
        <v>0</v>
      </c>
      <c r="H248" s="198">
        <v>218</v>
      </c>
      <c r="I248" s="198">
        <v>0</v>
      </c>
      <c r="J248" s="198">
        <v>4</v>
      </c>
      <c r="K248" s="198">
        <v>0</v>
      </c>
      <c r="L248" s="198">
        <v>0</v>
      </c>
      <c r="M248" s="198">
        <v>0</v>
      </c>
      <c r="N248" s="198">
        <v>0</v>
      </c>
      <c r="O248" s="198">
        <v>0</v>
      </c>
      <c r="P248" s="198">
        <v>0</v>
      </c>
      <c r="Q248" s="198">
        <v>0</v>
      </c>
      <c r="R248" s="198">
        <v>0</v>
      </c>
      <c r="S248" s="198">
        <v>0</v>
      </c>
      <c r="T248" s="198">
        <v>0</v>
      </c>
      <c r="U248" s="198">
        <v>0</v>
      </c>
      <c r="V248" s="198">
        <v>0</v>
      </c>
      <c r="W248" s="198">
        <v>0</v>
      </c>
      <c r="X248" s="198">
        <v>0</v>
      </c>
      <c r="Y248" s="198">
        <v>0</v>
      </c>
      <c r="Z248" s="198">
        <v>0</v>
      </c>
      <c r="AA248" s="198">
        <v>0</v>
      </c>
      <c r="AB248" s="198">
        <v>0</v>
      </c>
      <c r="AC248" s="198">
        <v>0</v>
      </c>
      <c r="AD248" s="198">
        <v>0</v>
      </c>
      <c r="AE248" s="198">
        <v>0</v>
      </c>
      <c r="AF248" s="198">
        <v>0</v>
      </c>
      <c r="AG248" s="198">
        <v>0</v>
      </c>
      <c r="AH248" s="198">
        <v>0</v>
      </c>
      <c r="AI248" s="198">
        <v>0</v>
      </c>
    </row>
    <row r="249" spans="1:35">
      <c r="A249" s="195">
        <v>244</v>
      </c>
      <c r="B249" s="266" t="s">
        <v>839</v>
      </c>
      <c r="C249" s="195" t="s">
        <v>840</v>
      </c>
      <c r="D249" s="197">
        <v>56</v>
      </c>
      <c r="E249" s="198">
        <v>0</v>
      </c>
      <c r="F249" s="198">
        <v>0</v>
      </c>
      <c r="G249" s="198">
        <v>56</v>
      </c>
      <c r="H249" s="198">
        <v>0</v>
      </c>
      <c r="I249" s="198">
        <v>0</v>
      </c>
      <c r="J249" s="198">
        <v>0</v>
      </c>
      <c r="K249" s="198">
        <v>0</v>
      </c>
      <c r="L249" s="198">
        <v>0</v>
      </c>
      <c r="M249" s="198">
        <v>0</v>
      </c>
      <c r="N249" s="198">
        <v>0</v>
      </c>
      <c r="O249" s="198">
        <v>0</v>
      </c>
      <c r="P249" s="198">
        <v>0</v>
      </c>
      <c r="Q249" s="198">
        <v>0</v>
      </c>
      <c r="R249" s="198">
        <v>0</v>
      </c>
      <c r="S249" s="198">
        <v>0</v>
      </c>
      <c r="T249" s="198">
        <v>0</v>
      </c>
      <c r="U249" s="198">
        <v>0</v>
      </c>
      <c r="V249" s="198">
        <v>0</v>
      </c>
      <c r="W249" s="198">
        <v>0</v>
      </c>
      <c r="X249" s="198">
        <v>0</v>
      </c>
      <c r="Y249" s="198">
        <v>0</v>
      </c>
      <c r="Z249" s="198">
        <v>0</v>
      </c>
      <c r="AA249" s="198">
        <v>0</v>
      </c>
      <c r="AB249" s="198">
        <v>0</v>
      </c>
      <c r="AC249" s="198">
        <v>0</v>
      </c>
      <c r="AD249" s="198">
        <v>0</v>
      </c>
      <c r="AE249" s="198">
        <v>0</v>
      </c>
      <c r="AF249" s="198">
        <v>0</v>
      </c>
      <c r="AG249" s="198">
        <v>0</v>
      </c>
      <c r="AH249" s="198">
        <v>0</v>
      </c>
      <c r="AI249" s="198">
        <v>0</v>
      </c>
    </row>
    <row r="250" spans="1:35">
      <c r="A250" s="195">
        <v>245</v>
      </c>
      <c r="B250" s="266" t="s">
        <v>841</v>
      </c>
      <c r="C250" s="195" t="s">
        <v>842</v>
      </c>
      <c r="D250" s="197">
        <v>109</v>
      </c>
      <c r="E250" s="198">
        <v>0</v>
      </c>
      <c r="F250" s="198">
        <v>0</v>
      </c>
      <c r="G250" s="198">
        <v>0</v>
      </c>
      <c r="H250" s="198">
        <v>0</v>
      </c>
      <c r="I250" s="198">
        <v>74</v>
      </c>
      <c r="J250" s="198">
        <v>0</v>
      </c>
      <c r="K250" s="198">
        <v>0</v>
      </c>
      <c r="L250" s="198">
        <v>0</v>
      </c>
      <c r="M250" s="198">
        <v>0</v>
      </c>
      <c r="N250" s="198">
        <v>35</v>
      </c>
      <c r="O250" s="198">
        <v>0</v>
      </c>
      <c r="P250" s="198">
        <v>0</v>
      </c>
      <c r="Q250" s="198">
        <v>0</v>
      </c>
      <c r="R250" s="198">
        <v>0</v>
      </c>
      <c r="S250" s="198">
        <v>0</v>
      </c>
      <c r="T250" s="198">
        <v>0</v>
      </c>
      <c r="U250" s="198">
        <v>0</v>
      </c>
      <c r="V250" s="198">
        <v>0</v>
      </c>
      <c r="W250" s="198">
        <v>0</v>
      </c>
      <c r="X250" s="198">
        <v>0</v>
      </c>
      <c r="Y250" s="198">
        <v>0</v>
      </c>
      <c r="Z250" s="198">
        <v>0</v>
      </c>
      <c r="AA250" s="198">
        <v>0</v>
      </c>
      <c r="AB250" s="198">
        <v>0</v>
      </c>
      <c r="AC250" s="198">
        <v>0</v>
      </c>
      <c r="AD250" s="198">
        <v>0</v>
      </c>
      <c r="AE250" s="198">
        <v>0</v>
      </c>
      <c r="AF250" s="198">
        <v>0</v>
      </c>
      <c r="AG250" s="198">
        <v>0</v>
      </c>
      <c r="AH250" s="198">
        <v>0</v>
      </c>
      <c r="AI250" s="198">
        <v>0</v>
      </c>
    </row>
    <row r="251" spans="1:35">
      <c r="A251" s="195">
        <v>246</v>
      </c>
      <c r="B251" s="267" t="s">
        <v>843</v>
      </c>
      <c r="C251" s="195" t="s">
        <v>844</v>
      </c>
      <c r="D251" s="197">
        <v>111</v>
      </c>
      <c r="E251" s="198">
        <v>0</v>
      </c>
      <c r="F251" s="198">
        <v>0</v>
      </c>
      <c r="G251" s="198">
        <v>49</v>
      </c>
      <c r="H251" s="198">
        <v>0</v>
      </c>
      <c r="I251" s="198">
        <v>0</v>
      </c>
      <c r="J251" s="198">
        <v>0</v>
      </c>
      <c r="K251" s="198">
        <v>0</v>
      </c>
      <c r="L251" s="198">
        <v>0</v>
      </c>
      <c r="M251" s="198">
        <v>0</v>
      </c>
      <c r="N251" s="198">
        <v>62</v>
      </c>
      <c r="O251" s="198">
        <v>0</v>
      </c>
      <c r="P251" s="198">
        <v>0</v>
      </c>
      <c r="Q251" s="198">
        <v>0</v>
      </c>
      <c r="R251" s="198">
        <v>0</v>
      </c>
      <c r="S251" s="198">
        <v>0</v>
      </c>
      <c r="T251" s="198">
        <v>0</v>
      </c>
      <c r="U251" s="198">
        <v>0</v>
      </c>
      <c r="V251" s="198">
        <v>0</v>
      </c>
      <c r="W251" s="198">
        <v>0</v>
      </c>
      <c r="X251" s="198">
        <v>0</v>
      </c>
      <c r="Y251" s="198">
        <v>0</v>
      </c>
      <c r="Z251" s="198">
        <v>0</v>
      </c>
      <c r="AA251" s="198">
        <v>0</v>
      </c>
      <c r="AB251" s="198">
        <v>0</v>
      </c>
      <c r="AC251" s="198">
        <v>0</v>
      </c>
      <c r="AD251" s="198">
        <v>0</v>
      </c>
      <c r="AE251" s="198">
        <v>0</v>
      </c>
      <c r="AF251" s="198">
        <v>0</v>
      </c>
      <c r="AG251" s="198">
        <v>0</v>
      </c>
      <c r="AH251" s="198">
        <v>0</v>
      </c>
      <c r="AI251" s="198">
        <v>0</v>
      </c>
    </row>
    <row r="252" spans="1:35">
      <c r="A252" s="195">
        <v>247</v>
      </c>
      <c r="B252" s="267" t="s">
        <v>845</v>
      </c>
      <c r="C252" s="195" t="s">
        <v>846</v>
      </c>
      <c r="D252" s="197">
        <v>127</v>
      </c>
      <c r="E252" s="198">
        <v>0</v>
      </c>
      <c r="F252" s="198">
        <v>94</v>
      </c>
      <c r="G252" s="198">
        <v>0</v>
      </c>
      <c r="H252" s="198">
        <v>0</v>
      </c>
      <c r="I252" s="198">
        <v>0</v>
      </c>
      <c r="J252" s="198">
        <v>33</v>
      </c>
      <c r="K252" s="198">
        <v>0</v>
      </c>
      <c r="L252" s="198">
        <v>0</v>
      </c>
      <c r="M252" s="198">
        <v>0</v>
      </c>
      <c r="N252" s="198">
        <v>0</v>
      </c>
      <c r="O252" s="198">
        <v>0</v>
      </c>
      <c r="P252" s="198">
        <v>0</v>
      </c>
      <c r="Q252" s="198">
        <v>0</v>
      </c>
      <c r="R252" s="198">
        <v>0</v>
      </c>
      <c r="S252" s="198">
        <v>0</v>
      </c>
      <c r="T252" s="198">
        <v>0</v>
      </c>
      <c r="U252" s="198">
        <v>0</v>
      </c>
      <c r="V252" s="198">
        <v>0</v>
      </c>
      <c r="W252" s="198">
        <v>0</v>
      </c>
      <c r="X252" s="198">
        <v>0</v>
      </c>
      <c r="Y252" s="198">
        <v>0</v>
      </c>
      <c r="Z252" s="198">
        <v>0</v>
      </c>
      <c r="AA252" s="198">
        <v>0</v>
      </c>
      <c r="AB252" s="198">
        <v>0</v>
      </c>
      <c r="AC252" s="198">
        <v>0</v>
      </c>
      <c r="AD252" s="198">
        <v>0</v>
      </c>
      <c r="AE252" s="198">
        <v>0</v>
      </c>
      <c r="AF252" s="198">
        <v>0</v>
      </c>
      <c r="AG252" s="198">
        <v>0</v>
      </c>
      <c r="AH252" s="198">
        <v>0</v>
      </c>
      <c r="AI252" s="198">
        <v>0</v>
      </c>
    </row>
    <row r="253" spans="1:35">
      <c r="A253" s="195">
        <v>248</v>
      </c>
      <c r="B253" s="267" t="s">
        <v>847</v>
      </c>
      <c r="C253" s="195" t="s">
        <v>848</v>
      </c>
      <c r="D253" s="197">
        <v>126</v>
      </c>
      <c r="E253" s="198">
        <v>0</v>
      </c>
      <c r="F253" s="198">
        <v>0</v>
      </c>
      <c r="G253" s="198">
        <v>0</v>
      </c>
      <c r="H253" s="198">
        <v>0</v>
      </c>
      <c r="I253" s="198">
        <v>0</v>
      </c>
      <c r="J253" s="198">
        <v>97</v>
      </c>
      <c r="K253" s="198">
        <v>0</v>
      </c>
      <c r="L253" s="198">
        <v>0</v>
      </c>
      <c r="M253" s="198">
        <v>0</v>
      </c>
      <c r="N253" s="198">
        <v>29</v>
      </c>
      <c r="O253" s="198">
        <v>0</v>
      </c>
      <c r="P253" s="198">
        <v>0</v>
      </c>
      <c r="Q253" s="198">
        <v>0</v>
      </c>
      <c r="R253" s="198">
        <v>0</v>
      </c>
      <c r="S253" s="198">
        <v>0</v>
      </c>
      <c r="T253" s="198">
        <v>0</v>
      </c>
      <c r="U253" s="198">
        <v>0</v>
      </c>
      <c r="V253" s="198">
        <v>0</v>
      </c>
      <c r="W253" s="198">
        <v>0</v>
      </c>
      <c r="X253" s="198">
        <v>0</v>
      </c>
      <c r="Y253" s="198">
        <v>0</v>
      </c>
      <c r="Z253" s="198">
        <v>0</v>
      </c>
      <c r="AA253" s="198">
        <v>0</v>
      </c>
      <c r="AB253" s="198">
        <v>0</v>
      </c>
      <c r="AC253" s="198">
        <v>0</v>
      </c>
      <c r="AD253" s="198">
        <v>0</v>
      </c>
      <c r="AE253" s="198">
        <v>0</v>
      </c>
      <c r="AF253" s="198">
        <v>0</v>
      </c>
      <c r="AG253" s="198">
        <v>0</v>
      </c>
      <c r="AH253" s="198">
        <v>0</v>
      </c>
      <c r="AI253" s="198">
        <v>0</v>
      </c>
    </row>
    <row r="254" spans="1:35">
      <c r="A254" s="195">
        <v>249</v>
      </c>
      <c r="B254" s="267" t="s">
        <v>849</v>
      </c>
      <c r="C254" s="195" t="s">
        <v>850</v>
      </c>
      <c r="D254" s="197">
        <v>111</v>
      </c>
      <c r="E254" s="198">
        <v>0</v>
      </c>
      <c r="F254" s="198">
        <v>0</v>
      </c>
      <c r="G254" s="198">
        <v>52</v>
      </c>
      <c r="H254" s="198">
        <v>0</v>
      </c>
      <c r="I254" s="198">
        <v>0</v>
      </c>
      <c r="J254" s="198">
        <v>0</v>
      </c>
      <c r="K254" s="198">
        <v>0</v>
      </c>
      <c r="L254" s="198">
        <v>0</v>
      </c>
      <c r="M254" s="198">
        <v>0</v>
      </c>
      <c r="N254" s="198">
        <v>59</v>
      </c>
      <c r="O254" s="198">
        <v>0</v>
      </c>
      <c r="P254" s="198">
        <v>0</v>
      </c>
      <c r="Q254" s="198">
        <v>0</v>
      </c>
      <c r="R254" s="198">
        <v>0</v>
      </c>
      <c r="S254" s="198">
        <v>0</v>
      </c>
      <c r="T254" s="198">
        <v>0</v>
      </c>
      <c r="U254" s="198">
        <v>0</v>
      </c>
      <c r="V254" s="198">
        <v>0</v>
      </c>
      <c r="W254" s="198">
        <v>0</v>
      </c>
      <c r="X254" s="198">
        <v>0</v>
      </c>
      <c r="Y254" s="198">
        <v>0</v>
      </c>
      <c r="Z254" s="198">
        <v>0</v>
      </c>
      <c r="AA254" s="198">
        <v>0</v>
      </c>
      <c r="AB254" s="198">
        <v>0</v>
      </c>
      <c r="AC254" s="198">
        <v>0</v>
      </c>
      <c r="AD254" s="198">
        <v>0</v>
      </c>
      <c r="AE254" s="198">
        <v>0</v>
      </c>
      <c r="AF254" s="198">
        <v>0</v>
      </c>
      <c r="AG254" s="198">
        <v>0</v>
      </c>
      <c r="AH254" s="198">
        <v>0</v>
      </c>
      <c r="AI254" s="198">
        <v>0</v>
      </c>
    </row>
    <row r="255" spans="1:35">
      <c r="A255" s="195">
        <v>250</v>
      </c>
      <c r="B255" s="267" t="s">
        <v>851</v>
      </c>
      <c r="C255" s="195" t="s">
        <v>852</v>
      </c>
      <c r="D255" s="197">
        <v>246</v>
      </c>
      <c r="E255" s="198">
        <v>0</v>
      </c>
      <c r="F255" s="198">
        <v>86</v>
      </c>
      <c r="G255" s="198">
        <v>0</v>
      </c>
      <c r="H255" s="198">
        <v>53</v>
      </c>
      <c r="I255" s="198">
        <v>0</v>
      </c>
      <c r="J255" s="198">
        <v>44</v>
      </c>
      <c r="K255" s="198">
        <v>0</v>
      </c>
      <c r="L255" s="198">
        <v>35</v>
      </c>
      <c r="M255" s="198">
        <v>28</v>
      </c>
      <c r="N255" s="198">
        <v>0</v>
      </c>
      <c r="O255" s="198">
        <v>0</v>
      </c>
      <c r="P255" s="198">
        <v>0</v>
      </c>
      <c r="Q255" s="198">
        <v>0</v>
      </c>
      <c r="R255" s="198">
        <v>0</v>
      </c>
      <c r="S255" s="198">
        <v>0</v>
      </c>
      <c r="T255" s="198">
        <v>0</v>
      </c>
      <c r="U255" s="198">
        <v>0</v>
      </c>
      <c r="V255" s="198">
        <v>0</v>
      </c>
      <c r="W255" s="198">
        <v>0</v>
      </c>
      <c r="X255" s="198">
        <v>0</v>
      </c>
      <c r="Y255" s="198">
        <v>0</v>
      </c>
      <c r="Z255" s="198">
        <v>0</v>
      </c>
      <c r="AA255" s="198">
        <v>0</v>
      </c>
      <c r="AB255" s="198">
        <v>0</v>
      </c>
      <c r="AC255" s="198">
        <v>0</v>
      </c>
      <c r="AD255" s="198">
        <v>0</v>
      </c>
      <c r="AE255" s="198">
        <v>0</v>
      </c>
      <c r="AF255" s="198">
        <v>0</v>
      </c>
      <c r="AG255" s="198">
        <v>0</v>
      </c>
      <c r="AH255" s="198">
        <v>0</v>
      </c>
      <c r="AI255" s="198">
        <v>0</v>
      </c>
    </row>
    <row r="256" spans="1:35">
      <c r="A256" s="195">
        <v>251</v>
      </c>
      <c r="B256" s="267" t="s">
        <v>853</v>
      </c>
      <c r="C256" s="195" t="s">
        <v>854</v>
      </c>
      <c r="D256" s="197">
        <v>136</v>
      </c>
      <c r="E256" s="198">
        <v>0</v>
      </c>
      <c r="F256" s="198">
        <v>0</v>
      </c>
      <c r="G256" s="198">
        <v>0</v>
      </c>
      <c r="H256" s="198">
        <v>0</v>
      </c>
      <c r="I256" s="198">
        <v>72</v>
      </c>
      <c r="J256" s="198">
        <v>0</v>
      </c>
      <c r="K256" s="198">
        <v>0</v>
      </c>
      <c r="L256" s="198">
        <v>0</v>
      </c>
      <c r="M256" s="198">
        <v>0</v>
      </c>
      <c r="N256" s="198">
        <v>64</v>
      </c>
      <c r="O256" s="198">
        <v>0</v>
      </c>
      <c r="P256" s="198">
        <v>0</v>
      </c>
      <c r="Q256" s="198">
        <v>0</v>
      </c>
      <c r="R256" s="198">
        <v>0</v>
      </c>
      <c r="S256" s="198">
        <v>0</v>
      </c>
      <c r="T256" s="198">
        <v>0</v>
      </c>
      <c r="U256" s="198">
        <v>0</v>
      </c>
      <c r="V256" s="198">
        <v>0</v>
      </c>
      <c r="W256" s="198">
        <v>0</v>
      </c>
      <c r="X256" s="198">
        <v>0</v>
      </c>
      <c r="Y256" s="198">
        <v>0</v>
      </c>
      <c r="Z256" s="198">
        <v>0</v>
      </c>
      <c r="AA256" s="198">
        <v>0</v>
      </c>
      <c r="AB256" s="198">
        <v>0</v>
      </c>
      <c r="AC256" s="198">
        <v>0</v>
      </c>
      <c r="AD256" s="198">
        <v>0</v>
      </c>
      <c r="AE256" s="198">
        <v>0</v>
      </c>
      <c r="AF256" s="198">
        <v>0</v>
      </c>
      <c r="AG256" s="198">
        <v>0</v>
      </c>
      <c r="AH256" s="198">
        <v>0</v>
      </c>
      <c r="AI256" s="198">
        <v>0</v>
      </c>
    </row>
    <row r="257" spans="1:35">
      <c r="A257" s="195">
        <v>252</v>
      </c>
      <c r="B257" s="267" t="s">
        <v>855</v>
      </c>
      <c r="C257" s="195" t="s">
        <v>856</v>
      </c>
      <c r="D257" s="197">
        <v>133</v>
      </c>
      <c r="E257" s="198">
        <v>0</v>
      </c>
      <c r="F257" s="198">
        <v>0</v>
      </c>
      <c r="G257" s="198">
        <v>0</v>
      </c>
      <c r="H257" s="198">
        <v>0</v>
      </c>
      <c r="I257" s="198">
        <v>63</v>
      </c>
      <c r="J257" s="198">
        <v>0</v>
      </c>
      <c r="K257" s="198">
        <v>0</v>
      </c>
      <c r="L257" s="198">
        <v>0</v>
      </c>
      <c r="M257" s="198">
        <v>0</v>
      </c>
      <c r="N257" s="198">
        <v>70</v>
      </c>
      <c r="O257" s="198">
        <v>0</v>
      </c>
      <c r="P257" s="198">
        <v>0</v>
      </c>
      <c r="Q257" s="198">
        <v>0</v>
      </c>
      <c r="R257" s="198">
        <v>0</v>
      </c>
      <c r="S257" s="198">
        <v>0</v>
      </c>
      <c r="T257" s="198">
        <v>0</v>
      </c>
      <c r="U257" s="198">
        <v>0</v>
      </c>
      <c r="V257" s="198">
        <v>0</v>
      </c>
      <c r="W257" s="198">
        <v>0</v>
      </c>
      <c r="X257" s="198">
        <v>0</v>
      </c>
      <c r="Y257" s="198">
        <v>0</v>
      </c>
      <c r="Z257" s="198">
        <v>0</v>
      </c>
      <c r="AA257" s="198">
        <v>0</v>
      </c>
      <c r="AB257" s="198">
        <v>0</v>
      </c>
      <c r="AC257" s="198">
        <v>0</v>
      </c>
      <c r="AD257" s="198">
        <v>0</v>
      </c>
      <c r="AE257" s="198">
        <v>0</v>
      </c>
      <c r="AF257" s="198">
        <v>0</v>
      </c>
      <c r="AG257" s="198">
        <v>0</v>
      </c>
      <c r="AH257" s="198">
        <v>0</v>
      </c>
      <c r="AI257" s="198">
        <v>0</v>
      </c>
    </row>
    <row r="258" spans="1:35">
      <c r="A258" s="195">
        <v>253</v>
      </c>
      <c r="B258" s="267" t="s">
        <v>857</v>
      </c>
      <c r="C258" s="195" t="s">
        <v>858</v>
      </c>
      <c r="D258" s="197">
        <v>126</v>
      </c>
      <c r="E258" s="198">
        <v>0</v>
      </c>
      <c r="F258" s="198">
        <v>0</v>
      </c>
      <c r="G258" s="198">
        <v>0</v>
      </c>
      <c r="H258" s="198">
        <v>69</v>
      </c>
      <c r="I258" s="198">
        <v>0</v>
      </c>
      <c r="J258" s="198">
        <v>0</v>
      </c>
      <c r="K258" s="198">
        <v>0</v>
      </c>
      <c r="L258" s="198">
        <v>0</v>
      </c>
      <c r="M258" s="198">
        <v>0</v>
      </c>
      <c r="N258" s="198">
        <v>57</v>
      </c>
      <c r="O258" s="198">
        <v>0</v>
      </c>
      <c r="P258" s="198">
        <v>0</v>
      </c>
      <c r="Q258" s="198">
        <v>0</v>
      </c>
      <c r="R258" s="198">
        <v>0</v>
      </c>
      <c r="S258" s="198">
        <v>0</v>
      </c>
      <c r="T258" s="198">
        <v>0</v>
      </c>
      <c r="U258" s="198">
        <v>0</v>
      </c>
      <c r="V258" s="198">
        <v>0</v>
      </c>
      <c r="W258" s="198">
        <v>0</v>
      </c>
      <c r="X258" s="198">
        <v>0</v>
      </c>
      <c r="Y258" s="198">
        <v>0</v>
      </c>
      <c r="Z258" s="198">
        <v>0</v>
      </c>
      <c r="AA258" s="198">
        <v>0</v>
      </c>
      <c r="AB258" s="198">
        <v>0</v>
      </c>
      <c r="AC258" s="198">
        <v>0</v>
      </c>
      <c r="AD258" s="198">
        <v>0</v>
      </c>
      <c r="AE258" s="198">
        <v>0</v>
      </c>
      <c r="AF258" s="198">
        <v>0</v>
      </c>
      <c r="AG258" s="198">
        <v>0</v>
      </c>
      <c r="AH258" s="198">
        <v>0</v>
      </c>
      <c r="AI258" s="198">
        <v>0</v>
      </c>
    </row>
    <row r="259" spans="1:35">
      <c r="A259" s="195">
        <v>254</v>
      </c>
      <c r="B259" s="267" t="s">
        <v>859</v>
      </c>
      <c r="C259" s="195" t="s">
        <v>860</v>
      </c>
      <c r="D259" s="197">
        <v>178</v>
      </c>
      <c r="E259" s="198">
        <v>0</v>
      </c>
      <c r="F259" s="198">
        <v>118</v>
      </c>
      <c r="G259" s="198">
        <v>0</v>
      </c>
      <c r="H259" s="198">
        <v>0</v>
      </c>
      <c r="I259" s="198">
        <v>0</v>
      </c>
      <c r="J259" s="198">
        <v>60</v>
      </c>
      <c r="K259" s="198">
        <v>0</v>
      </c>
      <c r="L259" s="198">
        <v>0</v>
      </c>
      <c r="M259" s="198">
        <v>0</v>
      </c>
      <c r="N259" s="198">
        <v>0</v>
      </c>
      <c r="O259" s="198">
        <v>0</v>
      </c>
      <c r="P259" s="198">
        <v>0</v>
      </c>
      <c r="Q259" s="198">
        <v>0</v>
      </c>
      <c r="R259" s="198">
        <v>0</v>
      </c>
      <c r="S259" s="198">
        <v>0</v>
      </c>
      <c r="T259" s="198">
        <v>0</v>
      </c>
      <c r="U259" s="198">
        <v>0</v>
      </c>
      <c r="V259" s="198">
        <v>0</v>
      </c>
      <c r="W259" s="198">
        <v>0</v>
      </c>
      <c r="X259" s="198">
        <v>0</v>
      </c>
      <c r="Y259" s="198">
        <v>0</v>
      </c>
      <c r="Z259" s="198">
        <v>0</v>
      </c>
      <c r="AA259" s="198">
        <v>0</v>
      </c>
      <c r="AB259" s="198">
        <v>0</v>
      </c>
      <c r="AC259" s="198">
        <v>0</v>
      </c>
      <c r="AD259" s="198">
        <v>0</v>
      </c>
      <c r="AE259" s="198">
        <v>0</v>
      </c>
      <c r="AF259" s="198">
        <v>0</v>
      </c>
      <c r="AG259" s="198">
        <v>0</v>
      </c>
      <c r="AH259" s="198">
        <v>0</v>
      </c>
      <c r="AI259" s="198">
        <v>0</v>
      </c>
    </row>
    <row r="260" spans="1:35" ht="18" thickBot="1">
      <c r="A260" s="892" t="s">
        <v>861</v>
      </c>
      <c r="B260" s="893"/>
      <c r="C260" s="268"/>
      <c r="D260" s="269">
        <v>1504205.8600000006</v>
      </c>
      <c r="E260" s="269">
        <v>184840.84999999998</v>
      </c>
      <c r="F260" s="269">
        <v>168041.29000000004</v>
      </c>
      <c r="G260" s="269">
        <v>125906.70999999996</v>
      </c>
      <c r="H260" s="269">
        <v>139926.07999999996</v>
      </c>
      <c r="I260" s="269">
        <v>146845.11000000002</v>
      </c>
      <c r="J260" s="269">
        <v>130495.62</v>
      </c>
      <c r="K260" s="269">
        <v>155298.15000000002</v>
      </c>
      <c r="L260" s="269">
        <v>152752.51000000004</v>
      </c>
      <c r="M260" s="269">
        <v>148335.32000000004</v>
      </c>
      <c r="N260" s="269">
        <v>151764.21999999997</v>
      </c>
      <c r="O260" s="269">
        <v>0</v>
      </c>
      <c r="P260" s="269">
        <v>0</v>
      </c>
      <c r="Q260" s="269">
        <v>0</v>
      </c>
      <c r="R260" s="269">
        <v>0</v>
      </c>
      <c r="S260" s="269">
        <v>0</v>
      </c>
      <c r="T260" s="269">
        <v>0</v>
      </c>
      <c r="U260" s="269">
        <v>0</v>
      </c>
      <c r="V260" s="269">
        <v>0</v>
      </c>
      <c r="W260" s="269">
        <v>0</v>
      </c>
      <c r="X260" s="269">
        <v>0</v>
      </c>
      <c r="Y260" s="269">
        <v>0</v>
      </c>
      <c r="Z260" s="269">
        <v>0</v>
      </c>
      <c r="AA260" s="269">
        <v>0</v>
      </c>
      <c r="AB260" s="269">
        <v>0</v>
      </c>
      <c r="AC260" s="269">
        <v>0</v>
      </c>
      <c r="AD260" s="269">
        <v>0</v>
      </c>
      <c r="AE260" s="269">
        <v>0</v>
      </c>
      <c r="AF260" s="269">
        <v>0</v>
      </c>
      <c r="AG260" s="269">
        <v>0</v>
      </c>
      <c r="AH260" s="269">
        <v>0</v>
      </c>
      <c r="AI260" s="269">
        <v>0</v>
      </c>
    </row>
    <row r="261" spans="1:35">
      <c r="A261" s="270"/>
      <c r="B261" s="270"/>
      <c r="C261" s="270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189"/>
      <c r="AF261" s="189"/>
      <c r="AG261" s="265"/>
      <c r="AH261" s="265"/>
      <c r="AI261" s="265"/>
    </row>
    <row r="262" spans="1:35">
      <c r="A262" s="270"/>
      <c r="B262" s="270"/>
      <c r="C262" s="270"/>
      <c r="D262" s="271">
        <v>1504205.8599999999</v>
      </c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189"/>
      <c r="AF262" s="189"/>
      <c r="AG262" s="265"/>
      <c r="AH262" s="265"/>
      <c r="AI262" s="265"/>
    </row>
    <row r="263" spans="1:35">
      <c r="A263" s="270"/>
      <c r="B263" s="270"/>
      <c r="C263" s="270"/>
      <c r="D263" s="271">
        <v>0</v>
      </c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189"/>
      <c r="AF263" s="189"/>
      <c r="AG263" s="265"/>
      <c r="AH263" s="265"/>
      <c r="AI263" s="265"/>
    </row>
    <row r="264" spans="1:35">
      <c r="A264" s="272"/>
      <c r="B264" s="272"/>
      <c r="C264" s="272"/>
      <c r="D264" s="272" t="s">
        <v>862</v>
      </c>
      <c r="E264" s="273">
        <v>156160.78</v>
      </c>
      <c r="F264" s="273">
        <v>145611.05000000002</v>
      </c>
      <c r="G264" s="273">
        <v>105381.04999999999</v>
      </c>
      <c r="H264" s="273">
        <v>119329.45999999999</v>
      </c>
      <c r="I264" s="273">
        <v>121110.59</v>
      </c>
      <c r="J264" s="273">
        <v>109713.05</v>
      </c>
      <c r="K264" s="273">
        <v>135424.13</v>
      </c>
      <c r="L264" s="273">
        <v>131419.44</v>
      </c>
      <c r="M264" s="273">
        <v>124430.87</v>
      </c>
      <c r="N264" s="273">
        <v>129248.5</v>
      </c>
      <c r="O264" s="273">
        <v>0</v>
      </c>
      <c r="P264" s="273">
        <v>0</v>
      </c>
      <c r="Q264" s="273">
        <v>0</v>
      </c>
      <c r="R264" s="273">
        <v>0</v>
      </c>
      <c r="S264" s="273">
        <v>0</v>
      </c>
      <c r="T264" s="273">
        <v>0</v>
      </c>
      <c r="U264" s="273">
        <v>0</v>
      </c>
      <c r="V264" s="273">
        <v>0</v>
      </c>
      <c r="W264" s="273">
        <v>0</v>
      </c>
      <c r="X264" s="273">
        <v>0</v>
      </c>
      <c r="Y264" s="273">
        <v>0</v>
      </c>
      <c r="Z264" s="273">
        <v>0</v>
      </c>
      <c r="AA264" s="273">
        <v>0</v>
      </c>
      <c r="AB264" s="273">
        <v>0</v>
      </c>
      <c r="AC264" s="273">
        <v>0</v>
      </c>
      <c r="AD264" s="273">
        <v>0</v>
      </c>
      <c r="AE264" s="273">
        <v>0</v>
      </c>
      <c r="AF264" s="273">
        <v>0</v>
      </c>
      <c r="AG264" s="273">
        <v>0</v>
      </c>
      <c r="AH264" s="273">
        <v>0</v>
      </c>
      <c r="AI264" s="273">
        <v>0</v>
      </c>
    </row>
    <row r="265" spans="1:35">
      <c r="A265" s="274"/>
      <c r="B265" s="274"/>
      <c r="C265" s="274"/>
      <c r="D265" s="275" t="s">
        <v>863</v>
      </c>
      <c r="E265" s="275">
        <v>17775</v>
      </c>
      <c r="F265" s="275">
        <v>13403</v>
      </c>
      <c r="G265" s="275">
        <v>12629</v>
      </c>
      <c r="H265" s="275">
        <v>12922</v>
      </c>
      <c r="I265" s="275">
        <v>15539</v>
      </c>
      <c r="J265" s="275">
        <v>12440</v>
      </c>
      <c r="K265" s="275">
        <v>11415</v>
      </c>
      <c r="L265" s="275">
        <v>12725</v>
      </c>
      <c r="M265" s="275">
        <v>13073</v>
      </c>
      <c r="N265" s="275">
        <v>13939</v>
      </c>
      <c r="O265" s="275">
        <v>0</v>
      </c>
      <c r="P265" s="275">
        <v>0</v>
      </c>
      <c r="Q265" s="275">
        <v>0</v>
      </c>
      <c r="R265" s="275">
        <v>0</v>
      </c>
      <c r="S265" s="275">
        <v>0</v>
      </c>
      <c r="T265" s="275">
        <v>0</v>
      </c>
      <c r="U265" s="275">
        <v>0</v>
      </c>
      <c r="V265" s="275">
        <v>0</v>
      </c>
      <c r="W265" s="275">
        <v>0</v>
      </c>
      <c r="X265" s="275">
        <v>0</v>
      </c>
      <c r="Y265" s="275">
        <v>0</v>
      </c>
      <c r="Z265" s="275">
        <v>0</v>
      </c>
      <c r="AA265" s="275">
        <v>0</v>
      </c>
      <c r="AB265" s="275">
        <v>0</v>
      </c>
      <c r="AC265" s="275">
        <v>0</v>
      </c>
      <c r="AD265" s="275">
        <v>0</v>
      </c>
      <c r="AE265" s="275">
        <v>0</v>
      </c>
      <c r="AF265" s="275">
        <v>0</v>
      </c>
      <c r="AG265" s="275">
        <v>0</v>
      </c>
      <c r="AH265" s="275">
        <v>0</v>
      </c>
      <c r="AI265" s="275">
        <v>0</v>
      </c>
    </row>
    <row r="266" spans="1:35">
      <c r="A266" s="274"/>
      <c r="B266" s="274"/>
      <c r="C266" s="274"/>
      <c r="D266" s="275" t="s">
        <v>864</v>
      </c>
      <c r="E266" s="275">
        <v>7620.1</v>
      </c>
      <c r="F266" s="275">
        <v>6974.91</v>
      </c>
      <c r="G266" s="275">
        <v>6597.42</v>
      </c>
      <c r="H266" s="275">
        <v>5696</v>
      </c>
      <c r="I266" s="275">
        <v>5893.8599999999988</v>
      </c>
      <c r="J266" s="275">
        <v>6247.96</v>
      </c>
      <c r="K266" s="275">
        <v>7038</v>
      </c>
      <c r="L266" s="275">
        <v>7603.88</v>
      </c>
      <c r="M266" s="275">
        <v>7004</v>
      </c>
      <c r="N266" s="275">
        <v>6311.84</v>
      </c>
      <c r="O266" s="275">
        <v>0</v>
      </c>
      <c r="P266" s="275">
        <v>0</v>
      </c>
      <c r="Q266" s="275">
        <v>0</v>
      </c>
      <c r="R266" s="275">
        <v>0</v>
      </c>
      <c r="S266" s="275">
        <v>0</v>
      </c>
      <c r="T266" s="275">
        <v>0</v>
      </c>
      <c r="U266" s="275">
        <v>0</v>
      </c>
      <c r="V266" s="275">
        <v>0</v>
      </c>
      <c r="W266" s="275">
        <v>0</v>
      </c>
      <c r="X266" s="275">
        <v>0</v>
      </c>
      <c r="Y266" s="275">
        <v>0</v>
      </c>
      <c r="Z266" s="275">
        <v>0</v>
      </c>
      <c r="AA266" s="275">
        <v>0</v>
      </c>
      <c r="AB266" s="275">
        <v>0</v>
      </c>
      <c r="AC266" s="275">
        <v>0</v>
      </c>
      <c r="AD266" s="275">
        <v>0</v>
      </c>
      <c r="AE266" s="275">
        <v>0</v>
      </c>
      <c r="AF266" s="275">
        <v>0</v>
      </c>
      <c r="AG266" s="275">
        <v>0</v>
      </c>
      <c r="AH266" s="275">
        <v>0</v>
      </c>
      <c r="AI266" s="275">
        <v>0</v>
      </c>
    </row>
    <row r="267" spans="1:35">
      <c r="A267" s="274"/>
      <c r="B267" s="274"/>
      <c r="C267" s="274"/>
      <c r="D267" s="275" t="s">
        <v>865</v>
      </c>
      <c r="E267" s="275">
        <v>3284.9700000000003</v>
      </c>
      <c r="F267" s="275">
        <v>2052.33</v>
      </c>
      <c r="G267" s="275">
        <v>1299.24</v>
      </c>
      <c r="H267" s="275">
        <v>1978.62</v>
      </c>
      <c r="I267" s="275">
        <v>4301.66</v>
      </c>
      <c r="J267" s="275">
        <v>2094.6099999999997</v>
      </c>
      <c r="K267" s="275">
        <v>1421.02</v>
      </c>
      <c r="L267" s="275">
        <v>1004.19</v>
      </c>
      <c r="M267" s="275">
        <v>3827.45</v>
      </c>
      <c r="N267" s="275">
        <v>2264.88</v>
      </c>
      <c r="O267" s="275">
        <v>0</v>
      </c>
      <c r="P267" s="275">
        <v>0</v>
      </c>
      <c r="Q267" s="275">
        <v>0</v>
      </c>
      <c r="R267" s="275">
        <v>0</v>
      </c>
      <c r="S267" s="275">
        <v>0</v>
      </c>
      <c r="T267" s="275">
        <v>0</v>
      </c>
      <c r="U267" s="275">
        <v>0</v>
      </c>
      <c r="V267" s="275">
        <v>0</v>
      </c>
      <c r="W267" s="275">
        <v>0</v>
      </c>
      <c r="X267" s="275">
        <v>0</v>
      </c>
      <c r="Y267" s="275">
        <v>0</v>
      </c>
      <c r="Z267" s="275">
        <v>0</v>
      </c>
      <c r="AA267" s="275">
        <v>0</v>
      </c>
      <c r="AB267" s="275">
        <v>0</v>
      </c>
      <c r="AC267" s="275">
        <v>0</v>
      </c>
      <c r="AD267" s="275">
        <v>0</v>
      </c>
      <c r="AE267" s="275">
        <v>0</v>
      </c>
      <c r="AF267" s="275">
        <v>0</v>
      </c>
      <c r="AG267" s="275">
        <v>0</v>
      </c>
      <c r="AH267" s="275">
        <v>0</v>
      </c>
      <c r="AI267" s="275">
        <v>0</v>
      </c>
    </row>
    <row r="268" spans="1:35">
      <c r="A268" s="274"/>
      <c r="B268" s="276"/>
      <c r="C268" s="277"/>
      <c r="D268" s="275"/>
      <c r="E268" s="275"/>
      <c r="F268" s="275"/>
      <c r="G268" s="275"/>
      <c r="H268" s="275"/>
      <c r="I268" s="275"/>
      <c r="J268" s="275"/>
      <c r="K268" s="275"/>
      <c r="L268" s="275"/>
      <c r="M268" s="275"/>
      <c r="N268" s="275"/>
      <c r="O268" s="275"/>
      <c r="P268" s="275"/>
      <c r="Q268" s="275"/>
      <c r="R268" s="275"/>
      <c r="S268" s="275"/>
      <c r="T268" s="275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  <c r="AF268" s="275"/>
      <c r="AG268" s="275"/>
      <c r="AH268" s="275"/>
      <c r="AI268" s="275"/>
    </row>
    <row r="269" spans="1:35">
      <c r="A269" s="274"/>
      <c r="B269" s="276"/>
      <c r="C269" s="277"/>
      <c r="D269" s="274"/>
      <c r="E269" s="278">
        <v>184840.85</v>
      </c>
      <c r="F269" s="278">
        <v>168041.29</v>
      </c>
      <c r="G269" s="278">
        <v>125906.70999999999</v>
      </c>
      <c r="H269" s="278">
        <v>139926.07999999999</v>
      </c>
      <c r="I269" s="278">
        <v>146845.10999999999</v>
      </c>
      <c r="J269" s="278">
        <v>130495.62000000001</v>
      </c>
      <c r="K269" s="278">
        <v>155298.15</v>
      </c>
      <c r="L269" s="278">
        <v>152752.51</v>
      </c>
      <c r="M269" s="278">
        <v>148335.32</v>
      </c>
      <c r="N269" s="278">
        <v>151764.22</v>
      </c>
      <c r="O269" s="278">
        <v>0</v>
      </c>
      <c r="P269" s="278">
        <v>0</v>
      </c>
      <c r="Q269" s="278">
        <v>0</v>
      </c>
      <c r="R269" s="278">
        <v>0</v>
      </c>
      <c r="S269" s="278">
        <v>0</v>
      </c>
      <c r="T269" s="278">
        <v>0</v>
      </c>
      <c r="U269" s="278">
        <v>0</v>
      </c>
      <c r="V269" s="278">
        <v>0</v>
      </c>
      <c r="W269" s="278">
        <v>0</v>
      </c>
      <c r="X269" s="278">
        <v>0</v>
      </c>
      <c r="Y269" s="278">
        <v>0</v>
      </c>
      <c r="Z269" s="278">
        <v>0</v>
      </c>
      <c r="AA269" s="278">
        <v>0</v>
      </c>
      <c r="AB269" s="278">
        <v>0</v>
      </c>
      <c r="AC269" s="278">
        <v>0</v>
      </c>
      <c r="AD269" s="278">
        <v>0</v>
      </c>
      <c r="AE269" s="278">
        <v>0</v>
      </c>
      <c r="AF269" s="278">
        <v>0</v>
      </c>
      <c r="AG269" s="278">
        <v>0</v>
      </c>
      <c r="AH269" s="278">
        <v>0</v>
      </c>
      <c r="AI269" s="278">
        <v>0</v>
      </c>
    </row>
    <row r="270" spans="1:35">
      <c r="A270" s="274"/>
      <c r="B270" s="276"/>
      <c r="C270" s="277"/>
      <c r="D270" s="274" t="s">
        <v>286</v>
      </c>
      <c r="E270" s="279">
        <v>0</v>
      </c>
      <c r="F270" s="279">
        <v>0</v>
      </c>
      <c r="G270" s="279">
        <v>0</v>
      </c>
      <c r="H270" s="279">
        <v>0</v>
      </c>
      <c r="I270" s="279">
        <v>0</v>
      </c>
      <c r="J270" s="279">
        <v>0</v>
      </c>
      <c r="K270" s="279">
        <v>0</v>
      </c>
      <c r="L270" s="279">
        <v>0</v>
      </c>
      <c r="M270" s="279">
        <v>0</v>
      </c>
      <c r="N270" s="279">
        <v>0</v>
      </c>
      <c r="O270" s="279">
        <v>0</v>
      </c>
      <c r="P270" s="279">
        <v>0</v>
      </c>
      <c r="Q270" s="279">
        <v>0</v>
      </c>
      <c r="R270" s="279">
        <v>0</v>
      </c>
      <c r="S270" s="279">
        <v>0</v>
      </c>
      <c r="T270" s="279">
        <v>0</v>
      </c>
      <c r="U270" s="279">
        <v>0</v>
      </c>
      <c r="V270" s="279">
        <v>0</v>
      </c>
      <c r="W270" s="279">
        <v>0</v>
      </c>
      <c r="X270" s="279">
        <v>0</v>
      </c>
      <c r="Y270" s="279">
        <v>0</v>
      </c>
      <c r="Z270" s="279">
        <v>0</v>
      </c>
      <c r="AA270" s="279">
        <v>0</v>
      </c>
      <c r="AB270" s="279">
        <v>0</v>
      </c>
      <c r="AC270" s="279">
        <v>0</v>
      </c>
      <c r="AD270" s="279">
        <v>0</v>
      </c>
      <c r="AE270" s="279">
        <v>0</v>
      </c>
      <c r="AF270" s="279">
        <v>0</v>
      </c>
      <c r="AG270" s="279">
        <v>0</v>
      </c>
      <c r="AH270" s="279">
        <v>0</v>
      </c>
      <c r="AI270" s="279">
        <v>0</v>
      </c>
    </row>
    <row r="271" spans="1:35">
      <c r="A271" s="274"/>
      <c r="B271" s="276"/>
      <c r="C271" s="277"/>
      <c r="D271" s="274"/>
      <c r="E271" s="278">
        <v>-2.9103830456733704E-11</v>
      </c>
      <c r="F271" s="278">
        <v>2.9103830456733704E-11</v>
      </c>
      <c r="G271" s="278">
        <v>-2.9103830456733704E-11</v>
      </c>
      <c r="H271" s="278">
        <v>-2.9103830456733704E-11</v>
      </c>
      <c r="I271" s="278">
        <v>2.9103830456733704E-11</v>
      </c>
      <c r="J271" s="278">
        <v>-1.4551915228366852E-11</v>
      </c>
      <c r="K271" s="278">
        <v>2.9103830456733704E-11</v>
      </c>
      <c r="L271" s="278">
        <v>2.9103830456733704E-11</v>
      </c>
      <c r="M271" s="278">
        <v>2.9103830456733704E-11</v>
      </c>
      <c r="N271" s="278">
        <v>-2.9103830456733704E-11</v>
      </c>
      <c r="O271" s="278">
        <v>0</v>
      </c>
      <c r="P271" s="278">
        <v>0</v>
      </c>
      <c r="Q271" s="278">
        <v>0</v>
      </c>
      <c r="R271" s="278">
        <v>0</v>
      </c>
      <c r="S271" s="278">
        <v>0</v>
      </c>
      <c r="T271" s="278">
        <v>0</v>
      </c>
      <c r="U271" s="278">
        <v>0</v>
      </c>
      <c r="V271" s="278">
        <v>0</v>
      </c>
      <c r="W271" s="278">
        <v>0</v>
      </c>
      <c r="X271" s="278">
        <v>0</v>
      </c>
      <c r="Y271" s="278">
        <v>0</v>
      </c>
      <c r="Z271" s="278">
        <v>0</v>
      </c>
      <c r="AA271" s="278">
        <v>0</v>
      </c>
      <c r="AB271" s="278">
        <v>0</v>
      </c>
      <c r="AC271" s="278">
        <v>0</v>
      </c>
      <c r="AD271" s="278">
        <v>0</v>
      </c>
      <c r="AE271" s="278">
        <v>0</v>
      </c>
      <c r="AF271" s="278">
        <v>0</v>
      </c>
      <c r="AG271" s="278">
        <v>0</v>
      </c>
      <c r="AH271" s="278">
        <v>0</v>
      </c>
      <c r="AI271" s="278">
        <v>0</v>
      </c>
    </row>
  </sheetData>
  <mergeCells count="5">
    <mergeCell ref="A260:B260"/>
    <mergeCell ref="A3:A4"/>
    <mergeCell ref="B3:B5"/>
    <mergeCell ref="C3:C4"/>
    <mergeCell ref="D3:D5"/>
  </mergeCells>
  <phoneticPr fontId="23" type="noConversion"/>
  <pageMargins left="0.7" right="0.7" top="0.75" bottom="0.75" header="0.3" footer="0.3"/>
  <pageSetup paperSize="9" orientation="portrait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Mashup xmlns="http://schemas.microsoft.com/DataMashup">AAAAAGwD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Aoike4DgAAABEAAAATAAAARm9ybXVsYXMvU2VjdGlvbjEubStOTS7JzM9TCIbQhtYAUEsDBBQAAAAIAIdO4kB/v9PKnQAAAOQAAAATAAAAW0NvbnRlbnRfVHlwZXNdLnhtbG2PSw7CMAxErxJ5n7qwQAg17aJwAy4QBfcjmo8aF4Xbk9AdYunxPM+46ZJdxIvWOHun4FDVIMgZ/5jdqGDjQZ6ha5v7O1AU2eqigok5XBCjmcjqWPlALm8Gv1rNeVxHDNo89Uh4rOsTGu+YHEsuN6BtrjTobWFxS1neYzMOot99JUoBU2IsMv4F7I9dh7DMRnN+ApO0UdoC4rd2+wFQSwECFAAUAAAACACHTuJAf7/Typ0AAADkAAAAEwAAAAAAAAABACAAAABaAQAAW0NvbnRlbnRfVHlwZXNdLnhtbFBLAQIUAAoAAAAAAIdO4kAAAAAAAAAAAAAAAAAHAAAAAAAAAAAAEAAAAAAAAABDb25maWcvUEsBAhQAFAAAAAgAh07iQBI4/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wwEAAAAAAAChAQAAPD94bWwgdmVyc2lvbj0iMS4wIiBlbmNvZGluZz0idXRmLTgiID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RdWVyeUdyb3VwcyIgVmFsdWU9InNBQUFBQUE9PSIgLz48RW50cnkgVHlwZT0iUmVsYXRpb25zaGlwcyIgVmFsdWU9InNBQUFBQUE9PSIgLz48L1N0YWJsZUVudHJpZXM+PC9JdGVtPjwvSXRlbXM+PC9Mb2NhbFBhY2thZ2VNZXRhZGF0YUZpbGU+FgAAAFBLBQYAAAAAAAAAAAAAAAAAAAAAAAABAAAAAA==</DataMashup>
</file>

<file path=customXml/itemProps1.xml><?xml version="1.0" encoding="utf-8"?>
<ds:datastoreItem xmlns:ds="http://schemas.openxmlformats.org/officeDocument/2006/customXml" ds:itemID="{AF06BD4E-ECD6-4F2E-B3D5-22524787A8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2</vt:i4>
      </vt:variant>
    </vt:vector>
  </HeadingPairs>
  <TitlesOfParts>
    <vt:vector size="14" baseType="lpstr">
      <vt:lpstr>每日汇总Daily Summary</vt:lpstr>
      <vt:lpstr>停机情况 (2)</vt:lpstr>
      <vt:lpstr>停机情况</vt:lpstr>
      <vt:lpstr>日合并Daily Merge</vt:lpstr>
      <vt:lpstr>辅助表Auxiliary</vt:lpstr>
      <vt:lpstr>效率表</vt:lpstr>
      <vt:lpstr>Day1</vt:lpstr>
      <vt:lpstr>Day2</vt:lpstr>
      <vt:lpstr>Night1</vt:lpstr>
      <vt:lpstr>Night2</vt:lpstr>
      <vt:lpstr>Electrical Excavator</vt:lpstr>
      <vt:lpstr>设备一天</vt:lpstr>
      <vt:lpstr>'Electrical Excavator'!Print_Area</vt:lpstr>
      <vt:lpstr>'日合并Daily Merge'!Print_Area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Kairen Deng</dc:creator>
  <cp:lastModifiedBy>Kairen Deng</cp:lastModifiedBy>
  <cp:lastPrinted>2026-02-12T23:05:00Z</cp:lastPrinted>
  <dcterms:created xsi:type="dcterms:W3CDTF">2026-01-31T06:40:00Z</dcterms:created>
  <dcterms:modified xsi:type="dcterms:W3CDTF">2026-08-11T05:38:27Z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347069F9A553C10645557C69A3E22A8A_42</vt:lpwstr>
  </property>
  <property fmtid="{D5CDD505-2E9C-101B-9397-08002B2CF9AE}" pid="3" name="KSOProductBuildVer">
    <vt:lpwstr>2052-12.1.25205.25205</vt:lpwstr>
  </property>
  <property fmtid="{D5CDD505-2E9C-101B-9397-08002B2CF9AE}" pid="4" name="CalculationRule">
    <vt:i4>0</vt:i4>
  </property>
</Properties>
</file>