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r\OneDrive - Tobii AB (Publ)\Financial Guidance\"/>
    </mc:Choice>
  </mc:AlternateContent>
  <xr:revisionPtr revIDLastSave="0" documentId="8_{5F8808DE-C435-40AC-9DD0-F73F820E8CAA}" xr6:coauthVersionLast="47" xr6:coauthVersionMax="47" xr10:uidLastSave="{00000000-0000-0000-0000-000000000000}"/>
  <bookViews>
    <workbookView xWindow="-120" yWindow="-120" windowWidth="29040" windowHeight="15840" activeTab="1" xr2:uid="{5755EC48-ABD5-45C4-9238-CCD53162AAE0}"/>
  </bookViews>
  <sheets>
    <sheet name="NA Orders Progressive " sheetId="3" r:id="rId1"/>
    <sheet name="NA Orders" sheetId="1" r:id="rId2"/>
    <sheet name="Expens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11" i="3"/>
  <c r="M10" i="3"/>
  <c r="H10" i="3" s="1"/>
  <c r="M9" i="3"/>
  <c r="L9" i="3" s="1"/>
  <c r="M8" i="3"/>
  <c r="M7" i="3"/>
  <c r="M6" i="3"/>
  <c r="M5" i="3"/>
  <c r="L5" i="3" s="1"/>
  <c r="M4" i="3"/>
  <c r="M3" i="3"/>
  <c r="L3" i="3" s="1"/>
  <c r="K13" i="3"/>
  <c r="K17" i="3" s="1"/>
  <c r="I13" i="3"/>
  <c r="I17" i="3" s="1"/>
  <c r="G13" i="3"/>
  <c r="G17" i="3" s="1"/>
  <c r="E13" i="3"/>
  <c r="E17" i="3" s="1"/>
  <c r="C13" i="3"/>
  <c r="C17" i="3" s="1"/>
  <c r="J12" i="3"/>
  <c r="J8" i="3"/>
  <c r="J7" i="3"/>
  <c r="J6" i="3"/>
  <c r="M13" i="3" l="1"/>
  <c r="D11" i="3"/>
  <c r="L7" i="3"/>
  <c r="J11" i="3"/>
  <c r="F7" i="3"/>
  <c r="H11" i="3"/>
  <c r="L6" i="3"/>
  <c r="F8" i="3"/>
  <c r="D4" i="3"/>
  <c r="H4" i="3"/>
  <c r="H5" i="3"/>
  <c r="H9" i="3"/>
  <c r="J4" i="3"/>
  <c r="J9" i="3"/>
  <c r="D5" i="3"/>
  <c r="D9" i="3"/>
  <c r="J5" i="3"/>
  <c r="F6" i="3"/>
  <c r="L8" i="3"/>
  <c r="F11" i="3"/>
  <c r="L11" i="3"/>
  <c r="F12" i="3"/>
  <c r="L12" i="3"/>
  <c r="H6" i="3"/>
  <c r="H7" i="3"/>
  <c r="H8" i="3"/>
  <c r="D10" i="3"/>
  <c r="J10" i="3"/>
  <c r="H12" i="3"/>
  <c r="H3" i="3"/>
  <c r="D3" i="3"/>
  <c r="J3" i="3"/>
  <c r="J13" i="3" s="1"/>
  <c r="F10" i="3"/>
  <c r="L10" i="3"/>
  <c r="F3" i="3"/>
  <c r="F4" i="3"/>
  <c r="L4" i="3"/>
  <c r="F5" i="3"/>
  <c r="D6" i="3"/>
  <c r="D7" i="3"/>
  <c r="N7" i="3" s="1"/>
  <c r="D8" i="3"/>
  <c r="N8" i="3" s="1"/>
  <c r="F9" i="3"/>
  <c r="D12" i="3"/>
  <c r="N12" i="3" s="1"/>
  <c r="C15" i="3"/>
  <c r="I15" i="3"/>
  <c r="E15" i="3"/>
  <c r="K15" i="3"/>
  <c r="G15" i="3"/>
  <c r="L13" i="3" l="1"/>
  <c r="N11" i="3"/>
  <c r="F13" i="3"/>
  <c r="N10" i="3"/>
  <c r="N9" i="3"/>
  <c r="N5" i="3"/>
  <c r="N4" i="3"/>
  <c r="N6" i="3"/>
  <c r="H13" i="3"/>
  <c r="D13" i="3"/>
  <c r="N3" i="3"/>
  <c r="N13" i="3" l="1"/>
  <c r="L21" i="2"/>
  <c r="K21" i="2"/>
  <c r="J21" i="2"/>
  <c r="I21" i="2"/>
  <c r="H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D21" i="2"/>
  <c r="C21" i="2"/>
  <c r="B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Q3" i="2" s="1"/>
  <c r="E5" i="2"/>
  <c r="Q2" i="2" s="1"/>
  <c r="E4" i="2"/>
  <c r="E3" i="2"/>
  <c r="E2" i="2"/>
  <c r="Q1" i="2" s="1"/>
  <c r="E21" i="2" l="1"/>
  <c r="AI12" i="1"/>
  <c r="AI11" i="1"/>
  <c r="AI10" i="1"/>
  <c r="AI9" i="1"/>
  <c r="AI8" i="1"/>
  <c r="AI7" i="1"/>
  <c r="AI6" i="1"/>
  <c r="AI5" i="1"/>
  <c r="AI4" i="1"/>
  <c r="AI3" i="1"/>
  <c r="AI13" i="1" s="1"/>
  <c r="AG12" i="1"/>
  <c r="AG11" i="1"/>
  <c r="AG10" i="1"/>
  <c r="AG9" i="1"/>
  <c r="AG8" i="1"/>
  <c r="AG7" i="1"/>
  <c r="AG6" i="1"/>
  <c r="AG5" i="1"/>
  <c r="AG4" i="1"/>
  <c r="AG3" i="1"/>
  <c r="AG13" i="1" s="1"/>
  <c r="AE12" i="1"/>
  <c r="AE11" i="1"/>
  <c r="AE10" i="1"/>
  <c r="AE9" i="1"/>
  <c r="AE8" i="1"/>
  <c r="AE7" i="1"/>
  <c r="AE6" i="1"/>
  <c r="AE5" i="1"/>
  <c r="AE4" i="1"/>
  <c r="AE3" i="1"/>
  <c r="AE13" i="1" s="1"/>
  <c r="AC12" i="1"/>
  <c r="AB12" i="1" s="1"/>
  <c r="AC11" i="1"/>
  <c r="V11" i="1" s="1"/>
  <c r="AC10" i="1"/>
  <c r="Z10" i="1" s="1"/>
  <c r="AC9" i="1"/>
  <c r="AC8" i="1"/>
  <c r="AB8" i="1" s="1"/>
  <c r="AC7" i="1"/>
  <c r="V7" i="1" s="1"/>
  <c r="AC6" i="1"/>
  <c r="Z6" i="1" s="1"/>
  <c r="AC5" i="1"/>
  <c r="AC4" i="1"/>
  <c r="AB4" i="1" s="1"/>
  <c r="AC3" i="1"/>
  <c r="Z3" i="1" s="1"/>
  <c r="Z5" i="1" l="1"/>
  <c r="AB5" i="1"/>
  <c r="X5" i="1"/>
  <c r="T5" i="1"/>
  <c r="P5" i="1"/>
  <c r="L5" i="1"/>
  <c r="H5" i="1"/>
  <c r="D5" i="1"/>
  <c r="Z9" i="1"/>
  <c r="AB9" i="1"/>
  <c r="X9" i="1"/>
  <c r="T9" i="1"/>
  <c r="P9" i="1"/>
  <c r="L9" i="1"/>
  <c r="H9" i="1"/>
  <c r="D9" i="1"/>
  <c r="F3" i="1"/>
  <c r="F11" i="1"/>
  <c r="J7" i="1"/>
  <c r="N7" i="1"/>
  <c r="R11" i="1"/>
  <c r="D6" i="1"/>
  <c r="D10" i="1"/>
  <c r="F4" i="1"/>
  <c r="F8" i="1"/>
  <c r="F12" i="1"/>
  <c r="H6" i="1"/>
  <c r="H10" i="1"/>
  <c r="J4" i="1"/>
  <c r="J8" i="1"/>
  <c r="J12" i="1"/>
  <c r="L6" i="1"/>
  <c r="L10" i="1"/>
  <c r="N4" i="1"/>
  <c r="N8" i="1"/>
  <c r="N12" i="1"/>
  <c r="P6" i="1"/>
  <c r="P10" i="1"/>
  <c r="R4" i="1"/>
  <c r="R8" i="1"/>
  <c r="R12" i="1"/>
  <c r="T6" i="1"/>
  <c r="T10" i="1"/>
  <c r="V4" i="1"/>
  <c r="V8" i="1"/>
  <c r="V12" i="1"/>
  <c r="X6" i="1"/>
  <c r="X10" i="1"/>
  <c r="Z4" i="1"/>
  <c r="Z8" i="1"/>
  <c r="AH8" i="1" s="1"/>
  <c r="Z12" i="1"/>
  <c r="AH12" i="1" s="1"/>
  <c r="AB6" i="1"/>
  <c r="AB10" i="1"/>
  <c r="J11" i="1"/>
  <c r="N3" i="1"/>
  <c r="R7" i="1"/>
  <c r="V3" i="1"/>
  <c r="Z7" i="1"/>
  <c r="AH7" i="1" s="1"/>
  <c r="Z11" i="1"/>
  <c r="AH11" i="1" s="1"/>
  <c r="D3" i="1"/>
  <c r="D7" i="1"/>
  <c r="D11" i="1"/>
  <c r="F5" i="1"/>
  <c r="F9" i="1"/>
  <c r="H3" i="1"/>
  <c r="H7" i="1"/>
  <c r="H11" i="1"/>
  <c r="J5" i="1"/>
  <c r="J9" i="1"/>
  <c r="L3" i="1"/>
  <c r="L7" i="1"/>
  <c r="L11" i="1"/>
  <c r="N5" i="1"/>
  <c r="N9" i="1"/>
  <c r="P3" i="1"/>
  <c r="P7" i="1"/>
  <c r="P11" i="1"/>
  <c r="R5" i="1"/>
  <c r="R9" i="1"/>
  <c r="T3" i="1"/>
  <c r="T7" i="1"/>
  <c r="T11" i="1"/>
  <c r="V5" i="1"/>
  <c r="V9" i="1"/>
  <c r="X3" i="1"/>
  <c r="X7" i="1"/>
  <c r="X11" i="1"/>
  <c r="AB3" i="1"/>
  <c r="AB7" i="1"/>
  <c r="AB11" i="1"/>
  <c r="F7" i="1"/>
  <c r="AF7" i="1" s="1"/>
  <c r="J3" i="1"/>
  <c r="AH3" i="1" s="1"/>
  <c r="N11" i="1"/>
  <c r="R3" i="1"/>
  <c r="D4" i="1"/>
  <c r="D8" i="1"/>
  <c r="D12" i="1"/>
  <c r="F6" i="1"/>
  <c r="F10" i="1"/>
  <c r="H4" i="1"/>
  <c r="H8" i="1"/>
  <c r="H12" i="1"/>
  <c r="J6" i="1"/>
  <c r="AH6" i="1" s="1"/>
  <c r="J10" i="1"/>
  <c r="AH10" i="1" s="1"/>
  <c r="L4" i="1"/>
  <c r="L8" i="1"/>
  <c r="L12" i="1"/>
  <c r="N6" i="1"/>
  <c r="N10" i="1"/>
  <c r="P4" i="1"/>
  <c r="P8" i="1"/>
  <c r="P12" i="1"/>
  <c r="R6" i="1"/>
  <c r="R10" i="1"/>
  <c r="T4" i="1"/>
  <c r="T8" i="1"/>
  <c r="T12" i="1"/>
  <c r="V6" i="1"/>
  <c r="V10" i="1"/>
  <c r="X4" i="1"/>
  <c r="X8" i="1"/>
  <c r="X12" i="1"/>
  <c r="D13" i="1"/>
  <c r="AA13" i="1"/>
  <c r="Y13" i="1"/>
  <c r="Y17" i="1" s="1"/>
  <c r="W13" i="1"/>
  <c r="W17" i="1" s="1"/>
  <c r="U13" i="1"/>
  <c r="U17" i="1" s="1"/>
  <c r="S13" i="1"/>
  <c r="S17" i="1" s="1"/>
  <c r="Q13" i="1"/>
  <c r="Q17" i="1" s="1"/>
  <c r="O13" i="1"/>
  <c r="O17" i="1" s="1"/>
  <c r="M13" i="1"/>
  <c r="M17" i="1" s="1"/>
  <c r="K13" i="1"/>
  <c r="K17" i="1" s="1"/>
  <c r="I13" i="1"/>
  <c r="I17" i="1" s="1"/>
  <c r="G13" i="1"/>
  <c r="G17" i="1" s="1"/>
  <c r="E13" i="1"/>
  <c r="E17" i="1" s="1"/>
  <c r="C13" i="1"/>
  <c r="C17" i="1" s="1"/>
  <c r="AF10" i="1" l="1"/>
  <c r="AF6" i="1"/>
  <c r="AJ12" i="1"/>
  <c r="AJ8" i="1"/>
  <c r="AJ4" i="1"/>
  <c r="AF9" i="1"/>
  <c r="AF5" i="1"/>
  <c r="AJ11" i="1"/>
  <c r="AJ7" i="1"/>
  <c r="AJ3" i="1"/>
  <c r="N13" i="1"/>
  <c r="Z13" i="1"/>
  <c r="AH4" i="1"/>
  <c r="AF12" i="1"/>
  <c r="AF8" i="1"/>
  <c r="AF4" i="1"/>
  <c r="AJ10" i="1"/>
  <c r="AJ6" i="1"/>
  <c r="AF11" i="1"/>
  <c r="AF3" i="1"/>
  <c r="AF13" i="1" s="1"/>
  <c r="AJ9" i="1"/>
  <c r="AH9" i="1"/>
  <c r="AJ5" i="1"/>
  <c r="AH5" i="1"/>
  <c r="P13" i="1"/>
  <c r="R13" i="1"/>
  <c r="L13" i="1"/>
  <c r="X13" i="1"/>
  <c r="H13" i="1"/>
  <c r="V13" i="1"/>
  <c r="F13" i="1"/>
  <c r="J13" i="1"/>
  <c r="AB13" i="1"/>
  <c r="T13" i="1"/>
  <c r="G15" i="1"/>
  <c r="O15" i="1"/>
  <c r="W15" i="1"/>
  <c r="AC13" i="1"/>
  <c r="E15" i="1"/>
  <c r="M15" i="1"/>
  <c r="U15" i="1"/>
  <c r="I15" i="1"/>
  <c r="Q15" i="1"/>
  <c r="Y15" i="1"/>
  <c r="C15" i="1"/>
  <c r="K15" i="1"/>
  <c r="S15" i="1"/>
  <c r="AH13" i="1" l="1"/>
  <c r="AJ13" i="1"/>
  <c r="L22" i="2"/>
  <c r="K22" i="2"/>
  <c r="J22" i="2"/>
  <c r="I22" i="2"/>
  <c r="H22" i="2"/>
</calcChain>
</file>

<file path=xl/sharedStrings.xml><?xml version="1.0" encoding="utf-8"?>
<sst xmlns="http://schemas.openxmlformats.org/spreadsheetml/2006/main" count="135" uniqueCount="67">
  <si>
    <t>Revenue</t>
  </si>
  <si>
    <t>ALS</t>
  </si>
  <si>
    <t>Huntingdon's</t>
  </si>
  <si>
    <t>Muscular Dys</t>
  </si>
  <si>
    <t>Multiple Sclerosis</t>
  </si>
  <si>
    <t>Parkinsons</t>
  </si>
  <si>
    <t>Total by Device</t>
  </si>
  <si>
    <t>Units</t>
  </si>
  <si>
    <t>EyeMobile</t>
  </si>
  <si>
    <t>EyeMobile Plus</t>
  </si>
  <si>
    <t>I-Series</t>
  </si>
  <si>
    <t>I-110</t>
  </si>
  <si>
    <t>Indi</t>
  </si>
  <si>
    <t>PC Eye Mini</t>
  </si>
  <si>
    <t>PC Eye Plus</t>
  </si>
  <si>
    <t>Speech Case</t>
  </si>
  <si>
    <t>T-Series</t>
  </si>
  <si>
    <t>Lightwriter</t>
  </si>
  <si>
    <t>Total by Condition</t>
  </si>
  <si>
    <t>Yearly Incidence</t>
  </si>
  <si>
    <t>Penetration on Inc</t>
  </si>
  <si>
    <t>Estimated Prevalence</t>
  </si>
  <si>
    <t>Penetration on Prev</t>
  </si>
  <si>
    <t>Autism</t>
  </si>
  <si>
    <t>Cerebral Palsy</t>
  </si>
  <si>
    <t>CVA / Stroke</t>
  </si>
  <si>
    <t>Downs</t>
  </si>
  <si>
    <t>Intellectual Dis.</t>
  </si>
  <si>
    <t>Rett Syndrome</t>
  </si>
  <si>
    <t>TBI</t>
  </si>
  <si>
    <t>Other</t>
  </si>
  <si>
    <t>Congenital</t>
  </si>
  <si>
    <t>Aphasia</t>
  </si>
  <si>
    <t>Progressive</t>
  </si>
  <si>
    <t>Penetration on Incidence</t>
  </si>
  <si>
    <t>Penetration on Prevalence</t>
  </si>
  <si>
    <t>Project</t>
  </si>
  <si>
    <t>FTE</t>
  </si>
  <si>
    <t>Internal Expense</t>
  </si>
  <si>
    <t>External Expense</t>
  </si>
  <si>
    <t>Total Expense</t>
  </si>
  <si>
    <t>Edu</t>
  </si>
  <si>
    <t>Access</t>
  </si>
  <si>
    <t>total</t>
  </si>
  <si>
    <t>AAC Software</t>
  </si>
  <si>
    <t>Accessible Browser</t>
  </si>
  <si>
    <t>AAC Hardware</t>
  </si>
  <si>
    <t>ALL (NO &amp; SWE)</t>
  </si>
  <si>
    <t>Education</t>
  </si>
  <si>
    <t>Blackwood / EyeMobile Pro</t>
  </si>
  <si>
    <t>BMO</t>
  </si>
  <si>
    <t>Communicator 5</t>
  </si>
  <si>
    <t>Compass</t>
  </si>
  <si>
    <t>Converters</t>
  </si>
  <si>
    <t>Discover TD</t>
  </si>
  <si>
    <t>Gibbon Gaze</t>
  </si>
  <si>
    <t>IS5 TD</t>
  </si>
  <si>
    <t>Message Banking</t>
  </si>
  <si>
    <t>MyTobiiDynavox</t>
  </si>
  <si>
    <t>PC Eye Pro</t>
  </si>
  <si>
    <t>Rubicon</t>
  </si>
  <si>
    <t>Snap</t>
  </si>
  <si>
    <t>Snap Localization</t>
  </si>
  <si>
    <t>Windows Control</t>
  </si>
  <si>
    <t>Windows Deploy</t>
  </si>
  <si>
    <t>FTE's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</si>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</sst>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[$SEK]\ #,##0"/>
    <numFmt numFmtId="168" formatCode="[$SEK]\ #,##0_);\([$SEK]\ #,##0\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5" fontId="0" fillId="0" borderId="2" xfId="2" applyNumberFormat="1" applyFont="1" applyBorder="1" applyAlignment="1">
      <alignment horizontal="right"/>
    </xf>
    <xf numFmtId="165" fontId="0" fillId="0" borderId="3" xfId="2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5" fontId="0" fillId="0" borderId="6" xfId="2" applyNumberFormat="1" applyFont="1" applyBorder="1" applyAlignment="1">
      <alignment horizontal="right"/>
    </xf>
    <xf numFmtId="165" fontId="0" fillId="0" borderId="7" xfId="2" applyNumberFormat="1" applyFont="1" applyBorder="1" applyAlignment="1">
      <alignment horizontal="right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66" fontId="0" fillId="0" borderId="0" xfId="3" applyNumberFormat="1" applyFont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166" fontId="0" fillId="0" borderId="3" xfId="3" applyNumberFormat="1" applyFont="1" applyBorder="1" applyAlignment="1">
      <alignment horizontal="right" wrapText="1"/>
    </xf>
    <xf numFmtId="166" fontId="0" fillId="0" borderId="3" xfId="3" applyNumberFormat="1" applyFont="1" applyBorder="1"/>
    <xf numFmtId="166" fontId="0" fillId="0" borderId="5" xfId="3" applyNumberFormat="1" applyFont="1" applyBorder="1"/>
    <xf numFmtId="166" fontId="0" fillId="0" borderId="13" xfId="3" applyNumberFormat="1" applyFont="1" applyBorder="1"/>
    <xf numFmtId="0" fontId="0" fillId="2" borderId="8" xfId="0" applyFill="1" applyBorder="1" applyAlignment="1">
      <alignment wrapText="1"/>
    </xf>
    <xf numFmtId="0" fontId="0" fillId="2" borderId="14" xfId="0" applyFill="1" applyBorder="1" applyAlignment="1">
      <alignment horizontal="center" wrapText="1"/>
    </xf>
    <xf numFmtId="0" fontId="0" fillId="0" borderId="15" xfId="0" applyBorder="1" applyAlignment="1">
      <alignment horizontal="right" wrapText="1"/>
    </xf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0" borderId="15" xfId="0" applyBorder="1"/>
    <xf numFmtId="0" fontId="0" fillId="0" borderId="17" xfId="0" applyBorder="1"/>
    <xf numFmtId="0" fontId="0" fillId="0" borderId="1" xfId="0" applyBorder="1"/>
    <xf numFmtId="164" fontId="0" fillId="0" borderId="6" xfId="1" applyNumberFormat="1" applyFont="1" applyBorder="1"/>
    <xf numFmtId="166" fontId="0" fillId="0" borderId="7" xfId="3" applyNumberFormat="1" applyFont="1" applyBorder="1"/>
    <xf numFmtId="167" fontId="0" fillId="0" borderId="0" xfId="0" applyNumberFormat="1"/>
    <xf numFmtId="9" fontId="0" fillId="0" borderId="0" xfId="2" applyFont="1"/>
    <xf numFmtId="167" fontId="0" fillId="0" borderId="1" xfId="0" applyNumberFormat="1" applyBorder="1"/>
    <xf numFmtId="9" fontId="0" fillId="0" borderId="1" xfId="2" applyFont="1" applyBorder="1"/>
    <xf numFmtId="168" fontId="0" fillId="0" borderId="0" xfId="3" applyNumberFormat="1" applyFont="1"/>
    <xf numFmtId="0" fontId="0" fillId="0" borderId="0" xfId="0" applyAlignment="1">
      <alignment horizontal="left"/>
    </xf>
    <xf numFmtId="164" fontId="2" fillId="0" borderId="2" xfId="1" applyNumberFormat="1" applyFont="1" applyBorder="1" applyAlignment="1">
      <alignment horizontal="right"/>
    </xf>
    <xf numFmtId="164" fontId="2" fillId="0" borderId="2" xfId="1" applyNumberFormat="1" applyFont="1" applyBorder="1"/>
    <xf numFmtId="0" fontId="0" fillId="2" borderId="18" xfId="0" applyFill="1" applyBorder="1" applyAlignment="1">
      <alignment horizontal="center" wrapText="1"/>
    </xf>
    <xf numFmtId="0" fontId="0" fillId="0" borderId="19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by Condition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D3-45BB-B16C-D03604139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D3-45BB-B16C-D03604139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D3-45BB-B16C-D03604139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D3-45BB-B16C-D036041393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D3-45BB-B16C-D036041393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D3-45BB-B16C-D036041393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D3-45BB-B16C-D036041393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D3-45BB-B16C-D036041393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D3-45BB-B16C-D036041393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D3-45BB-B16C-D036041393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D3-45BB-B16C-D0360413932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7D3-45BB-B16C-D0360413932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7D3-45BB-B16C-D036041393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('NA Orders'!$C$1,'NA Orders'!$E$1,'NA Orders'!$G$1,'NA Orders'!$I$1,'NA Orders'!$K$1,'NA Orders'!$M$1,'NA Orders'!$O$1,'NA Orders'!$Q$1,'NA Orders'!$S$1,'NA Orders'!$U$1,'NA Orders'!$W$1,'NA Orders'!$Y$1,'NA Orders'!$AA$1)</c:f>
              <c:strCache>
                <c:ptCount val="13"/>
                <c:pt idx="0">
                  <c:v>ALS</c:v>
                </c:pt>
                <c:pt idx="1">
                  <c:v>Autism</c:v>
                </c:pt>
                <c:pt idx="2">
                  <c:v>Cerebral Palsy</c:v>
                </c:pt>
                <c:pt idx="3">
                  <c:v>CVA / Stroke</c:v>
                </c:pt>
                <c:pt idx="4">
                  <c:v>Downs</c:v>
                </c:pt>
                <c:pt idx="5">
                  <c:v>Huntingdon's</c:v>
                </c:pt>
                <c:pt idx="6">
                  <c:v>Muscular Dys</c:v>
                </c:pt>
                <c:pt idx="7">
                  <c:v>Intellectual Dis.</c:v>
                </c:pt>
                <c:pt idx="8">
                  <c:v>Multiple Sclerosis</c:v>
                </c:pt>
                <c:pt idx="9">
                  <c:v>Parkinsons</c:v>
                </c:pt>
                <c:pt idx="10">
                  <c:v>Rett Syndrome</c:v>
                </c:pt>
                <c:pt idx="11">
                  <c:v>TBI</c:v>
                </c:pt>
                <c:pt idx="12">
                  <c:v>Other</c:v>
                </c:pt>
              </c:strCache>
            </c:strRef>
          </c:cat>
          <c:val>
            <c:numRef>
              <c:f>('NA Orders'!$C$13,'NA Orders'!$E$13,'NA Orders'!$G$13,'NA Orders'!$I$13,'NA Orders'!$K$13,'NA Orders'!$M$13,'NA Orders'!$O$13,'NA Orders'!$Q$13,'NA Orders'!$S$13,'NA Orders'!$U$13,'NA Orders'!$W$13,'NA Orders'!$Y$13,'NA Orders'!$AA$13)</c:f>
              <c:numCache>
                <c:formatCode>_(* #,##0_);_(* \(#,##0\);_(* "-"??_);_(@_)</c:formatCode>
                <c:ptCount val="13"/>
                <c:pt idx="0">
                  <c:v>817</c:v>
                </c:pt>
                <c:pt idx="1">
                  <c:v>1147</c:v>
                </c:pt>
                <c:pt idx="2">
                  <c:v>1026</c:v>
                </c:pt>
                <c:pt idx="3">
                  <c:v>116</c:v>
                </c:pt>
                <c:pt idx="4">
                  <c:v>319</c:v>
                </c:pt>
                <c:pt idx="5">
                  <c:v>20</c:v>
                </c:pt>
                <c:pt idx="6">
                  <c:v>32</c:v>
                </c:pt>
                <c:pt idx="7">
                  <c:v>89</c:v>
                </c:pt>
                <c:pt idx="8">
                  <c:v>38</c:v>
                </c:pt>
                <c:pt idx="9">
                  <c:v>55</c:v>
                </c:pt>
                <c:pt idx="10">
                  <c:v>186</c:v>
                </c:pt>
                <c:pt idx="11">
                  <c:v>3</c:v>
                </c:pt>
                <c:pt idx="12">
                  <c:v>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0-4773-8121-9E32B83EE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Condition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3-4537-B681-5CC09A963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93-4537-B681-5CC09A963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93-4537-B681-5CC09A963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93-4537-B681-5CC09A9637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93-4537-B681-5CC09A9637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93-4537-B681-5CC09A9637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93-4537-B681-5CC09A9637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93-4537-B681-5CC09A9637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93-4537-B681-5CC09A9637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393-4537-B681-5CC09A9637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393-4537-B681-5CC09A9637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393-4537-B681-5CC09A9637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393-4537-B681-5CC09A9637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('NA Orders'!$C$1,'NA Orders'!$E$1,'NA Orders'!$G$1,'NA Orders'!$I$1,'NA Orders'!$K$1,'NA Orders'!$M$1,'NA Orders'!$O$1,'NA Orders'!$Q$1,'NA Orders'!$S$1,'NA Orders'!$U$1,'NA Orders'!$W$1,'NA Orders'!$Y$1,'NA Orders'!$AA$1)</c:f>
              <c:strCache>
                <c:ptCount val="13"/>
                <c:pt idx="0">
                  <c:v>ALS</c:v>
                </c:pt>
                <c:pt idx="1">
                  <c:v>Autism</c:v>
                </c:pt>
                <c:pt idx="2">
                  <c:v>Cerebral Palsy</c:v>
                </c:pt>
                <c:pt idx="3">
                  <c:v>CVA / Stroke</c:v>
                </c:pt>
                <c:pt idx="4">
                  <c:v>Downs</c:v>
                </c:pt>
                <c:pt idx="5">
                  <c:v>Huntingdon's</c:v>
                </c:pt>
                <c:pt idx="6">
                  <c:v>Muscular Dys</c:v>
                </c:pt>
                <c:pt idx="7">
                  <c:v>Intellectual Dis.</c:v>
                </c:pt>
                <c:pt idx="8">
                  <c:v>Multiple Sclerosis</c:v>
                </c:pt>
                <c:pt idx="9">
                  <c:v>Parkinsons</c:v>
                </c:pt>
                <c:pt idx="10">
                  <c:v>Rett Syndrome</c:v>
                </c:pt>
                <c:pt idx="11">
                  <c:v>TBI</c:v>
                </c:pt>
                <c:pt idx="12">
                  <c:v>Other</c:v>
                </c:pt>
              </c:strCache>
            </c:strRef>
          </c:cat>
          <c:val>
            <c:numRef>
              <c:f>('NA Orders'!$D$13,'NA Orders'!$F$13,'NA Orders'!$H$13,'NA Orders'!$J$13,'NA Orders'!$L$13,'NA Orders'!$N$13,'NA Orders'!$P$13,'NA Orders'!$R$13,'NA Orders'!$T$13,'NA Orders'!$V$13,'NA Orders'!$X$13,'NA Orders'!$Z$13,'NA Orders'!$AB$13)</c:f>
              <c:numCache>
                <c:formatCode>_("$"* #,##0_);_("$"* \(#,##0\);_("$"* "-"??_);_(@_)</c:formatCode>
                <c:ptCount val="13"/>
                <c:pt idx="0">
                  <c:v>8106993.3948198687</c:v>
                </c:pt>
                <c:pt idx="1">
                  <c:v>7134160.0678560147</c:v>
                </c:pt>
                <c:pt idx="2">
                  <c:v>8588480.1821767315</c:v>
                </c:pt>
                <c:pt idx="3">
                  <c:v>744385.12265589286</c:v>
                </c:pt>
                <c:pt idx="4">
                  <c:v>1938094.1552798243</c:v>
                </c:pt>
                <c:pt idx="5">
                  <c:v>158855.34621462738</c:v>
                </c:pt>
                <c:pt idx="6">
                  <c:v>267288.91661374556</c:v>
                </c:pt>
                <c:pt idx="7">
                  <c:v>590754.62939791859</c:v>
                </c:pt>
                <c:pt idx="8">
                  <c:v>357418.17026608839</c:v>
                </c:pt>
                <c:pt idx="9">
                  <c:v>433385.376843429</c:v>
                </c:pt>
                <c:pt idx="10">
                  <c:v>1755770.8546608177</c:v>
                </c:pt>
                <c:pt idx="11">
                  <c:v>22538.053977261858</c:v>
                </c:pt>
                <c:pt idx="12">
                  <c:v>15552186.729237774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0-44FB-B153-10F8C7B9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by User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3-4D3C-801D-9D3BD2D69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3-4D3C-801D-9D3BD2D696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3-4D3C-801D-9D3BD2D69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('NA Orders'!$AE$1,'NA Orders'!$AG$1,'NA Orders'!$AI$1)</c:f>
              <c:strCache>
                <c:ptCount val="3"/>
                <c:pt idx="0">
                  <c:v>Congenital</c:v>
                </c:pt>
                <c:pt idx="1">
                  <c:v>Aphasia</c:v>
                </c:pt>
                <c:pt idx="2">
                  <c:v>Progressive</c:v>
                </c:pt>
              </c:strCache>
            </c:strRef>
          </c:cat>
          <c:val>
            <c:numRef>
              <c:f>('NA Orders'!$AE$13,'NA Orders'!$AG$13,'NA Orders'!$AI$13)</c:f>
              <c:numCache>
                <c:formatCode>_(* #,##0_);_(* \(#,##0\);_(* "-"??_);_(@_)</c:formatCode>
                <c:ptCount val="3"/>
                <c:pt idx="0">
                  <c:v>2806</c:v>
                </c:pt>
                <c:pt idx="1">
                  <c:v>119</c:v>
                </c:pt>
                <c:pt idx="2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9C5-819A-7AE10BF5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User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64-49B0-A566-5542BC60C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64-49B0-A566-5542BC60CB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64-49B0-A566-5542BC60CB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('NA Orders'!$AE$1,'NA Orders'!$AG$1,'NA Orders'!$AI$1)</c:f>
              <c:strCache>
                <c:ptCount val="3"/>
                <c:pt idx="0">
                  <c:v>Congenital</c:v>
                </c:pt>
                <c:pt idx="1">
                  <c:v>Aphasia</c:v>
                </c:pt>
                <c:pt idx="2">
                  <c:v>Progressive</c:v>
                </c:pt>
              </c:strCache>
            </c:strRef>
          </c:cat>
          <c:val>
            <c:numRef>
              <c:f>('NA Orders'!$AF$13,'NA Orders'!$AH$13,'NA Orders'!$AJ$13)</c:f>
              <c:numCache>
                <c:formatCode>_("$"* #,##0_);_("$"* \(#,##0\);_("$"* "-"??_);_(@_)</c:formatCode>
                <c:ptCount val="3"/>
                <c:pt idx="0">
                  <c:v>20274548.805985056</c:v>
                </c:pt>
                <c:pt idx="1">
                  <c:v>766923.17663315474</c:v>
                </c:pt>
                <c:pt idx="2">
                  <c:v>9056652.2881440148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CF3-B432-94B3DA07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per Project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5A-407A-B6CB-E98B8261E7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A-407A-B6CB-E98B8261E7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A-407A-B6CB-E98B8261E7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5A-407A-B6CB-E98B8261E7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5A-407A-B6CB-E98B8261E7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5A-407A-B6CB-E98B8261E7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5A-407A-B6CB-E98B8261E7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5A-407A-B6CB-E98B8261E7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5A-407A-B6CB-E98B8261E7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5A-407A-B6CB-E98B8261E7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5A-407A-B6CB-E98B8261E7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5A-407A-B6CB-E98B8261E76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5A-407A-B6CB-E98B8261E76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E5A-407A-B6CB-E98B8261E76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E5A-407A-B6CB-E98B8261E76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E5A-407A-B6CB-E98B8261E76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E5A-407A-B6CB-E98B8261E76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E5A-407A-B6CB-E98B8261E76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E5A-407A-B6CB-E98B8261E76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Expenses!$A$2:$A$20</c:f>
              <c:strCache>
                <c:ptCount val="19"/>
                <c:pt idx="0">
                  <c:v>Accessible Browser</c:v>
                </c:pt>
                <c:pt idx="1">
                  <c:v>ALL (NO &amp; SWE)</c:v>
                </c:pt>
                <c:pt idx="2">
                  <c:v>Aphasia</c:v>
                </c:pt>
                <c:pt idx="3">
                  <c:v>Blackwood / EyeMobile Pro</c:v>
                </c:pt>
                <c:pt idx="4">
                  <c:v>BMO</c:v>
                </c:pt>
                <c:pt idx="5">
                  <c:v>Communicator 5</c:v>
                </c:pt>
                <c:pt idx="6">
                  <c:v>Compass</c:v>
                </c:pt>
                <c:pt idx="7">
                  <c:v>Converters</c:v>
                </c:pt>
                <c:pt idx="8">
                  <c:v>Discover TD</c:v>
                </c:pt>
                <c:pt idx="9">
                  <c:v>Gibbon Gaze</c:v>
                </c:pt>
                <c:pt idx="10">
                  <c:v>IS5 TD</c:v>
                </c:pt>
                <c:pt idx="11">
                  <c:v>Message Banking</c:v>
                </c:pt>
                <c:pt idx="12">
                  <c:v>MyTobiiDynavox</c:v>
                </c:pt>
                <c:pt idx="13">
                  <c:v>PC Eye Pro</c:v>
                </c:pt>
                <c:pt idx="14">
                  <c:v>Rubicon</c:v>
                </c:pt>
                <c:pt idx="15">
                  <c:v>Snap</c:v>
                </c:pt>
                <c:pt idx="16">
                  <c:v>Snap Localization</c:v>
                </c:pt>
                <c:pt idx="17">
                  <c:v>Windows Control</c:v>
                </c:pt>
                <c:pt idx="18">
                  <c:v>Windows Deploy</c:v>
                </c:pt>
              </c:strCache>
            </c:strRef>
          </c:cat>
          <c:val>
            <c:numRef>
              <c:f>Expenses!$E$2:$E$20</c:f>
              <c:numCache>
                <c:formatCode>[$SEK]\ #,##0</c:formatCode>
                <c:ptCount val="19"/>
                <c:pt idx="0">
                  <c:v>4136983</c:v>
                </c:pt>
                <c:pt idx="1">
                  <c:v>153605</c:v>
                </c:pt>
                <c:pt idx="2">
                  <c:v>5036396</c:v>
                </c:pt>
                <c:pt idx="3">
                  <c:v>7349476</c:v>
                </c:pt>
                <c:pt idx="4">
                  <c:v>13687895</c:v>
                </c:pt>
                <c:pt idx="5">
                  <c:v>4235847</c:v>
                </c:pt>
                <c:pt idx="6">
                  <c:v>529023</c:v>
                </c:pt>
                <c:pt idx="7">
                  <c:v>4442054</c:v>
                </c:pt>
                <c:pt idx="8">
                  <c:v>310209</c:v>
                </c:pt>
                <c:pt idx="9">
                  <c:v>4947209</c:v>
                </c:pt>
                <c:pt idx="10">
                  <c:v>3810513</c:v>
                </c:pt>
                <c:pt idx="11">
                  <c:v>173317</c:v>
                </c:pt>
                <c:pt idx="12">
                  <c:v>6145163</c:v>
                </c:pt>
                <c:pt idx="13">
                  <c:v>2097477</c:v>
                </c:pt>
                <c:pt idx="14">
                  <c:v>31033814</c:v>
                </c:pt>
                <c:pt idx="15">
                  <c:v>11782262</c:v>
                </c:pt>
                <c:pt idx="16">
                  <c:v>7189467</c:v>
                </c:pt>
                <c:pt idx="17">
                  <c:v>13869603</c:v>
                </c:pt>
                <c:pt idx="18">
                  <c:v>1863081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A-4988-BF28-1F78C246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 per Project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A-4351-B3D0-1F8761136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A-4351-B3D0-1F8761136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A-4351-B3D0-1F87611360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9A-4351-B3D0-1F87611360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9A-4351-B3D0-1F87611360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9A-4351-B3D0-1F87611360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9A-4351-B3D0-1F87611360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9A-4351-B3D0-1F87611360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9A-4351-B3D0-1F87611360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9A-4351-B3D0-1F87611360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9A-4351-B3D0-1F87611360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9A-4351-B3D0-1F876113604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9A-4351-B3D0-1F876113604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9A-4351-B3D0-1F876113604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9A-4351-B3D0-1F876113604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9A-4351-B3D0-1F876113604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99A-4351-B3D0-1F876113604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99A-4351-B3D0-1F876113604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99A-4351-B3D0-1F87611360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Expenses!$A$2:$A$20</c:f>
              <c:strCache>
                <c:ptCount val="19"/>
                <c:pt idx="0">
                  <c:v>Accessible Browser</c:v>
                </c:pt>
                <c:pt idx="1">
                  <c:v>ALL (NO &amp; SWE)</c:v>
                </c:pt>
                <c:pt idx="2">
                  <c:v>Aphasia</c:v>
                </c:pt>
                <c:pt idx="3">
                  <c:v>Blackwood / EyeMobile Pro</c:v>
                </c:pt>
                <c:pt idx="4">
                  <c:v>BMO</c:v>
                </c:pt>
                <c:pt idx="5">
                  <c:v>Communicator 5</c:v>
                </c:pt>
                <c:pt idx="6">
                  <c:v>Compass</c:v>
                </c:pt>
                <c:pt idx="7">
                  <c:v>Converters</c:v>
                </c:pt>
                <c:pt idx="8">
                  <c:v>Discover TD</c:v>
                </c:pt>
                <c:pt idx="9">
                  <c:v>Gibbon Gaze</c:v>
                </c:pt>
                <c:pt idx="10">
                  <c:v>IS5 TD</c:v>
                </c:pt>
                <c:pt idx="11">
                  <c:v>Message Banking</c:v>
                </c:pt>
                <c:pt idx="12">
                  <c:v>MyTobiiDynavox</c:v>
                </c:pt>
                <c:pt idx="13">
                  <c:v>PC Eye Pro</c:v>
                </c:pt>
                <c:pt idx="14">
                  <c:v>Rubicon</c:v>
                </c:pt>
                <c:pt idx="15">
                  <c:v>Snap</c:v>
                </c:pt>
                <c:pt idx="16">
                  <c:v>Snap Localization</c:v>
                </c:pt>
                <c:pt idx="17">
                  <c:v>Windows Control</c:v>
                </c:pt>
                <c:pt idx="18">
                  <c:v>Windows Deploy</c:v>
                </c:pt>
              </c:strCache>
            </c:strRef>
          </c:cat>
          <c:val>
            <c:numRef>
              <c:f>Expenses!$B$2:$B$20</c:f>
              <c:numCache>
                <c:formatCode>General</c:formatCode>
                <c:ptCount val="19"/>
                <c:pt idx="0">
                  <c:v>36.1</c:v>
                </c:pt>
                <c:pt idx="1">
                  <c:v>1.35</c:v>
                </c:pt>
                <c:pt idx="2">
                  <c:v>30.8</c:v>
                </c:pt>
                <c:pt idx="3">
                  <c:v>55.25</c:v>
                </c:pt>
                <c:pt idx="4">
                  <c:v>119.02</c:v>
                </c:pt>
                <c:pt idx="5">
                  <c:v>38.9</c:v>
                </c:pt>
                <c:pt idx="6">
                  <c:v>4.5999999999999996</c:v>
                </c:pt>
                <c:pt idx="7">
                  <c:v>38.5</c:v>
                </c:pt>
                <c:pt idx="8">
                  <c:v>1.8</c:v>
                </c:pt>
                <c:pt idx="9">
                  <c:v>23.5</c:v>
                </c:pt>
                <c:pt idx="10">
                  <c:v>2.7</c:v>
                </c:pt>
                <c:pt idx="11">
                  <c:v>1.6</c:v>
                </c:pt>
                <c:pt idx="12">
                  <c:v>50.8</c:v>
                </c:pt>
                <c:pt idx="13">
                  <c:v>15.49</c:v>
                </c:pt>
                <c:pt idx="14">
                  <c:v>164.77</c:v>
                </c:pt>
                <c:pt idx="15">
                  <c:v>102.4</c:v>
                </c:pt>
                <c:pt idx="16">
                  <c:v>41.4</c:v>
                </c:pt>
                <c:pt idx="17">
                  <c:v>120.6</c:v>
                </c:pt>
                <c:pt idx="18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8-4C9F-B737-EA1ECFC0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 per User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C-4005-BF94-BE835F838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C-4005-BF94-BE835F838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C-4005-BF94-BE835F838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C-4005-BF94-BE835F838D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C-4005-BF94-BE835F838D9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Expenses!$H$1:$L$1</c:f>
              <c:strCache>
                <c:ptCount val="5"/>
                <c:pt idx="0">
                  <c:v>Edu</c:v>
                </c:pt>
                <c:pt idx="1">
                  <c:v>Congenital</c:v>
                </c:pt>
                <c:pt idx="2">
                  <c:v>Aphasia</c:v>
                </c:pt>
                <c:pt idx="3">
                  <c:v>Progressive</c:v>
                </c:pt>
                <c:pt idx="4">
                  <c:v>Access</c:v>
                </c:pt>
              </c:strCache>
            </c:strRef>
          </c:cat>
          <c:val>
            <c:numRef>
              <c:f>Expenses!$H$21:$L$21</c:f>
              <c:numCache>
                <c:formatCode>_(* #,##0_);_(* \(#,##0\);_(* "-"??_);_(@_)</c:formatCode>
                <c:ptCount val="5"/>
                <c:pt idx="0">
                  <c:v>284.1275</c:v>
                </c:pt>
                <c:pt idx="1">
                  <c:v>330.0505</c:v>
                </c:pt>
                <c:pt idx="2">
                  <c:v>39.914999999999999</c:v>
                </c:pt>
                <c:pt idx="3">
                  <c:v>160.84700000000001</c:v>
                </c:pt>
                <c:pt idx="4">
                  <c:v>50.84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5-4C57-A830-DC2996DD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per User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C-4724-8B93-2C059B3052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C-4724-8B93-2C059B305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1C-4724-8B93-2C059B305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1C-4724-8B93-2C059B305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1C-4724-8B93-2C059B3052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Expenses!$H$1:$L$1</c:f>
              <c:strCache>
                <c:ptCount val="5"/>
                <c:pt idx="0">
                  <c:v>Edu</c:v>
                </c:pt>
                <c:pt idx="1">
                  <c:v>Congenital</c:v>
                </c:pt>
                <c:pt idx="2">
                  <c:v>Aphasia</c:v>
                </c:pt>
                <c:pt idx="3">
                  <c:v>Progressive</c:v>
                </c:pt>
                <c:pt idx="4">
                  <c:v>Access</c:v>
                </c:pt>
              </c:strCache>
            </c:strRef>
          </c:cat>
          <c:val>
            <c:numRef>
              <c:f>Expenses!$H$22:$L$22</c:f>
              <c:numCache>
                <c:formatCode>[$SEK]\ #,##0_);\([$SEK]\ #,##0\)</c:formatCode>
                <c:ptCount val="5"/>
                <c:pt idx="0">
                  <c:v>44760110.25</c:v>
                </c:pt>
                <c:pt idx="1">
                  <c:v>44527240.050000004</c:v>
                </c:pt>
                <c:pt idx="2">
                  <c:v>6099060.3500000006</c:v>
                </c:pt>
                <c:pt idx="3">
                  <c:v>21362508.950000003</c:v>
                </c:pt>
                <c:pt idx="4">
                  <c:v>6044474.4000000004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B-430F-B2B4-BEDE9B1E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66675</xdr:rowOff>
    </xdr:from>
    <xdr:to>
      <xdr:col>11</xdr:col>
      <xdr:colOff>66674</xdr:colOff>
      <xdr:row>37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7F24B-3EB8-4559-8EE6-1E42A32F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17</xdr:row>
      <xdr:rowOff>57149</xdr:rowOff>
    </xdr:from>
    <xdr:to>
      <xdr:col>19</xdr:col>
      <xdr:colOff>180975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D879E-27E7-4731-A22A-71A1C66F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304799</xdr:colOff>
      <xdr:row>17</xdr:row>
      <xdr:rowOff>76199</xdr:rowOff>
    </xdr:from>
    <xdr:to>
      <xdr:col>27</xdr:col>
      <xdr:colOff>581025</xdr:colOff>
      <xdr:row>37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8DFFE-DD9F-4F9B-AA19-E8DB03DF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666748</xdr:colOff>
      <xdr:row>17</xdr:row>
      <xdr:rowOff>85724</xdr:rowOff>
    </xdr:from>
    <xdr:to>
      <xdr:col>36</xdr:col>
      <xdr:colOff>209549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31AB3D-180D-4776-B027-2D20CDD3A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23</xdr:row>
      <xdr:rowOff>57148</xdr:rowOff>
    </xdr:from>
    <xdr:to>
      <xdr:col>7</xdr:col>
      <xdr:colOff>314325</xdr:colOff>
      <xdr:row>52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8D254-2FB2-4680-A55A-A2817DB8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104773</xdr:colOff>
      <xdr:row>53</xdr:row>
      <xdr:rowOff>76199</xdr:rowOff>
    </xdr:from>
    <xdr:to>
      <xdr:col>6</xdr:col>
      <xdr:colOff>104774</xdr:colOff>
      <xdr:row>83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F0A6D-4F52-4776-919E-739E45C70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771523</xdr:colOff>
      <xdr:row>22</xdr:row>
      <xdr:rowOff>152399</xdr:rowOff>
    </xdr:from>
    <xdr:to>
      <xdr:col>14</xdr:col>
      <xdr:colOff>66674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6053E-D883-4D62-898D-92B995C10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761998</xdr:colOff>
      <xdr:row>51</xdr:row>
      <xdr:rowOff>152398</xdr:rowOff>
    </xdr:from>
    <xdr:to>
      <xdr:col>15</xdr:col>
      <xdr:colOff>152399</xdr:colOff>
      <xdr:row>74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4C1E9C-BBE7-4B8C-BF3A-D58F8B08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A132-4F8D-4214-A90E-23A5B8108B25}">
  <dimension ref="A1:N19"/>
  <sheetViews>
    <sheetView zoomScaleNormal="100" workbookViewId="0">
      <selection activeCell="B14" sqref="B14"/>
    </sheetView>
  </sheetViews>
  <sheetFormatPr defaultRowHeight="15"/>
  <cols>
    <col min="1" max="1" width="19" customWidth="1"/>
    <col min="2" max="2" width="13" customWidth="1"/>
    <col min="3" max="3" width="6.5703125" customWidth="1"/>
    <col min="4" max="4" width="12" customWidth="1"/>
    <col min="5" max="5" width="6.5703125" customWidth="1"/>
    <col min="6" max="6" width="11.140625" customWidth="1"/>
    <col min="7" max="7" width="6.5703125" customWidth="1"/>
    <col min="8" max="8" width="11.140625" customWidth="1"/>
    <col min="9" max="9" width="6.5703125" customWidth="1"/>
    <col min="10" max="10" width="11.140625" customWidth="1"/>
    <col min="11" max="11" width="6.5703125" customWidth="1"/>
    <col min="12" max="12" width="11.140625" customWidth="1"/>
    <col min="13" max="13" width="6.5703125" customWidth="1"/>
    <col min="14" max="14" width="13.42578125" bestFit="1" customWidth="1"/>
  </cols>
  <sheetData>
    <row r="1" spans="1:14" ht="14.45" customHeight="1">
      <c r="B1" s="2" t="s">
        <v>0</v>
      </c>
      <c r="C1" s="47" t="s">
        <v>1</v>
      </c>
      <c r="D1" s="48"/>
      <c r="E1" s="47" t="s">
        <v>2</v>
      </c>
      <c r="F1" s="48"/>
      <c r="G1" s="47" t="s">
        <v>3</v>
      </c>
      <c r="H1" s="48"/>
      <c r="I1" s="47" t="s">
        <v>4</v>
      </c>
      <c r="J1" s="48"/>
      <c r="K1" s="47" t="s">
        <v>5</v>
      </c>
      <c r="L1" s="48"/>
      <c r="M1" s="47" t="s">
        <v>6</v>
      </c>
      <c r="N1" s="48"/>
    </row>
    <row r="2" spans="1:14" ht="15.75" thickBot="1">
      <c r="C2" s="12" t="s">
        <v>7</v>
      </c>
      <c r="D2" s="13" t="s">
        <v>0</v>
      </c>
      <c r="E2" s="12" t="s">
        <v>7</v>
      </c>
      <c r="F2" s="13" t="s">
        <v>0</v>
      </c>
      <c r="G2" s="12" t="s">
        <v>7</v>
      </c>
      <c r="H2" s="13" t="s">
        <v>0</v>
      </c>
      <c r="I2" s="12" t="s">
        <v>7</v>
      </c>
      <c r="J2" s="13" t="s">
        <v>0</v>
      </c>
      <c r="K2" s="12" t="s">
        <v>7</v>
      </c>
      <c r="L2" s="13" t="s">
        <v>0</v>
      </c>
      <c r="M2" s="12" t="s">
        <v>7</v>
      </c>
      <c r="N2" s="44" t="s">
        <v>0</v>
      </c>
    </row>
    <row r="3" spans="1:14">
      <c r="A3" t="s">
        <v>8</v>
      </c>
      <c r="B3" s="18">
        <v>590422</v>
      </c>
      <c r="C3" s="21">
        <v>52</v>
      </c>
      <c r="D3" s="22">
        <f t="shared" ref="D3:D12" si="0">$B3*(C3/$M3)</f>
        <v>579281.96226415096</v>
      </c>
      <c r="E3" s="21"/>
      <c r="F3" s="22">
        <f t="shared" ref="F3:F12" si="1">$B3*(E3/$M3)</f>
        <v>0</v>
      </c>
      <c r="G3" s="21"/>
      <c r="H3" s="22">
        <f t="shared" ref="H3:H12" si="2">$B3*(G3/$M3)</f>
        <v>0</v>
      </c>
      <c r="I3" s="21">
        <v>1</v>
      </c>
      <c r="J3" s="22">
        <f t="shared" ref="J3:J12" si="3">$B3*(I3/$M3)</f>
        <v>11140.037735849057</v>
      </c>
      <c r="K3" s="21"/>
      <c r="L3" s="22">
        <f t="shared" ref="L3:L12" si="4">$B3*(K3/$M3)</f>
        <v>0</v>
      </c>
      <c r="M3" s="45">
        <f>SUM(C3,E3,G3,I3,K3)</f>
        <v>53</v>
      </c>
      <c r="N3" s="23">
        <f t="shared" ref="N3:N12" si="5">SUM(D3,F3,J3,L3)</f>
        <v>590422</v>
      </c>
    </row>
    <row r="4" spans="1:14">
      <c r="A4" t="s">
        <v>9</v>
      </c>
      <c r="B4" s="18">
        <v>849879</v>
      </c>
      <c r="C4" s="3">
        <v>17</v>
      </c>
      <c r="D4" s="22">
        <f t="shared" si="0"/>
        <v>849879</v>
      </c>
      <c r="E4" s="3"/>
      <c r="F4" s="22">
        <f t="shared" si="1"/>
        <v>0</v>
      </c>
      <c r="G4" s="3"/>
      <c r="H4" s="22">
        <f t="shared" si="2"/>
        <v>0</v>
      </c>
      <c r="I4" s="3"/>
      <c r="J4" s="22">
        <f t="shared" si="3"/>
        <v>0</v>
      </c>
      <c r="K4" s="3"/>
      <c r="L4" s="22">
        <f t="shared" si="4"/>
        <v>0</v>
      </c>
      <c r="M4" s="21">
        <f t="shared" ref="M4:M12" si="6">SUM(C4,E4,G4,I4,K4)</f>
        <v>17</v>
      </c>
      <c r="N4" s="23">
        <f t="shared" si="5"/>
        <v>849879</v>
      </c>
    </row>
    <row r="5" spans="1:14">
      <c r="A5" t="s">
        <v>10</v>
      </c>
      <c r="B5" s="18">
        <v>21770140</v>
      </c>
      <c r="C5" s="3">
        <v>725</v>
      </c>
      <c r="D5" s="22">
        <f t="shared" si="0"/>
        <v>19366075.460122697</v>
      </c>
      <c r="E5" s="3">
        <v>12</v>
      </c>
      <c r="F5" s="22">
        <f t="shared" si="1"/>
        <v>320541.93865030672</v>
      </c>
      <c r="G5" s="3">
        <v>23</v>
      </c>
      <c r="H5" s="22">
        <f t="shared" si="2"/>
        <v>614372.04907975462</v>
      </c>
      <c r="I5" s="3">
        <v>33</v>
      </c>
      <c r="J5" s="22">
        <f t="shared" si="3"/>
        <v>881490.33128834364</v>
      </c>
      <c r="K5" s="3">
        <v>22</v>
      </c>
      <c r="L5" s="22">
        <f t="shared" si="4"/>
        <v>587660.22085889569</v>
      </c>
      <c r="M5" s="21">
        <f t="shared" si="6"/>
        <v>815</v>
      </c>
      <c r="N5" s="23">
        <f t="shared" si="5"/>
        <v>21155767.950920243</v>
      </c>
    </row>
    <row r="6" spans="1:14">
      <c r="A6" t="s">
        <v>11</v>
      </c>
      <c r="B6" s="18">
        <v>17292935</v>
      </c>
      <c r="C6" s="3">
        <v>60</v>
      </c>
      <c r="D6" s="22">
        <f t="shared" si="0"/>
        <v>9788453.773584906</v>
      </c>
      <c r="E6" s="3">
        <v>5</v>
      </c>
      <c r="F6" s="22">
        <f t="shared" si="1"/>
        <v>815704.48113207554</v>
      </c>
      <c r="G6" s="3">
        <v>7</v>
      </c>
      <c r="H6" s="22">
        <f t="shared" si="2"/>
        <v>1141986.2735849055</v>
      </c>
      <c r="I6" s="3">
        <v>4</v>
      </c>
      <c r="J6" s="22">
        <f t="shared" si="3"/>
        <v>652563.58490566036</v>
      </c>
      <c r="K6" s="3">
        <v>30</v>
      </c>
      <c r="L6" s="22">
        <f t="shared" si="4"/>
        <v>4894226.886792453</v>
      </c>
      <c r="M6" s="21">
        <f t="shared" si="6"/>
        <v>106</v>
      </c>
      <c r="N6" s="23">
        <f t="shared" si="5"/>
        <v>16150948.726415094</v>
      </c>
    </row>
    <row r="7" spans="1:14">
      <c r="A7" t="s">
        <v>12</v>
      </c>
      <c r="B7" s="18">
        <v>3413110</v>
      </c>
      <c r="C7" s="3">
        <v>8</v>
      </c>
      <c r="D7" s="22">
        <f t="shared" si="0"/>
        <v>2275406.6666666665</v>
      </c>
      <c r="E7" s="3">
        <v>2</v>
      </c>
      <c r="F7" s="22">
        <f t="shared" si="1"/>
        <v>568851.66666666663</v>
      </c>
      <c r="G7" s="3">
        <v>1</v>
      </c>
      <c r="H7" s="22">
        <f t="shared" si="2"/>
        <v>284425.83333333331</v>
      </c>
      <c r="I7" s="3"/>
      <c r="J7" s="22">
        <f t="shared" si="3"/>
        <v>0</v>
      </c>
      <c r="K7" s="3">
        <v>1</v>
      </c>
      <c r="L7" s="22">
        <f t="shared" si="4"/>
        <v>284425.83333333331</v>
      </c>
      <c r="M7" s="21">
        <f t="shared" si="6"/>
        <v>12</v>
      </c>
      <c r="N7" s="23">
        <f t="shared" si="5"/>
        <v>3128684.1666666665</v>
      </c>
    </row>
    <row r="8" spans="1:14">
      <c r="A8" t="s">
        <v>13</v>
      </c>
      <c r="B8" s="18">
        <v>205257</v>
      </c>
      <c r="C8" s="3">
        <v>3</v>
      </c>
      <c r="D8" s="22">
        <f t="shared" si="0"/>
        <v>205257</v>
      </c>
      <c r="E8" s="3"/>
      <c r="F8" s="22">
        <f t="shared" si="1"/>
        <v>0</v>
      </c>
      <c r="G8" s="3"/>
      <c r="H8" s="22">
        <f t="shared" si="2"/>
        <v>0</v>
      </c>
      <c r="I8" s="3"/>
      <c r="J8" s="22">
        <f t="shared" si="3"/>
        <v>0</v>
      </c>
      <c r="K8" s="3"/>
      <c r="L8" s="22">
        <f t="shared" si="4"/>
        <v>0</v>
      </c>
      <c r="M8" s="21">
        <f t="shared" si="6"/>
        <v>3</v>
      </c>
      <c r="N8" s="23">
        <f t="shared" si="5"/>
        <v>205257</v>
      </c>
    </row>
    <row r="9" spans="1:14">
      <c r="A9" t="s">
        <v>14</v>
      </c>
      <c r="B9" s="18">
        <v>171095</v>
      </c>
      <c r="C9" s="3"/>
      <c r="D9" s="22">
        <f t="shared" si="0"/>
        <v>0</v>
      </c>
      <c r="E9" s="3"/>
      <c r="F9" s="22">
        <f t="shared" si="1"/>
        <v>0</v>
      </c>
      <c r="G9" s="3">
        <v>1</v>
      </c>
      <c r="H9" s="22">
        <f t="shared" si="2"/>
        <v>171095</v>
      </c>
      <c r="I9" s="3"/>
      <c r="J9" s="22">
        <f t="shared" si="3"/>
        <v>0</v>
      </c>
      <c r="K9" s="3"/>
      <c r="L9" s="22">
        <f t="shared" si="4"/>
        <v>0</v>
      </c>
      <c r="M9" s="21">
        <f t="shared" si="6"/>
        <v>1</v>
      </c>
      <c r="N9" s="23">
        <f t="shared" si="5"/>
        <v>0</v>
      </c>
    </row>
    <row r="10" spans="1:14">
      <c r="A10" t="s">
        <v>15</v>
      </c>
      <c r="B10" s="18">
        <v>236681</v>
      </c>
      <c r="C10" s="3"/>
      <c r="D10" s="22">
        <f t="shared" si="0"/>
        <v>0</v>
      </c>
      <c r="E10" s="3">
        <v>1</v>
      </c>
      <c r="F10" s="22">
        <f t="shared" si="1"/>
        <v>236681</v>
      </c>
      <c r="G10" s="3"/>
      <c r="H10" s="22">
        <f t="shared" si="2"/>
        <v>0</v>
      </c>
      <c r="I10" s="3"/>
      <c r="J10" s="22">
        <f t="shared" si="3"/>
        <v>0</v>
      </c>
      <c r="K10" s="3"/>
      <c r="L10" s="22">
        <f t="shared" si="4"/>
        <v>0</v>
      </c>
      <c r="M10" s="21">
        <f t="shared" si="6"/>
        <v>1</v>
      </c>
      <c r="N10" s="23">
        <f t="shared" si="5"/>
        <v>236681</v>
      </c>
    </row>
    <row r="11" spans="1:14">
      <c r="A11" t="s">
        <v>16</v>
      </c>
      <c r="B11" s="18">
        <v>631486</v>
      </c>
      <c r="C11" s="3">
        <v>4</v>
      </c>
      <c r="D11" s="22">
        <f t="shared" si="0"/>
        <v>631486</v>
      </c>
      <c r="E11" s="3"/>
      <c r="F11" s="22">
        <f t="shared" si="1"/>
        <v>0</v>
      </c>
      <c r="G11" s="3"/>
      <c r="H11" s="22">
        <f t="shared" si="2"/>
        <v>0</v>
      </c>
      <c r="I11" s="3"/>
      <c r="J11" s="22">
        <f t="shared" si="3"/>
        <v>0</v>
      </c>
      <c r="K11" s="3"/>
      <c r="L11" s="22">
        <f t="shared" si="4"/>
        <v>0</v>
      </c>
      <c r="M11" s="21">
        <f t="shared" si="6"/>
        <v>4</v>
      </c>
      <c r="N11" s="23">
        <f t="shared" si="5"/>
        <v>631486</v>
      </c>
    </row>
    <row r="12" spans="1:14" ht="15.75" thickBot="1">
      <c r="A12" t="s">
        <v>17</v>
      </c>
      <c r="B12" s="18">
        <v>489306</v>
      </c>
      <c r="C12" s="5"/>
      <c r="D12" s="22">
        <f t="shared" si="0"/>
        <v>0</v>
      </c>
      <c r="E12" s="5"/>
      <c r="F12" s="22">
        <f t="shared" si="1"/>
        <v>0</v>
      </c>
      <c r="G12" s="5"/>
      <c r="H12" s="22">
        <f t="shared" si="2"/>
        <v>0</v>
      </c>
      <c r="I12" s="5">
        <v>1</v>
      </c>
      <c r="J12" s="22">
        <f t="shared" si="3"/>
        <v>163102</v>
      </c>
      <c r="K12" s="5">
        <v>2</v>
      </c>
      <c r="L12" s="22">
        <f t="shared" si="4"/>
        <v>326204</v>
      </c>
      <c r="M12" s="46">
        <f t="shared" si="6"/>
        <v>3</v>
      </c>
      <c r="N12" s="24">
        <f t="shared" si="5"/>
        <v>489306</v>
      </c>
    </row>
    <row r="13" spans="1:14" ht="15.75" thickTop="1">
      <c r="A13" t="s">
        <v>18</v>
      </c>
      <c r="C13" s="3">
        <f>SUM(C4:C12)</f>
        <v>817</v>
      </c>
      <c r="D13" s="25">
        <f>SUM(D3:D12)</f>
        <v>33695839.862638421</v>
      </c>
      <c r="E13" s="3">
        <f t="shared" ref="E13:M13" si="7">SUM(E4:E12)</f>
        <v>20</v>
      </c>
      <c r="F13" s="25">
        <f>SUM(F3:F12)</f>
        <v>1941779.0864490489</v>
      </c>
      <c r="G13" s="3">
        <f t="shared" si="7"/>
        <v>32</v>
      </c>
      <c r="H13" s="25">
        <f>SUM(H3:H12)</f>
        <v>2211879.1559979934</v>
      </c>
      <c r="I13" s="3">
        <f t="shared" si="7"/>
        <v>38</v>
      </c>
      <c r="J13" s="25">
        <f>SUM(J3:J12)</f>
        <v>1708295.9539298532</v>
      </c>
      <c r="K13" s="3">
        <f t="shared" si="7"/>
        <v>55</v>
      </c>
      <c r="L13" s="25">
        <f>SUM(L3:L12)</f>
        <v>6092516.9409846822</v>
      </c>
      <c r="M13" s="3">
        <f t="shared" si="7"/>
        <v>962</v>
      </c>
      <c r="N13" s="25">
        <f t="shared" ref="N13" si="8">SUM(N3:N12)</f>
        <v>43438431.844002001</v>
      </c>
    </row>
    <row r="14" spans="1:14">
      <c r="A14" t="s">
        <v>19</v>
      </c>
      <c r="C14" s="3">
        <v>6091</v>
      </c>
      <c r="D14" s="4"/>
      <c r="E14" s="3">
        <v>55</v>
      </c>
      <c r="F14" s="4"/>
      <c r="G14" s="3">
        <v>406</v>
      </c>
      <c r="H14" s="4"/>
      <c r="I14" s="3">
        <v>576</v>
      </c>
      <c r="J14" s="4"/>
      <c r="K14" s="3">
        <v>1920</v>
      </c>
      <c r="L14" s="4"/>
      <c r="M14" s="3"/>
      <c r="N14" s="15"/>
    </row>
    <row r="15" spans="1:14">
      <c r="A15" t="s">
        <v>20</v>
      </c>
      <c r="C15" s="6">
        <f>C13/C14</f>
        <v>0.13413232638318831</v>
      </c>
      <c r="D15" s="7"/>
      <c r="E15" s="6">
        <f t="shared" ref="E15:K15" si="9">E13/E14</f>
        <v>0.36363636363636365</v>
      </c>
      <c r="F15" s="7"/>
      <c r="G15" s="6">
        <f t="shared" si="9"/>
        <v>7.8817733990147784E-2</v>
      </c>
      <c r="H15" s="7"/>
      <c r="I15" s="6">
        <f t="shared" si="9"/>
        <v>6.5972222222222224E-2</v>
      </c>
      <c r="J15" s="7"/>
      <c r="K15" s="6">
        <f t="shared" si="9"/>
        <v>2.8645833333333332E-2</v>
      </c>
      <c r="L15" s="7"/>
      <c r="M15" s="14"/>
      <c r="N15" s="15"/>
    </row>
    <row r="16" spans="1:14">
      <c r="A16" t="s">
        <v>21</v>
      </c>
      <c r="C16" s="42">
        <v>36535.950464396279</v>
      </c>
      <c r="D16" s="9"/>
      <c r="E16" s="8">
        <v>831.26934984520119</v>
      </c>
      <c r="F16" s="9"/>
      <c r="G16" s="42">
        <v>11705.38080495356</v>
      </c>
      <c r="H16" s="9"/>
      <c r="I16" s="42">
        <v>22167.182662538697</v>
      </c>
      <c r="J16" s="9"/>
      <c r="K16" s="42">
        <v>66501.547987616097</v>
      </c>
      <c r="L16" s="9"/>
      <c r="M16" s="14"/>
      <c r="N16" s="15"/>
    </row>
    <row r="17" spans="1:14" ht="15.75" thickBot="1">
      <c r="A17" t="s">
        <v>22</v>
      </c>
      <c r="C17" s="10">
        <f>C13/C16</f>
        <v>2.2361536777212185E-2</v>
      </c>
      <c r="D17" s="11"/>
      <c r="E17" s="10">
        <f t="shared" ref="E17:K17" si="10">E13/E16</f>
        <v>2.4059590316573558E-2</v>
      </c>
      <c r="F17" s="11"/>
      <c r="G17" s="10">
        <f t="shared" si="10"/>
        <v>2.7337854729559954E-3</v>
      </c>
      <c r="H17" s="11"/>
      <c r="I17" s="10">
        <f t="shared" si="10"/>
        <v>1.7142458100558662E-3</v>
      </c>
      <c r="J17" s="11"/>
      <c r="K17" s="10">
        <f t="shared" si="10"/>
        <v>8.2704841713221607E-4</v>
      </c>
      <c r="L17" s="11"/>
      <c r="M17" s="16"/>
      <c r="N17" s="17"/>
    </row>
    <row r="19" spans="1:14"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mergeCells count="6">
    <mergeCell ref="M1:N1"/>
    <mergeCell ref="G1:H1"/>
    <mergeCell ref="I1:J1"/>
    <mergeCell ref="K1:L1"/>
    <mergeCell ref="C1:D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3D37-AA74-451C-86A3-2057F1F6962E}">
  <dimension ref="A1:AJ19"/>
  <sheetViews>
    <sheetView tabSelected="1" zoomScaleNormal="100" workbookViewId="0">
      <selection activeCell="G6" sqref="G6"/>
    </sheetView>
  </sheetViews>
  <sheetFormatPr defaultRowHeight="15"/>
  <cols>
    <col min="1" max="1" width="23.28515625" customWidth="1"/>
    <col min="2" max="2" width="14.7109375" customWidth="1"/>
    <col min="3" max="3" width="6.5703125" customWidth="1"/>
    <col min="4" max="4" width="11.140625" customWidth="1"/>
    <col min="5" max="5" width="6.5703125" customWidth="1"/>
    <col min="6" max="6" width="11.140625" customWidth="1"/>
    <col min="7" max="7" width="6.5703125" customWidth="1"/>
    <col min="8" max="8" width="11.140625" customWidth="1"/>
    <col min="9" max="9" width="6.5703125" customWidth="1"/>
    <col min="10" max="10" width="11.140625" customWidth="1"/>
    <col min="11" max="11" width="6.5703125" customWidth="1"/>
    <col min="12" max="12" width="11.140625" customWidth="1"/>
    <col min="13" max="13" width="6.5703125" customWidth="1"/>
    <col min="14" max="14" width="11.140625" customWidth="1"/>
    <col min="15" max="15" width="6.5703125" customWidth="1"/>
    <col min="16" max="16" width="11.140625" customWidth="1"/>
    <col min="17" max="17" width="6.5703125" customWidth="1"/>
    <col min="18" max="18" width="11.140625" customWidth="1"/>
    <col min="19" max="19" width="6.5703125" customWidth="1"/>
    <col min="20" max="20" width="11.140625" customWidth="1"/>
    <col min="21" max="21" width="6.5703125" customWidth="1"/>
    <col min="22" max="22" width="11.140625" customWidth="1"/>
    <col min="23" max="23" width="6.5703125" customWidth="1"/>
    <col min="24" max="24" width="11.140625" customWidth="1"/>
    <col min="25" max="25" width="6.5703125" customWidth="1"/>
    <col min="26" max="26" width="11.140625" customWidth="1"/>
    <col min="27" max="27" width="6.5703125" customWidth="1"/>
    <col min="28" max="28" width="12.28515625" customWidth="1"/>
    <col min="29" max="29" width="6.5703125" customWidth="1"/>
    <col min="31" max="31" width="6.5703125" customWidth="1"/>
    <col min="32" max="32" width="12.5703125" customWidth="1"/>
    <col min="33" max="33" width="6.5703125" customWidth="1"/>
    <col min="34" max="34" width="11.85546875" bestFit="1" customWidth="1"/>
    <col min="35" max="35" width="6.5703125" customWidth="1"/>
    <col min="36" max="36" width="13.42578125" bestFit="1" customWidth="1"/>
  </cols>
  <sheetData>
    <row r="1" spans="1:36" ht="14.45" customHeight="1">
      <c r="B1" s="2" t="s">
        <v>0</v>
      </c>
      <c r="C1" s="47" t="s">
        <v>1</v>
      </c>
      <c r="D1" s="48"/>
      <c r="E1" s="47" t="s">
        <v>23</v>
      </c>
      <c r="F1" s="48"/>
      <c r="G1" s="47" t="s">
        <v>24</v>
      </c>
      <c r="H1" s="48"/>
      <c r="I1" s="47" t="s">
        <v>25</v>
      </c>
      <c r="J1" s="48"/>
      <c r="K1" s="47" t="s">
        <v>26</v>
      </c>
      <c r="L1" s="48"/>
      <c r="M1" s="47" t="s">
        <v>2</v>
      </c>
      <c r="N1" s="48"/>
      <c r="O1" s="47" t="s">
        <v>3</v>
      </c>
      <c r="P1" s="48"/>
      <c r="Q1" s="47" t="s">
        <v>27</v>
      </c>
      <c r="R1" s="48"/>
      <c r="S1" s="47" t="s">
        <v>4</v>
      </c>
      <c r="T1" s="48"/>
      <c r="U1" s="47" t="s">
        <v>5</v>
      </c>
      <c r="V1" s="48"/>
      <c r="W1" s="47" t="s">
        <v>28</v>
      </c>
      <c r="X1" s="48"/>
      <c r="Y1" s="47" t="s">
        <v>29</v>
      </c>
      <c r="Z1" s="48"/>
      <c r="AA1" s="47" t="s">
        <v>30</v>
      </c>
      <c r="AB1" s="48"/>
      <c r="AC1" s="26" t="s">
        <v>6</v>
      </c>
      <c r="AE1" s="49" t="s">
        <v>31</v>
      </c>
      <c r="AF1" s="50"/>
      <c r="AG1" s="49" t="s">
        <v>32</v>
      </c>
      <c r="AH1" s="50"/>
      <c r="AI1" s="49" t="s">
        <v>33</v>
      </c>
      <c r="AJ1" s="50"/>
    </row>
    <row r="2" spans="1:36">
      <c r="C2" s="12" t="s">
        <v>7</v>
      </c>
      <c r="D2" s="13" t="s">
        <v>0</v>
      </c>
      <c r="E2" s="12" t="s">
        <v>7</v>
      </c>
      <c r="F2" s="13" t="s">
        <v>0</v>
      </c>
      <c r="G2" s="12" t="s">
        <v>7</v>
      </c>
      <c r="H2" s="13" t="s">
        <v>0</v>
      </c>
      <c r="I2" s="12" t="s">
        <v>7</v>
      </c>
      <c r="J2" s="13" t="s">
        <v>0</v>
      </c>
      <c r="K2" s="12" t="s">
        <v>7</v>
      </c>
      <c r="L2" s="13" t="s">
        <v>0</v>
      </c>
      <c r="M2" s="12" t="s">
        <v>7</v>
      </c>
      <c r="N2" s="13" t="s">
        <v>0</v>
      </c>
      <c r="O2" s="12" t="s">
        <v>7</v>
      </c>
      <c r="P2" s="13" t="s">
        <v>0</v>
      </c>
      <c r="Q2" s="12" t="s">
        <v>7</v>
      </c>
      <c r="R2" s="13" t="s">
        <v>0</v>
      </c>
      <c r="S2" s="12" t="s">
        <v>7</v>
      </c>
      <c r="T2" s="13" t="s">
        <v>0</v>
      </c>
      <c r="U2" s="12" t="s">
        <v>7</v>
      </c>
      <c r="V2" s="13" t="s">
        <v>0</v>
      </c>
      <c r="W2" s="12" t="s">
        <v>7</v>
      </c>
      <c r="X2" s="13" t="s">
        <v>0</v>
      </c>
      <c r="Y2" s="12" t="s">
        <v>7</v>
      </c>
      <c r="Z2" s="13" t="s">
        <v>0</v>
      </c>
      <c r="AA2" s="12" t="s">
        <v>7</v>
      </c>
      <c r="AB2" s="13" t="s">
        <v>0</v>
      </c>
      <c r="AC2" s="27" t="s">
        <v>7</v>
      </c>
      <c r="AE2" s="19" t="s">
        <v>7</v>
      </c>
      <c r="AF2" s="20" t="s">
        <v>0</v>
      </c>
      <c r="AG2" s="19" t="s">
        <v>7</v>
      </c>
      <c r="AH2" s="20" t="s">
        <v>0</v>
      </c>
      <c r="AI2" s="19" t="s">
        <v>7</v>
      </c>
      <c r="AJ2" s="20" t="s">
        <v>0</v>
      </c>
    </row>
    <row r="3" spans="1:36">
      <c r="A3" t="s">
        <v>8</v>
      </c>
      <c r="B3" s="18">
        <v>590422</v>
      </c>
      <c r="C3" s="21">
        <v>52</v>
      </c>
      <c r="D3" s="22">
        <f>$B3*(C3/$AC3)</f>
        <v>420574.57534246572</v>
      </c>
      <c r="E3" s="21"/>
      <c r="F3" s="22">
        <f t="shared" ref="F3:F12" si="0">$B3*(E3/$AC3)</f>
        <v>0</v>
      </c>
      <c r="G3" s="21">
        <v>6</v>
      </c>
      <c r="H3" s="22">
        <f t="shared" ref="H3:H12" si="1">$B3*(G3/$AC3)</f>
        <v>48527.835616438351</v>
      </c>
      <c r="I3" s="21"/>
      <c r="J3" s="22">
        <f t="shared" ref="J3:J12" si="2">$B3*(I3/$AC3)</f>
        <v>0</v>
      </c>
      <c r="K3" s="21"/>
      <c r="L3" s="22">
        <f t="shared" ref="L3:L12" si="3">$B3*(K3/$AC3)</f>
        <v>0</v>
      </c>
      <c r="M3" s="21"/>
      <c r="N3" s="22">
        <f t="shared" ref="N3:N12" si="4">$B3*(M3/$AC3)</f>
        <v>0</v>
      </c>
      <c r="O3" s="21"/>
      <c r="P3" s="22">
        <f t="shared" ref="P3:P12" si="5">$B3*(O3/$AC3)</f>
        <v>0</v>
      </c>
      <c r="Q3" s="21"/>
      <c r="R3" s="22">
        <f t="shared" ref="R3:R12" si="6">$B3*(Q3/$AC3)</f>
        <v>0</v>
      </c>
      <c r="S3" s="21">
        <v>1</v>
      </c>
      <c r="T3" s="22">
        <f t="shared" ref="T3:T12" si="7">$B3*(S3/$AC3)</f>
        <v>8087.9726027397255</v>
      </c>
      <c r="U3" s="21"/>
      <c r="V3" s="22">
        <f t="shared" ref="V3:V12" si="8">$B3*(U3/$AC3)</f>
        <v>0</v>
      </c>
      <c r="W3" s="21">
        <v>1</v>
      </c>
      <c r="X3" s="22">
        <f t="shared" ref="X3:X12" si="9">$B3*(W3/$AC3)</f>
        <v>8087.9726027397255</v>
      </c>
      <c r="Y3" s="21"/>
      <c r="Z3" s="22">
        <f t="shared" ref="Z3:Z12" si="10">$B3*(Y3/$AC3)</f>
        <v>0</v>
      </c>
      <c r="AA3" s="21">
        <v>13</v>
      </c>
      <c r="AB3" s="22">
        <f t="shared" ref="AB3:AB12" si="11">$B3*(AA3/$AC3)</f>
        <v>105143.64383561643</v>
      </c>
      <c r="AC3" s="28">
        <f>SUM(C3,E3,G3,I3,K3,M3,O3,Q3,S3,U3,W3,Y3,AA3)</f>
        <v>73</v>
      </c>
      <c r="AE3" s="3">
        <f>SUM(E3,G3,K3,O3,Q3,W3)</f>
        <v>7</v>
      </c>
      <c r="AF3" s="23">
        <f t="shared" ref="AF3:AF12" si="12">SUM(F3,H3,L3,P3,R3,X3)</f>
        <v>56615.808219178078</v>
      </c>
      <c r="AG3" s="3">
        <f>Y3+I3</f>
        <v>0</v>
      </c>
      <c r="AH3" s="23">
        <f t="shared" ref="AH3:AH12" si="13">Z3+J3</f>
        <v>0</v>
      </c>
      <c r="AI3" s="3">
        <f>SUM(C3,M3,S3,U3)</f>
        <v>53</v>
      </c>
      <c r="AJ3" s="23">
        <f t="shared" ref="AJ3:AJ12" si="14">SUM(D3,N3,T3,V3)</f>
        <v>428662.54794520541</v>
      </c>
    </row>
    <row r="4" spans="1:36">
      <c r="A4" t="s">
        <v>9</v>
      </c>
      <c r="B4" s="18">
        <v>849879</v>
      </c>
      <c r="C4" s="3">
        <v>17</v>
      </c>
      <c r="D4" s="22">
        <f t="shared" ref="D4:D12" si="15">$B4*(C4/$AC4)</f>
        <v>437816.45454545453</v>
      </c>
      <c r="E4" s="3"/>
      <c r="F4" s="23">
        <f t="shared" si="0"/>
        <v>0</v>
      </c>
      <c r="G4" s="3">
        <v>4</v>
      </c>
      <c r="H4" s="22">
        <f t="shared" si="1"/>
        <v>103015.63636363637</v>
      </c>
      <c r="I4" s="3"/>
      <c r="J4" s="22">
        <f t="shared" si="2"/>
        <v>0</v>
      </c>
      <c r="K4" s="3"/>
      <c r="L4" s="22">
        <f t="shared" si="3"/>
        <v>0</v>
      </c>
      <c r="M4" s="3"/>
      <c r="N4" s="22">
        <f t="shared" si="4"/>
        <v>0</v>
      </c>
      <c r="O4" s="3"/>
      <c r="P4" s="22">
        <f t="shared" si="5"/>
        <v>0</v>
      </c>
      <c r="Q4" s="3"/>
      <c r="R4" s="22">
        <f t="shared" si="6"/>
        <v>0</v>
      </c>
      <c r="S4" s="3"/>
      <c r="T4" s="22">
        <f t="shared" si="7"/>
        <v>0</v>
      </c>
      <c r="U4" s="3"/>
      <c r="V4" s="22">
        <f t="shared" si="8"/>
        <v>0</v>
      </c>
      <c r="W4" s="3">
        <v>1</v>
      </c>
      <c r="X4" s="22">
        <f t="shared" si="9"/>
        <v>25753.909090909092</v>
      </c>
      <c r="Y4" s="3"/>
      <c r="Z4" s="22">
        <f t="shared" si="10"/>
        <v>0</v>
      </c>
      <c r="AA4" s="3">
        <v>11</v>
      </c>
      <c r="AB4" s="22">
        <f t="shared" si="11"/>
        <v>283293</v>
      </c>
      <c r="AC4" s="29">
        <f t="shared" ref="AC4:AC12" si="16">SUM(C4,E4,G4,I4,K4,M4,O4,Q4,S4,U4,W4,Y4,AA4)</f>
        <v>33</v>
      </c>
      <c r="AE4" s="3">
        <f t="shared" ref="AE4:AE12" si="17">SUM(E4,G4,K4,O4,Q4,W4)</f>
        <v>5</v>
      </c>
      <c r="AF4" s="23">
        <f t="shared" si="12"/>
        <v>128769.54545454546</v>
      </c>
      <c r="AG4" s="3">
        <f t="shared" ref="AG4:AG12" si="18">Y4+I4</f>
        <v>0</v>
      </c>
      <c r="AH4" s="23">
        <f t="shared" si="13"/>
        <v>0</v>
      </c>
      <c r="AI4" s="3">
        <f t="shared" ref="AI4:AI12" si="19">SUM(C4,M4,S4,U4)</f>
        <v>17</v>
      </c>
      <c r="AJ4" s="23">
        <f t="shared" si="14"/>
        <v>437816.45454545453</v>
      </c>
    </row>
    <row r="5" spans="1:36">
      <c r="A5" t="s">
        <v>10</v>
      </c>
      <c r="B5" s="18">
        <v>21770140</v>
      </c>
      <c r="C5" s="3">
        <v>725</v>
      </c>
      <c r="D5" s="22">
        <f t="shared" si="15"/>
        <v>6791459.3373493981</v>
      </c>
      <c r="E5" s="3">
        <v>7</v>
      </c>
      <c r="F5" s="23">
        <f t="shared" si="0"/>
        <v>65572.710843373497</v>
      </c>
      <c r="G5" s="3">
        <v>651</v>
      </c>
      <c r="H5" s="22">
        <f t="shared" si="1"/>
        <v>6098262.1084337346</v>
      </c>
      <c r="I5" s="3">
        <v>11</v>
      </c>
      <c r="J5" s="22">
        <f t="shared" si="2"/>
        <v>103042.8313253012</v>
      </c>
      <c r="K5" s="3"/>
      <c r="L5" s="22">
        <f t="shared" si="3"/>
        <v>0</v>
      </c>
      <c r="M5" s="3">
        <v>12</v>
      </c>
      <c r="N5" s="22">
        <f t="shared" si="4"/>
        <v>112410.36144578314</v>
      </c>
      <c r="O5" s="3">
        <v>23</v>
      </c>
      <c r="P5" s="22">
        <f t="shared" si="5"/>
        <v>215453.19277108434</v>
      </c>
      <c r="Q5" s="3">
        <v>7</v>
      </c>
      <c r="R5" s="22">
        <f t="shared" si="6"/>
        <v>65572.710843373497</v>
      </c>
      <c r="S5" s="3">
        <v>33</v>
      </c>
      <c r="T5" s="22">
        <f t="shared" si="7"/>
        <v>309128.49397590361</v>
      </c>
      <c r="U5" s="3">
        <v>22</v>
      </c>
      <c r="V5" s="22">
        <f t="shared" si="8"/>
        <v>206085.6626506024</v>
      </c>
      <c r="W5" s="3">
        <v>179</v>
      </c>
      <c r="X5" s="22">
        <f t="shared" si="9"/>
        <v>1676787.8915662649</v>
      </c>
      <c r="Y5" s="3">
        <v>1</v>
      </c>
      <c r="Z5" s="22">
        <f t="shared" si="10"/>
        <v>9367.530120481928</v>
      </c>
      <c r="AA5" s="3">
        <v>653</v>
      </c>
      <c r="AB5" s="22">
        <f t="shared" si="11"/>
        <v>6116997.1686746981</v>
      </c>
      <c r="AC5" s="29">
        <f t="shared" si="16"/>
        <v>2324</v>
      </c>
      <c r="AE5" s="3">
        <f t="shared" si="17"/>
        <v>867</v>
      </c>
      <c r="AF5" s="23">
        <f t="shared" si="12"/>
        <v>8121648.6144578308</v>
      </c>
      <c r="AG5" s="3">
        <f t="shared" si="18"/>
        <v>12</v>
      </c>
      <c r="AH5" s="23">
        <f t="shared" si="13"/>
        <v>112410.36144578313</v>
      </c>
      <c r="AI5" s="3">
        <f t="shared" si="19"/>
        <v>792</v>
      </c>
      <c r="AJ5" s="23">
        <f t="shared" si="14"/>
        <v>7419083.8554216865</v>
      </c>
    </row>
    <row r="6" spans="1:36">
      <c r="A6" t="s">
        <v>11</v>
      </c>
      <c r="B6" s="18">
        <v>17292935</v>
      </c>
      <c r="C6" s="3">
        <v>60</v>
      </c>
      <c r="D6" s="22">
        <f t="shared" si="15"/>
        <v>387155.26119402982</v>
      </c>
      <c r="E6" s="3">
        <v>889</v>
      </c>
      <c r="F6" s="23">
        <f t="shared" si="0"/>
        <v>5736350.4533582088</v>
      </c>
      <c r="G6" s="3">
        <v>294</v>
      </c>
      <c r="H6" s="22">
        <f t="shared" si="1"/>
        <v>1897060.7798507463</v>
      </c>
      <c r="I6" s="3">
        <v>73</v>
      </c>
      <c r="J6" s="22">
        <f t="shared" si="2"/>
        <v>471038.90111940302</v>
      </c>
      <c r="K6" s="3">
        <v>226</v>
      </c>
      <c r="L6" s="22">
        <f t="shared" si="3"/>
        <v>1458284.8171641789</v>
      </c>
      <c r="M6" s="3">
        <v>5</v>
      </c>
      <c r="N6" s="22">
        <f t="shared" si="4"/>
        <v>32262.938432835821</v>
      </c>
      <c r="O6" s="3">
        <v>7</v>
      </c>
      <c r="P6" s="22">
        <f t="shared" si="5"/>
        <v>45168.113805970148</v>
      </c>
      <c r="Q6" s="3">
        <v>52</v>
      </c>
      <c r="R6" s="22">
        <f t="shared" si="6"/>
        <v>335534.55970149254</v>
      </c>
      <c r="S6" s="3">
        <v>4</v>
      </c>
      <c r="T6" s="22">
        <f t="shared" si="7"/>
        <v>25810.350746268658</v>
      </c>
      <c r="U6" s="3">
        <v>30</v>
      </c>
      <c r="V6" s="22">
        <f t="shared" si="8"/>
        <v>193577.63059701491</v>
      </c>
      <c r="W6" s="3">
        <v>4</v>
      </c>
      <c r="X6" s="22">
        <f t="shared" si="9"/>
        <v>25810.350746268658</v>
      </c>
      <c r="Y6" s="3">
        <v>1</v>
      </c>
      <c r="Z6" s="22">
        <f t="shared" si="10"/>
        <v>6452.5876865671644</v>
      </c>
      <c r="AA6" s="3">
        <v>1035</v>
      </c>
      <c r="AB6" s="22">
        <f t="shared" si="11"/>
        <v>6678428.2555970149</v>
      </c>
      <c r="AC6" s="29">
        <f t="shared" si="16"/>
        <v>2680</v>
      </c>
      <c r="AE6" s="3">
        <f t="shared" si="17"/>
        <v>1472</v>
      </c>
      <c r="AF6" s="23">
        <f t="shared" si="12"/>
        <v>9498209.0746268649</v>
      </c>
      <c r="AG6" s="3">
        <f t="shared" si="18"/>
        <v>74</v>
      </c>
      <c r="AH6" s="23">
        <f t="shared" si="13"/>
        <v>477491.48880597018</v>
      </c>
      <c r="AI6" s="3">
        <f t="shared" si="19"/>
        <v>99</v>
      </c>
      <c r="AJ6" s="23">
        <f t="shared" si="14"/>
        <v>638806.18097014911</v>
      </c>
    </row>
    <row r="7" spans="1:36">
      <c r="A7" t="s">
        <v>12</v>
      </c>
      <c r="B7" s="18">
        <v>3413110</v>
      </c>
      <c r="C7" s="3">
        <v>8</v>
      </c>
      <c r="D7" s="22">
        <f t="shared" si="15"/>
        <v>39515.021707670043</v>
      </c>
      <c r="E7" s="3">
        <v>217</v>
      </c>
      <c r="F7" s="23">
        <f t="shared" si="0"/>
        <v>1071844.9638205499</v>
      </c>
      <c r="G7" s="3">
        <v>63</v>
      </c>
      <c r="H7" s="22">
        <f t="shared" si="1"/>
        <v>311180.79594790161</v>
      </c>
      <c r="I7" s="3">
        <v>24</v>
      </c>
      <c r="J7" s="22">
        <f t="shared" si="2"/>
        <v>118545.06512301014</v>
      </c>
      <c r="K7" s="3">
        <v>72</v>
      </c>
      <c r="L7" s="22">
        <f t="shared" si="3"/>
        <v>355635.19536903041</v>
      </c>
      <c r="M7" s="3">
        <v>2</v>
      </c>
      <c r="N7" s="22">
        <f t="shared" si="4"/>
        <v>9878.7554269175107</v>
      </c>
      <c r="O7" s="3">
        <v>1</v>
      </c>
      <c r="P7" s="22">
        <f t="shared" si="5"/>
        <v>4939.3777134587554</v>
      </c>
      <c r="Q7" s="3">
        <v>11</v>
      </c>
      <c r="R7" s="22">
        <f t="shared" si="6"/>
        <v>54333.154848046303</v>
      </c>
      <c r="S7" s="3"/>
      <c r="T7" s="22">
        <f t="shared" si="7"/>
        <v>0</v>
      </c>
      <c r="U7" s="3">
        <v>1</v>
      </c>
      <c r="V7" s="22">
        <f t="shared" si="8"/>
        <v>4939.3777134587554</v>
      </c>
      <c r="W7" s="3">
        <v>1</v>
      </c>
      <c r="X7" s="22">
        <f t="shared" si="9"/>
        <v>4939.3777134587554</v>
      </c>
      <c r="Y7" s="3"/>
      <c r="Z7" s="22">
        <f t="shared" si="10"/>
        <v>0</v>
      </c>
      <c r="AA7" s="3">
        <v>291</v>
      </c>
      <c r="AB7" s="22">
        <f t="shared" si="11"/>
        <v>1437358.9146164979</v>
      </c>
      <c r="AC7" s="29">
        <f t="shared" si="16"/>
        <v>691</v>
      </c>
      <c r="AE7" s="3">
        <f t="shared" si="17"/>
        <v>365</v>
      </c>
      <c r="AF7" s="23">
        <f t="shared" si="12"/>
        <v>1802872.865412446</v>
      </c>
      <c r="AG7" s="3">
        <f t="shared" si="18"/>
        <v>24</v>
      </c>
      <c r="AH7" s="23">
        <f t="shared" si="13"/>
        <v>118545.06512301014</v>
      </c>
      <c r="AI7" s="3">
        <f t="shared" si="19"/>
        <v>11</v>
      </c>
      <c r="AJ7" s="23">
        <f t="shared" si="14"/>
        <v>54333.15484804631</v>
      </c>
    </row>
    <row r="8" spans="1:36">
      <c r="A8" t="s">
        <v>13</v>
      </c>
      <c r="B8" s="18">
        <v>205257</v>
      </c>
      <c r="C8" s="3">
        <v>3</v>
      </c>
      <c r="D8" s="22">
        <f t="shared" si="15"/>
        <v>3601</v>
      </c>
      <c r="E8" s="3"/>
      <c r="F8" s="23">
        <f t="shared" si="0"/>
        <v>0</v>
      </c>
      <c r="G8" s="3"/>
      <c r="H8" s="22">
        <f t="shared" si="1"/>
        <v>0</v>
      </c>
      <c r="I8" s="3"/>
      <c r="J8" s="22">
        <f t="shared" si="2"/>
        <v>0</v>
      </c>
      <c r="K8" s="3"/>
      <c r="L8" s="22">
        <f t="shared" si="3"/>
        <v>0</v>
      </c>
      <c r="M8" s="3"/>
      <c r="N8" s="22">
        <f t="shared" si="4"/>
        <v>0</v>
      </c>
      <c r="O8" s="3"/>
      <c r="P8" s="22">
        <f t="shared" si="5"/>
        <v>0</v>
      </c>
      <c r="Q8" s="3"/>
      <c r="R8" s="22">
        <f t="shared" si="6"/>
        <v>0</v>
      </c>
      <c r="S8" s="3"/>
      <c r="T8" s="22">
        <f t="shared" si="7"/>
        <v>0</v>
      </c>
      <c r="U8" s="3"/>
      <c r="V8" s="22">
        <f t="shared" si="8"/>
        <v>0</v>
      </c>
      <c r="W8" s="3"/>
      <c r="X8" s="22">
        <f t="shared" si="9"/>
        <v>0</v>
      </c>
      <c r="Y8" s="3"/>
      <c r="Z8" s="22">
        <f t="shared" si="10"/>
        <v>0</v>
      </c>
      <c r="AA8" s="3">
        <v>168</v>
      </c>
      <c r="AB8" s="22">
        <f t="shared" si="11"/>
        <v>201656</v>
      </c>
      <c r="AC8" s="29">
        <f t="shared" si="16"/>
        <v>171</v>
      </c>
      <c r="AE8" s="3">
        <f t="shared" si="17"/>
        <v>0</v>
      </c>
      <c r="AF8" s="23">
        <f t="shared" si="12"/>
        <v>0</v>
      </c>
      <c r="AG8" s="3">
        <f t="shared" si="18"/>
        <v>0</v>
      </c>
      <c r="AH8" s="23">
        <f t="shared" si="13"/>
        <v>0</v>
      </c>
      <c r="AI8" s="3">
        <f t="shared" si="19"/>
        <v>3</v>
      </c>
      <c r="AJ8" s="23">
        <f t="shared" si="14"/>
        <v>3601</v>
      </c>
    </row>
    <row r="9" spans="1:36">
      <c r="A9" t="s">
        <v>14</v>
      </c>
      <c r="B9" s="18">
        <v>171095</v>
      </c>
      <c r="C9" s="3"/>
      <c r="D9" s="22">
        <f t="shared" si="15"/>
        <v>0</v>
      </c>
      <c r="E9" s="3"/>
      <c r="F9" s="23">
        <f t="shared" si="0"/>
        <v>0</v>
      </c>
      <c r="G9" s="3"/>
      <c r="H9" s="22">
        <f t="shared" si="1"/>
        <v>0</v>
      </c>
      <c r="I9" s="3"/>
      <c r="J9" s="22">
        <f t="shared" si="2"/>
        <v>0</v>
      </c>
      <c r="K9" s="3"/>
      <c r="L9" s="22">
        <f t="shared" si="3"/>
        <v>0</v>
      </c>
      <c r="M9" s="3"/>
      <c r="N9" s="22">
        <f t="shared" si="4"/>
        <v>0</v>
      </c>
      <c r="O9" s="3">
        <v>1</v>
      </c>
      <c r="P9" s="22">
        <f t="shared" si="5"/>
        <v>1728.2323232323233</v>
      </c>
      <c r="Q9" s="3"/>
      <c r="R9" s="22">
        <f t="shared" si="6"/>
        <v>0</v>
      </c>
      <c r="S9" s="3"/>
      <c r="T9" s="22">
        <f t="shared" si="7"/>
        <v>0</v>
      </c>
      <c r="U9" s="3"/>
      <c r="V9" s="22">
        <f t="shared" si="8"/>
        <v>0</v>
      </c>
      <c r="W9" s="3"/>
      <c r="X9" s="22">
        <f t="shared" si="9"/>
        <v>0</v>
      </c>
      <c r="Y9" s="3"/>
      <c r="Z9" s="22">
        <f t="shared" si="10"/>
        <v>0</v>
      </c>
      <c r="AA9" s="3">
        <v>98</v>
      </c>
      <c r="AB9" s="22">
        <f t="shared" si="11"/>
        <v>169366.76767676769</v>
      </c>
      <c r="AC9" s="29">
        <f t="shared" si="16"/>
        <v>99</v>
      </c>
      <c r="AE9" s="3">
        <f t="shared" si="17"/>
        <v>1</v>
      </c>
      <c r="AF9" s="23">
        <f t="shared" si="12"/>
        <v>1728.2323232323233</v>
      </c>
      <c r="AG9" s="3">
        <f t="shared" si="18"/>
        <v>0</v>
      </c>
      <c r="AH9" s="23">
        <f t="shared" si="13"/>
        <v>0</v>
      </c>
      <c r="AI9" s="3">
        <f t="shared" si="19"/>
        <v>0</v>
      </c>
      <c r="AJ9" s="23">
        <f t="shared" si="14"/>
        <v>0</v>
      </c>
    </row>
    <row r="10" spans="1:36">
      <c r="A10" t="s">
        <v>15</v>
      </c>
      <c r="B10" s="18">
        <v>236681</v>
      </c>
      <c r="C10" s="3"/>
      <c r="D10" s="22">
        <f t="shared" si="15"/>
        <v>0</v>
      </c>
      <c r="E10" s="3">
        <v>9</v>
      </c>
      <c r="F10" s="23">
        <f t="shared" si="0"/>
        <v>38729.618181818179</v>
      </c>
      <c r="G10" s="3">
        <v>4</v>
      </c>
      <c r="H10" s="22">
        <f t="shared" si="1"/>
        <v>17213.163636363635</v>
      </c>
      <c r="I10" s="3">
        <v>4</v>
      </c>
      <c r="J10" s="22">
        <f t="shared" si="2"/>
        <v>17213.163636363635</v>
      </c>
      <c r="K10" s="3">
        <v>7</v>
      </c>
      <c r="L10" s="22">
        <f t="shared" si="3"/>
        <v>30123.036363636362</v>
      </c>
      <c r="M10" s="3">
        <v>1</v>
      </c>
      <c r="N10" s="22">
        <f t="shared" si="4"/>
        <v>4303.2909090909088</v>
      </c>
      <c r="O10" s="3"/>
      <c r="P10" s="22">
        <f t="shared" si="5"/>
        <v>0</v>
      </c>
      <c r="Q10" s="3"/>
      <c r="R10" s="22">
        <f t="shared" si="6"/>
        <v>0</v>
      </c>
      <c r="S10" s="3"/>
      <c r="T10" s="22">
        <f t="shared" si="7"/>
        <v>0</v>
      </c>
      <c r="U10" s="3"/>
      <c r="V10" s="22">
        <f t="shared" si="8"/>
        <v>0</v>
      </c>
      <c r="W10" s="3"/>
      <c r="X10" s="22">
        <f t="shared" si="9"/>
        <v>0</v>
      </c>
      <c r="Y10" s="3"/>
      <c r="Z10" s="22">
        <f t="shared" si="10"/>
        <v>0</v>
      </c>
      <c r="AA10" s="3">
        <v>30</v>
      </c>
      <c r="AB10" s="22">
        <f t="shared" si="11"/>
        <v>129098.72727272726</v>
      </c>
      <c r="AC10" s="29">
        <f t="shared" si="16"/>
        <v>55</v>
      </c>
      <c r="AE10" s="3">
        <f t="shared" si="17"/>
        <v>20</v>
      </c>
      <c r="AF10" s="23">
        <f t="shared" si="12"/>
        <v>86065.818181818177</v>
      </c>
      <c r="AG10" s="3">
        <f t="shared" si="18"/>
        <v>4</v>
      </c>
      <c r="AH10" s="23">
        <f t="shared" si="13"/>
        <v>17213.163636363635</v>
      </c>
      <c r="AI10" s="3">
        <f t="shared" si="19"/>
        <v>1</v>
      </c>
      <c r="AJ10" s="23">
        <f t="shared" si="14"/>
        <v>4303.2909090909088</v>
      </c>
    </row>
    <row r="11" spans="1:36">
      <c r="A11" t="s">
        <v>16</v>
      </c>
      <c r="B11" s="18">
        <v>631486</v>
      </c>
      <c r="C11" s="3">
        <v>4</v>
      </c>
      <c r="D11" s="22">
        <f t="shared" si="15"/>
        <v>26871.744680851065</v>
      </c>
      <c r="E11" s="3">
        <v>18</v>
      </c>
      <c r="F11" s="23">
        <f t="shared" si="0"/>
        <v>120922.85106382979</v>
      </c>
      <c r="G11" s="3">
        <v>4</v>
      </c>
      <c r="H11" s="22">
        <f t="shared" si="1"/>
        <v>26871.744680851065</v>
      </c>
      <c r="I11" s="3">
        <v>3</v>
      </c>
      <c r="J11" s="22">
        <f t="shared" si="2"/>
        <v>20153.808510638297</v>
      </c>
      <c r="K11" s="3">
        <v>14</v>
      </c>
      <c r="L11" s="22">
        <f t="shared" si="3"/>
        <v>94051.106382978716</v>
      </c>
      <c r="M11" s="3"/>
      <c r="N11" s="22">
        <f t="shared" si="4"/>
        <v>0</v>
      </c>
      <c r="O11" s="3"/>
      <c r="P11" s="22">
        <f t="shared" si="5"/>
        <v>0</v>
      </c>
      <c r="Q11" s="3">
        <v>18</v>
      </c>
      <c r="R11" s="22">
        <f t="shared" si="6"/>
        <v>120922.85106382979</v>
      </c>
      <c r="S11" s="3"/>
      <c r="T11" s="22">
        <f t="shared" si="7"/>
        <v>0</v>
      </c>
      <c r="U11" s="3"/>
      <c r="V11" s="22">
        <f t="shared" si="8"/>
        <v>0</v>
      </c>
      <c r="W11" s="3"/>
      <c r="X11" s="22">
        <f t="shared" si="9"/>
        <v>0</v>
      </c>
      <c r="Y11" s="3">
        <v>1</v>
      </c>
      <c r="Z11" s="22">
        <f t="shared" si="10"/>
        <v>6717.9361702127662</v>
      </c>
      <c r="AA11" s="3">
        <v>32</v>
      </c>
      <c r="AB11" s="22">
        <f t="shared" si="11"/>
        <v>214973.95744680852</v>
      </c>
      <c r="AC11" s="29">
        <f t="shared" si="16"/>
        <v>94</v>
      </c>
      <c r="AE11" s="3">
        <f t="shared" si="17"/>
        <v>54</v>
      </c>
      <c r="AF11" s="23">
        <f t="shared" si="12"/>
        <v>362768.55319148937</v>
      </c>
      <c r="AG11" s="3">
        <f t="shared" si="18"/>
        <v>4</v>
      </c>
      <c r="AH11" s="23">
        <f t="shared" si="13"/>
        <v>26871.744680851065</v>
      </c>
      <c r="AI11" s="3">
        <f t="shared" si="19"/>
        <v>4</v>
      </c>
      <c r="AJ11" s="23">
        <f t="shared" si="14"/>
        <v>26871.744680851065</v>
      </c>
    </row>
    <row r="12" spans="1:36" ht="15.75" thickBot="1">
      <c r="A12" t="s">
        <v>17</v>
      </c>
      <c r="B12" s="18">
        <v>489306</v>
      </c>
      <c r="C12" s="5"/>
      <c r="D12" s="22">
        <f t="shared" si="15"/>
        <v>0</v>
      </c>
      <c r="E12" s="5">
        <v>7</v>
      </c>
      <c r="F12" s="23">
        <f t="shared" si="0"/>
        <v>100739.47058823529</v>
      </c>
      <c r="G12" s="5">
        <v>6</v>
      </c>
      <c r="H12" s="22">
        <f t="shared" si="1"/>
        <v>86348.117647058825</v>
      </c>
      <c r="I12" s="5">
        <v>1</v>
      </c>
      <c r="J12" s="22">
        <f t="shared" si="2"/>
        <v>14391.35294117647</v>
      </c>
      <c r="K12" s="5"/>
      <c r="L12" s="22">
        <f t="shared" si="3"/>
        <v>0</v>
      </c>
      <c r="M12" s="5"/>
      <c r="N12" s="22">
        <f t="shared" si="4"/>
        <v>0</v>
      </c>
      <c r="O12" s="5"/>
      <c r="P12" s="22">
        <f t="shared" si="5"/>
        <v>0</v>
      </c>
      <c r="Q12" s="5">
        <v>1</v>
      </c>
      <c r="R12" s="22">
        <f t="shared" si="6"/>
        <v>14391.35294117647</v>
      </c>
      <c r="S12" s="5">
        <v>1</v>
      </c>
      <c r="T12" s="22">
        <f t="shared" si="7"/>
        <v>14391.35294117647</v>
      </c>
      <c r="U12" s="5">
        <v>2</v>
      </c>
      <c r="V12" s="22">
        <f t="shared" si="8"/>
        <v>28782.705882352941</v>
      </c>
      <c r="W12" s="5">
        <v>1</v>
      </c>
      <c r="X12" s="22">
        <f t="shared" si="9"/>
        <v>14391.35294117647</v>
      </c>
      <c r="Y12" s="5"/>
      <c r="Z12" s="22">
        <f t="shared" si="10"/>
        <v>0</v>
      </c>
      <c r="AA12" s="5">
        <v>15</v>
      </c>
      <c r="AB12" s="22">
        <f t="shared" si="11"/>
        <v>215870.29411764705</v>
      </c>
      <c r="AC12" s="30">
        <f t="shared" si="16"/>
        <v>34</v>
      </c>
      <c r="AE12" s="5">
        <f t="shared" si="17"/>
        <v>15</v>
      </c>
      <c r="AF12" s="24">
        <f t="shared" si="12"/>
        <v>215870.29411764705</v>
      </c>
      <c r="AG12" s="5">
        <f t="shared" si="18"/>
        <v>1</v>
      </c>
      <c r="AH12" s="24">
        <f t="shared" si="13"/>
        <v>14391.35294117647</v>
      </c>
      <c r="AI12" s="5">
        <f t="shared" si="19"/>
        <v>3</v>
      </c>
      <c r="AJ12" s="24">
        <f t="shared" si="14"/>
        <v>43174.058823529413</v>
      </c>
    </row>
    <row r="13" spans="1:36" ht="16.5" thickTop="1" thickBot="1">
      <c r="A13" t="s">
        <v>18</v>
      </c>
      <c r="C13" s="3">
        <f>SUM(C4:C12)</f>
        <v>817</v>
      </c>
      <c r="D13" s="25">
        <f>SUM(D3:D12)</f>
        <v>8106993.3948198687</v>
      </c>
      <c r="E13" s="3">
        <f t="shared" ref="E13:AC13" si="20">SUM(E4:E12)</f>
        <v>1147</v>
      </c>
      <c r="F13" s="25">
        <f>SUM(F3:F12)</f>
        <v>7134160.0678560147</v>
      </c>
      <c r="G13" s="3">
        <f t="shared" si="20"/>
        <v>1026</v>
      </c>
      <c r="H13" s="25">
        <f>SUM(H3:H12)</f>
        <v>8588480.1821767315</v>
      </c>
      <c r="I13" s="3">
        <f t="shared" si="20"/>
        <v>116</v>
      </c>
      <c r="J13" s="25">
        <f>SUM(J3:J12)</f>
        <v>744385.12265589286</v>
      </c>
      <c r="K13" s="3">
        <f t="shared" si="20"/>
        <v>319</v>
      </c>
      <c r="L13" s="25">
        <f>SUM(L3:L12)</f>
        <v>1938094.1552798243</v>
      </c>
      <c r="M13" s="3">
        <f t="shared" si="20"/>
        <v>20</v>
      </c>
      <c r="N13" s="25">
        <f>SUM(N3:N12)</f>
        <v>158855.34621462738</v>
      </c>
      <c r="O13" s="3">
        <f t="shared" si="20"/>
        <v>32</v>
      </c>
      <c r="P13" s="25">
        <f>SUM(P3:P12)</f>
        <v>267288.91661374556</v>
      </c>
      <c r="Q13" s="3">
        <f t="shared" si="20"/>
        <v>89</v>
      </c>
      <c r="R13" s="25">
        <f>SUM(R3:R12)</f>
        <v>590754.62939791859</v>
      </c>
      <c r="S13" s="3">
        <f t="shared" si="20"/>
        <v>38</v>
      </c>
      <c r="T13" s="25">
        <f>SUM(T3:T12)</f>
        <v>357418.17026608839</v>
      </c>
      <c r="U13" s="3">
        <f t="shared" si="20"/>
        <v>55</v>
      </c>
      <c r="V13" s="25">
        <f>SUM(V3:V12)</f>
        <v>433385.376843429</v>
      </c>
      <c r="W13" s="3">
        <f t="shared" si="20"/>
        <v>186</v>
      </c>
      <c r="X13" s="25">
        <f>SUM(X3:X12)</f>
        <v>1755770.8546608177</v>
      </c>
      <c r="Y13" s="3">
        <f t="shared" si="20"/>
        <v>3</v>
      </c>
      <c r="Z13" s="25">
        <f>SUM(Z3:Z12)</f>
        <v>22538.053977261858</v>
      </c>
      <c r="AA13" s="3">
        <f t="shared" si="20"/>
        <v>2333</v>
      </c>
      <c r="AB13" s="25">
        <f>SUM(AB3:AB12)</f>
        <v>15552186.729237774</v>
      </c>
      <c r="AC13" s="29">
        <f t="shared" si="20"/>
        <v>6181</v>
      </c>
      <c r="AE13" s="34">
        <f>SUM(AE3:AE12)</f>
        <v>2806</v>
      </c>
      <c r="AF13" s="35">
        <f t="shared" ref="AF13:AJ13" si="21">SUM(AF3:AF12)</f>
        <v>20274548.805985056</v>
      </c>
      <c r="AG13" s="34">
        <f t="shared" si="21"/>
        <v>119</v>
      </c>
      <c r="AH13" s="35">
        <f t="shared" si="21"/>
        <v>766923.17663315474</v>
      </c>
      <c r="AI13" s="34">
        <f t="shared" si="21"/>
        <v>983</v>
      </c>
      <c r="AJ13" s="35">
        <f t="shared" si="21"/>
        <v>9056652.2881440148</v>
      </c>
    </row>
    <row r="14" spans="1:36">
      <c r="A14" t="s">
        <v>19</v>
      </c>
      <c r="C14" s="3">
        <v>6091</v>
      </c>
      <c r="D14" s="4"/>
      <c r="E14" s="3">
        <v>5340</v>
      </c>
      <c r="F14" s="4"/>
      <c r="G14" s="3">
        <v>4700</v>
      </c>
      <c r="H14" s="4"/>
      <c r="I14" s="43">
        <v>94319</v>
      </c>
      <c r="J14" s="4"/>
      <c r="K14" s="3">
        <v>1645</v>
      </c>
      <c r="L14" s="4"/>
      <c r="M14" s="3">
        <v>55</v>
      </c>
      <c r="N14" s="4"/>
      <c r="O14" s="3">
        <v>406</v>
      </c>
      <c r="P14" s="4"/>
      <c r="Q14" s="3">
        <v>9612</v>
      </c>
      <c r="R14" s="4"/>
      <c r="S14" s="3">
        <v>576</v>
      </c>
      <c r="T14" s="4"/>
      <c r="U14" s="3">
        <v>1920</v>
      </c>
      <c r="V14" s="4"/>
      <c r="W14" s="3">
        <v>1000</v>
      </c>
      <c r="X14" s="4"/>
      <c r="Y14" s="43">
        <v>16976</v>
      </c>
      <c r="Z14" s="4"/>
      <c r="AA14" s="3"/>
      <c r="AB14" s="4"/>
      <c r="AC14" s="29"/>
    </row>
    <row r="15" spans="1:36">
      <c r="A15" t="s">
        <v>34</v>
      </c>
      <c r="C15" s="6">
        <f>C13/C14</f>
        <v>0.13413232638318831</v>
      </c>
      <c r="D15" s="7"/>
      <c r="E15" s="6">
        <f>E13/E14</f>
        <v>0.21479400749063671</v>
      </c>
      <c r="F15" s="7"/>
      <c r="G15" s="6">
        <f t="shared" ref="G15:Y15" si="22">G13/G14</f>
        <v>0.21829787234042553</v>
      </c>
      <c r="H15" s="7"/>
      <c r="I15" s="6">
        <f t="shared" si="22"/>
        <v>1.2298688493304637E-3</v>
      </c>
      <c r="J15" s="7"/>
      <c r="K15" s="6">
        <f t="shared" si="22"/>
        <v>0.19392097264437691</v>
      </c>
      <c r="L15" s="7"/>
      <c r="M15" s="6">
        <f t="shared" si="22"/>
        <v>0.36363636363636365</v>
      </c>
      <c r="N15" s="7"/>
      <c r="O15" s="6">
        <f t="shared" si="22"/>
        <v>7.8817733990147784E-2</v>
      </c>
      <c r="P15" s="7"/>
      <c r="Q15" s="6">
        <f t="shared" si="22"/>
        <v>9.2592592592592587E-3</v>
      </c>
      <c r="R15" s="7"/>
      <c r="S15" s="6">
        <f t="shared" si="22"/>
        <v>6.5972222222222224E-2</v>
      </c>
      <c r="T15" s="7"/>
      <c r="U15" s="6">
        <f t="shared" si="22"/>
        <v>2.8645833333333332E-2</v>
      </c>
      <c r="V15" s="7"/>
      <c r="W15" s="6">
        <f t="shared" si="22"/>
        <v>0.186</v>
      </c>
      <c r="X15" s="7"/>
      <c r="Y15" s="6">
        <f t="shared" si="22"/>
        <v>1.7672007540056551E-4</v>
      </c>
      <c r="Z15" s="7"/>
      <c r="AA15" s="14"/>
      <c r="AB15" s="15"/>
      <c r="AC15" s="31"/>
    </row>
    <row r="16" spans="1:36">
      <c r="A16" t="s">
        <v>21</v>
      </c>
      <c r="C16" s="42">
        <v>36535.950464396279</v>
      </c>
      <c r="D16" s="9"/>
      <c r="E16" s="42">
        <v>332507.73993808049</v>
      </c>
      <c r="F16" s="9"/>
      <c r="G16" s="42">
        <v>296375.23219814239</v>
      </c>
      <c r="H16" s="9"/>
      <c r="I16" s="42">
        <v>640515.20123839006</v>
      </c>
      <c r="J16" s="9"/>
      <c r="K16" s="42">
        <v>95318.885448916408</v>
      </c>
      <c r="L16" s="9"/>
      <c r="M16" s="8">
        <v>831.26934984520119</v>
      </c>
      <c r="N16" s="9"/>
      <c r="O16" s="42">
        <v>11705.38080495356</v>
      </c>
      <c r="P16" s="9"/>
      <c r="Q16" s="42">
        <v>756675.67182662536</v>
      </c>
      <c r="R16" s="9"/>
      <c r="S16" s="42">
        <v>22167.182662538697</v>
      </c>
      <c r="T16" s="9"/>
      <c r="U16" s="42">
        <v>66501.547987616097</v>
      </c>
      <c r="V16" s="9"/>
      <c r="W16" s="42">
        <v>33250.773993808049</v>
      </c>
      <c r="X16" s="9"/>
      <c r="Y16" s="42">
        <v>740432.6687306501</v>
      </c>
      <c r="Z16" s="9"/>
      <c r="AA16" s="14"/>
      <c r="AB16" s="15"/>
      <c r="AC16" s="31"/>
    </row>
    <row r="17" spans="1:29" ht="15.75" thickBot="1">
      <c r="A17" t="s">
        <v>35</v>
      </c>
      <c r="C17" s="10">
        <f>C13/C16</f>
        <v>2.2361536777212185E-2</v>
      </c>
      <c r="D17" s="11"/>
      <c r="E17" s="10">
        <f t="shared" ref="E17:Y17" si="23">E13/E16</f>
        <v>3.4495437616387336E-3</v>
      </c>
      <c r="F17" s="11"/>
      <c r="G17" s="10">
        <f t="shared" si="23"/>
        <v>3.4618277390806571E-3</v>
      </c>
      <c r="H17" s="11"/>
      <c r="I17" s="10">
        <f t="shared" si="23"/>
        <v>1.8110421075990445E-4</v>
      </c>
      <c r="J17" s="11"/>
      <c r="K17" s="10">
        <f t="shared" si="23"/>
        <v>3.346661036767572E-3</v>
      </c>
      <c r="L17" s="11"/>
      <c r="M17" s="10">
        <f t="shared" si="23"/>
        <v>2.4059590316573558E-2</v>
      </c>
      <c r="N17" s="11"/>
      <c r="O17" s="10">
        <f t="shared" si="23"/>
        <v>2.7337854729559954E-3</v>
      </c>
      <c r="P17" s="11"/>
      <c r="Q17" s="10">
        <f t="shared" si="23"/>
        <v>1.176197455709826E-4</v>
      </c>
      <c r="R17" s="11"/>
      <c r="S17" s="10">
        <f t="shared" si="23"/>
        <v>1.7142458100558662E-3</v>
      </c>
      <c r="T17" s="11"/>
      <c r="U17" s="10">
        <f t="shared" si="23"/>
        <v>8.2704841713221607E-4</v>
      </c>
      <c r="V17" s="11"/>
      <c r="W17" s="10">
        <f t="shared" si="23"/>
        <v>5.5938547486033517E-3</v>
      </c>
      <c r="X17" s="11"/>
      <c r="Y17" s="10">
        <f t="shared" si="23"/>
        <v>4.0516850845371343E-6</v>
      </c>
      <c r="Z17" s="11"/>
      <c r="AA17" s="16"/>
      <c r="AB17" s="17"/>
      <c r="AC17" s="32"/>
    </row>
    <row r="19" spans="1:29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</sheetData>
  <mergeCells count="16">
    <mergeCell ref="M1:N1"/>
    <mergeCell ref="C1:D1"/>
    <mergeCell ref="E1:F1"/>
    <mergeCell ref="G1:H1"/>
    <mergeCell ref="I1:J1"/>
    <mergeCell ref="K1:L1"/>
    <mergeCell ref="AA1:AB1"/>
    <mergeCell ref="AE1:AF1"/>
    <mergeCell ref="AG1:AH1"/>
    <mergeCell ref="AI1:AJ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E997-07D1-4CE5-8085-AF4FF8569B51}">
  <dimension ref="A1:Q22"/>
  <sheetViews>
    <sheetView workbookViewId="0">
      <selection activeCell="Q4" sqref="Q4"/>
    </sheetView>
  </sheetViews>
  <sheetFormatPr defaultRowHeight="15"/>
  <cols>
    <col min="1" max="1" width="31.42578125" customWidth="1"/>
    <col min="3" max="3" width="17.42578125" customWidth="1"/>
    <col min="4" max="4" width="17.140625" customWidth="1"/>
    <col min="5" max="5" width="15" customWidth="1"/>
    <col min="6" max="6" width="4.7109375" customWidth="1"/>
    <col min="7" max="7" width="16.5703125" customWidth="1"/>
    <col min="8" max="12" width="14.5703125" customWidth="1"/>
    <col min="13" max="13" width="0" hidden="1" customWidth="1"/>
    <col min="17" max="17" width="17.5703125" customWidth="1"/>
  </cols>
  <sheetData>
    <row r="1" spans="1:17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/>
      <c r="H1" s="2" t="s">
        <v>41</v>
      </c>
      <c r="I1" s="2" t="s">
        <v>31</v>
      </c>
      <c r="J1" s="2" t="s">
        <v>32</v>
      </c>
      <c r="K1" s="2" t="s">
        <v>33</v>
      </c>
      <c r="L1" s="2" t="s">
        <v>42</v>
      </c>
      <c r="M1" s="2" t="s">
        <v>43</v>
      </c>
      <c r="O1" s="41" t="s">
        <v>44</v>
      </c>
      <c r="Q1" s="36">
        <f>SUM(E2,E4,E3,E7,E8,E9,E10,E13,E14,E17,E18,E19,E20)</f>
        <v>59867010</v>
      </c>
    </row>
    <row r="2" spans="1:17">
      <c r="A2" t="s">
        <v>45</v>
      </c>
      <c r="B2">
        <v>36.1</v>
      </c>
      <c r="C2" s="36">
        <v>4006983</v>
      </c>
      <c r="D2" s="36">
        <v>130000</v>
      </c>
      <c r="E2" s="36">
        <f>C2+D2</f>
        <v>4136983</v>
      </c>
      <c r="F2" s="36"/>
      <c r="H2" s="37">
        <v>0</v>
      </c>
      <c r="I2" s="37">
        <v>0.25</v>
      </c>
      <c r="J2" s="37">
        <v>0.1</v>
      </c>
      <c r="K2" s="37">
        <v>0.55000000000000004</v>
      </c>
      <c r="L2" s="37">
        <v>0.1</v>
      </c>
      <c r="M2" s="37">
        <f>SUM(H2:L2)</f>
        <v>1</v>
      </c>
      <c r="O2" t="s">
        <v>46</v>
      </c>
      <c r="Q2" s="36">
        <f>SUM(E5,E11,E12,E15)</f>
        <v>18204675</v>
      </c>
    </row>
    <row r="3" spans="1:17">
      <c r="A3" t="s">
        <v>47</v>
      </c>
      <c r="B3">
        <v>1.35</v>
      </c>
      <c r="C3" s="36">
        <v>115005</v>
      </c>
      <c r="D3" s="36">
        <v>38600</v>
      </c>
      <c r="E3" s="36">
        <f t="shared" ref="E3:E20" si="0">C3+D3</f>
        <v>153605</v>
      </c>
      <c r="F3" s="36"/>
      <c r="H3" s="37">
        <v>0.25</v>
      </c>
      <c r="I3" s="37">
        <v>0.75</v>
      </c>
      <c r="J3" s="37">
        <v>0</v>
      </c>
      <c r="K3" s="37">
        <v>0</v>
      </c>
      <c r="L3" s="37">
        <v>0</v>
      </c>
      <c r="M3" s="37">
        <f t="shared" ref="M3:M20" si="1">SUM(H3:L3)</f>
        <v>1</v>
      </c>
      <c r="O3" t="s">
        <v>48</v>
      </c>
      <c r="Q3" s="36">
        <f>SUM(E6,E16)</f>
        <v>44721709</v>
      </c>
    </row>
    <row r="4" spans="1:17">
      <c r="A4" t="s">
        <v>32</v>
      </c>
      <c r="B4">
        <v>30.8</v>
      </c>
      <c r="C4" s="36">
        <v>5036396</v>
      </c>
      <c r="D4" s="36">
        <v>0</v>
      </c>
      <c r="E4" s="36">
        <f t="shared" si="0"/>
        <v>5036396</v>
      </c>
      <c r="F4" s="36"/>
      <c r="H4" s="37">
        <v>0</v>
      </c>
      <c r="I4" s="37">
        <v>0</v>
      </c>
      <c r="J4" s="37">
        <v>1</v>
      </c>
      <c r="K4" s="37">
        <v>0</v>
      </c>
      <c r="L4" s="37">
        <v>0</v>
      </c>
      <c r="M4" s="37">
        <f t="shared" si="1"/>
        <v>1</v>
      </c>
    </row>
    <row r="5" spans="1:17">
      <c r="A5" t="s">
        <v>49</v>
      </c>
      <c r="B5">
        <v>55.25</v>
      </c>
      <c r="C5" s="36">
        <v>6354026</v>
      </c>
      <c r="D5" s="36">
        <v>995450</v>
      </c>
      <c r="E5" s="36">
        <f t="shared" si="0"/>
        <v>7349476</v>
      </c>
      <c r="F5" s="36"/>
      <c r="H5" s="37">
        <v>0</v>
      </c>
      <c r="I5" s="37">
        <v>0.5</v>
      </c>
      <c r="J5" s="37">
        <v>0</v>
      </c>
      <c r="K5" s="37">
        <v>0.3</v>
      </c>
      <c r="L5" s="37">
        <v>0.2</v>
      </c>
      <c r="M5" s="37">
        <f t="shared" si="1"/>
        <v>1</v>
      </c>
    </row>
    <row r="6" spans="1:17">
      <c r="A6" t="s">
        <v>50</v>
      </c>
      <c r="B6">
        <v>119.02</v>
      </c>
      <c r="C6" s="36">
        <v>13687895</v>
      </c>
      <c r="D6" s="36">
        <v>0</v>
      </c>
      <c r="E6" s="36">
        <f t="shared" si="0"/>
        <v>13687895</v>
      </c>
      <c r="F6" s="36"/>
      <c r="H6" s="37">
        <v>1</v>
      </c>
      <c r="I6" s="37">
        <v>0</v>
      </c>
      <c r="J6" s="37">
        <v>0</v>
      </c>
      <c r="K6" s="37">
        <v>0</v>
      </c>
      <c r="L6" s="37">
        <v>0</v>
      </c>
      <c r="M6" s="37">
        <f t="shared" si="1"/>
        <v>1</v>
      </c>
    </row>
    <row r="7" spans="1:17">
      <c r="A7" t="s">
        <v>51</v>
      </c>
      <c r="B7">
        <v>38.9</v>
      </c>
      <c r="C7" s="36">
        <v>4068847</v>
      </c>
      <c r="D7" s="36">
        <v>167000</v>
      </c>
      <c r="E7" s="36">
        <f t="shared" si="0"/>
        <v>4235847</v>
      </c>
      <c r="F7" s="36"/>
      <c r="H7" s="37">
        <v>0</v>
      </c>
      <c r="I7" s="37">
        <v>0.7</v>
      </c>
      <c r="J7" s="37">
        <v>0</v>
      </c>
      <c r="K7" s="37">
        <v>0.3</v>
      </c>
      <c r="L7" s="37">
        <v>0</v>
      </c>
      <c r="M7" s="37">
        <f t="shared" si="1"/>
        <v>1</v>
      </c>
    </row>
    <row r="8" spans="1:17">
      <c r="A8" t="s">
        <v>52</v>
      </c>
      <c r="B8">
        <v>4.5999999999999996</v>
      </c>
      <c r="C8" s="36">
        <v>529023</v>
      </c>
      <c r="D8" s="36">
        <v>0</v>
      </c>
      <c r="E8" s="36">
        <f t="shared" si="0"/>
        <v>529023</v>
      </c>
      <c r="F8" s="36"/>
      <c r="H8" s="37">
        <v>0</v>
      </c>
      <c r="I8" s="37">
        <v>0.7</v>
      </c>
      <c r="J8" s="37">
        <v>0.05</v>
      </c>
      <c r="K8" s="37">
        <v>0.25</v>
      </c>
      <c r="L8" s="37">
        <v>0</v>
      </c>
      <c r="M8" s="37">
        <f t="shared" si="1"/>
        <v>1</v>
      </c>
    </row>
    <row r="9" spans="1:17">
      <c r="A9" t="s">
        <v>53</v>
      </c>
      <c r="B9">
        <v>38.5</v>
      </c>
      <c r="C9" s="36">
        <v>4367054</v>
      </c>
      <c r="D9" s="36">
        <v>75000</v>
      </c>
      <c r="E9" s="36">
        <f t="shared" si="0"/>
        <v>4442054</v>
      </c>
      <c r="F9" s="36"/>
      <c r="H9" s="37">
        <v>0</v>
      </c>
      <c r="I9" s="37">
        <v>0.7</v>
      </c>
      <c r="J9" s="37">
        <v>0.05</v>
      </c>
      <c r="K9" s="37">
        <v>0.25</v>
      </c>
      <c r="L9" s="37">
        <v>0</v>
      </c>
      <c r="M9" s="37">
        <f t="shared" si="1"/>
        <v>1</v>
      </c>
    </row>
    <row r="10" spans="1:17">
      <c r="A10" t="s">
        <v>54</v>
      </c>
      <c r="B10">
        <v>1.8</v>
      </c>
      <c r="C10" s="36">
        <v>207009</v>
      </c>
      <c r="D10" s="36">
        <v>103200</v>
      </c>
      <c r="E10" s="36">
        <f t="shared" si="0"/>
        <v>310209</v>
      </c>
      <c r="F10" s="36"/>
      <c r="H10" s="37">
        <v>0</v>
      </c>
      <c r="I10" s="37">
        <v>0.75</v>
      </c>
      <c r="J10" s="37">
        <v>0</v>
      </c>
      <c r="K10" s="37">
        <v>0.25</v>
      </c>
      <c r="L10" s="37">
        <v>0</v>
      </c>
      <c r="M10" s="37">
        <f t="shared" si="1"/>
        <v>1</v>
      </c>
    </row>
    <row r="11" spans="1:17">
      <c r="A11" t="s">
        <v>55</v>
      </c>
      <c r="B11">
        <v>23.5</v>
      </c>
      <c r="C11" s="36">
        <v>2702618</v>
      </c>
      <c r="D11" s="36">
        <v>2244591</v>
      </c>
      <c r="E11" s="36">
        <f t="shared" si="0"/>
        <v>4947209</v>
      </c>
      <c r="F11" s="36"/>
      <c r="H11" s="37">
        <v>0</v>
      </c>
      <c r="I11" s="37">
        <v>0.6</v>
      </c>
      <c r="J11" s="37">
        <v>0</v>
      </c>
      <c r="K11" s="37">
        <v>0.4</v>
      </c>
      <c r="L11" s="37">
        <v>0</v>
      </c>
      <c r="M11" s="37">
        <f t="shared" si="1"/>
        <v>1</v>
      </c>
    </row>
    <row r="12" spans="1:17">
      <c r="A12" t="s">
        <v>56</v>
      </c>
      <c r="B12">
        <v>2.7</v>
      </c>
      <c r="C12" s="36">
        <v>310513</v>
      </c>
      <c r="D12" s="36">
        <v>3500000</v>
      </c>
      <c r="E12" s="36">
        <f t="shared" si="0"/>
        <v>3810513</v>
      </c>
      <c r="F12" s="36"/>
      <c r="H12" s="37">
        <v>0</v>
      </c>
      <c r="I12" s="37">
        <v>0.6</v>
      </c>
      <c r="J12" s="37">
        <v>0</v>
      </c>
      <c r="K12" s="37">
        <v>0.4</v>
      </c>
      <c r="L12" s="37">
        <v>0</v>
      </c>
      <c r="M12" s="37">
        <f t="shared" si="1"/>
        <v>1</v>
      </c>
    </row>
    <row r="13" spans="1:17">
      <c r="A13" t="s">
        <v>57</v>
      </c>
      <c r="B13">
        <v>1.6</v>
      </c>
      <c r="C13" s="36">
        <v>173317</v>
      </c>
      <c r="D13" s="36">
        <v>0</v>
      </c>
      <c r="E13" s="36">
        <f t="shared" si="0"/>
        <v>173317</v>
      </c>
      <c r="F13" s="36"/>
      <c r="H13" s="37">
        <v>0</v>
      </c>
      <c r="I13" s="37">
        <v>0</v>
      </c>
      <c r="J13" s="37">
        <v>0</v>
      </c>
      <c r="K13" s="37">
        <v>1</v>
      </c>
      <c r="L13" s="37">
        <v>0</v>
      </c>
      <c r="M13" s="37">
        <f t="shared" si="1"/>
        <v>1</v>
      </c>
    </row>
    <row r="14" spans="1:17">
      <c r="A14" t="s">
        <v>58</v>
      </c>
      <c r="B14">
        <v>50.8</v>
      </c>
      <c r="C14" s="36">
        <v>5835563</v>
      </c>
      <c r="D14" s="36">
        <v>309600</v>
      </c>
      <c r="E14" s="36">
        <f t="shared" si="0"/>
        <v>6145163</v>
      </c>
      <c r="F14" s="36"/>
      <c r="H14" s="37">
        <v>0</v>
      </c>
      <c r="I14" s="37">
        <v>0.7</v>
      </c>
      <c r="J14" s="37">
        <v>0.05</v>
      </c>
      <c r="K14" s="37">
        <v>0.25</v>
      </c>
      <c r="L14" s="37">
        <v>0</v>
      </c>
      <c r="M14" s="37">
        <f t="shared" si="1"/>
        <v>1</v>
      </c>
    </row>
    <row r="15" spans="1:17">
      <c r="A15" t="s">
        <v>59</v>
      </c>
      <c r="B15">
        <v>15.49</v>
      </c>
      <c r="C15" s="36">
        <v>1781427</v>
      </c>
      <c r="D15" s="36">
        <v>316050</v>
      </c>
      <c r="E15" s="36">
        <f t="shared" si="0"/>
        <v>2097477</v>
      </c>
      <c r="F15" s="36"/>
      <c r="H15" s="37">
        <v>0</v>
      </c>
      <c r="I15" s="37">
        <v>0.2</v>
      </c>
      <c r="J15" s="37">
        <v>0</v>
      </c>
      <c r="K15" s="37">
        <v>0.8</v>
      </c>
      <c r="L15" s="37">
        <v>0</v>
      </c>
      <c r="M15" s="37">
        <f t="shared" si="1"/>
        <v>1</v>
      </c>
    </row>
    <row r="16" spans="1:17">
      <c r="A16" t="s">
        <v>60</v>
      </c>
      <c r="B16">
        <v>164.77</v>
      </c>
      <c r="C16" s="36">
        <v>18959374</v>
      </c>
      <c r="D16" s="36">
        <v>12074440</v>
      </c>
      <c r="E16" s="36">
        <f t="shared" si="0"/>
        <v>31033814</v>
      </c>
      <c r="F16" s="36"/>
      <c r="H16" s="37">
        <v>1</v>
      </c>
      <c r="I16" s="37">
        <v>0</v>
      </c>
      <c r="J16" s="37">
        <v>0</v>
      </c>
      <c r="K16" s="37">
        <v>0</v>
      </c>
      <c r="L16" s="37">
        <v>0</v>
      </c>
      <c r="M16" s="37">
        <f t="shared" si="1"/>
        <v>1</v>
      </c>
    </row>
    <row r="17" spans="1:13">
      <c r="A17" t="s">
        <v>61</v>
      </c>
      <c r="B17">
        <v>102.4</v>
      </c>
      <c r="C17" s="36">
        <v>11782262</v>
      </c>
      <c r="D17" s="36">
        <v>0</v>
      </c>
      <c r="E17" s="36">
        <f t="shared" si="0"/>
        <v>11782262</v>
      </c>
      <c r="F17" s="36"/>
      <c r="H17" s="37">
        <v>0</v>
      </c>
      <c r="I17" s="37">
        <v>1</v>
      </c>
      <c r="J17" s="37">
        <v>0</v>
      </c>
      <c r="K17" s="37">
        <v>0</v>
      </c>
      <c r="L17" s="37">
        <v>0</v>
      </c>
      <c r="M17" s="37">
        <f t="shared" si="1"/>
        <v>1</v>
      </c>
    </row>
    <row r="18" spans="1:13">
      <c r="A18" t="s">
        <v>62</v>
      </c>
      <c r="B18">
        <v>41.4</v>
      </c>
      <c r="C18" s="36">
        <v>4761207</v>
      </c>
      <c r="D18" s="36">
        <v>2428260</v>
      </c>
      <c r="E18" s="36">
        <f t="shared" si="0"/>
        <v>7189467</v>
      </c>
      <c r="F18" s="36"/>
      <c r="H18" s="37">
        <v>0</v>
      </c>
      <c r="I18" s="37">
        <v>1</v>
      </c>
      <c r="J18" s="37">
        <v>0</v>
      </c>
      <c r="K18" s="37">
        <v>0</v>
      </c>
      <c r="L18" s="37">
        <v>0</v>
      </c>
      <c r="M18" s="37">
        <f t="shared" si="1"/>
        <v>1</v>
      </c>
    </row>
    <row r="19" spans="1:13">
      <c r="A19" t="s">
        <v>63</v>
      </c>
      <c r="B19">
        <v>120.6</v>
      </c>
      <c r="C19" s="36">
        <v>13869603</v>
      </c>
      <c r="D19" s="36">
        <v>0</v>
      </c>
      <c r="E19" s="36">
        <f t="shared" si="0"/>
        <v>13869603</v>
      </c>
      <c r="F19" s="36"/>
      <c r="H19" s="37">
        <v>0</v>
      </c>
      <c r="I19" s="37">
        <v>0.2</v>
      </c>
      <c r="J19" s="37">
        <v>0</v>
      </c>
      <c r="K19" s="37">
        <v>0.5</v>
      </c>
      <c r="L19" s="37">
        <v>0.3</v>
      </c>
      <c r="M19" s="37">
        <f t="shared" si="1"/>
        <v>1</v>
      </c>
    </row>
    <row r="20" spans="1:13" ht="15.75" thickBot="1">
      <c r="A20" t="s">
        <v>64</v>
      </c>
      <c r="B20" s="33">
        <v>16.2</v>
      </c>
      <c r="C20" s="38">
        <v>1863081</v>
      </c>
      <c r="D20" s="38">
        <v>0</v>
      </c>
      <c r="E20" s="38">
        <f t="shared" si="0"/>
        <v>1863081</v>
      </c>
      <c r="F20" s="36"/>
      <c r="H20" s="39">
        <v>0</v>
      </c>
      <c r="I20" s="39">
        <v>0.7</v>
      </c>
      <c r="J20" s="39">
        <v>0.05</v>
      </c>
      <c r="K20" s="39">
        <v>0.25</v>
      </c>
      <c r="L20" s="39">
        <v>0</v>
      </c>
      <c r="M20" s="37">
        <f t="shared" si="1"/>
        <v>1</v>
      </c>
    </row>
    <row r="21" spans="1:13" ht="15.75" thickTop="1">
      <c r="B21">
        <f>SUM(B2:B20)</f>
        <v>865.78000000000009</v>
      </c>
      <c r="C21" s="36">
        <f t="shared" ref="C21:E21" si="2">SUM(C2:C20)</f>
        <v>100411203</v>
      </c>
      <c r="D21" s="36">
        <f t="shared" si="2"/>
        <v>22382191</v>
      </c>
      <c r="E21" s="36">
        <f t="shared" si="2"/>
        <v>122793394</v>
      </c>
      <c r="F21" s="36"/>
      <c r="G21" t="s">
        <v>65</v>
      </c>
      <c r="H21" s="1">
        <f>SUMPRODUCT($B2:$B20, H2:H20)</f>
        <v>284.1275</v>
      </c>
      <c r="I21" s="1">
        <f t="shared" ref="I21:L21" si="3">SUMPRODUCT($B2:$B20, I2:I20)</f>
        <v>330.0505</v>
      </c>
      <c r="J21" s="1">
        <f t="shared" si="3"/>
        <v>39.914999999999999</v>
      </c>
      <c r="K21" s="1">
        <f t="shared" si="3"/>
        <v>160.84700000000001</v>
      </c>
      <c r="L21" s="1">
        <f t="shared" si="3"/>
        <v>50.84</v>
      </c>
    </row>
    <row r="22" spans="1:13">
      <c r="G22" t="s">
        <v>66</v>
      </c>
      <c r="H22" s="40">
        <f>SUMPRODUCT($E2:$E20, H2:H20)</f>
        <v>44760110.25</v>
      </c>
      <c r="I22" s="40">
        <f t="shared" ref="I22:L22" si="4">SUMPRODUCT($E2:$E20, I2:I20)</f>
        <v>44527240.050000004</v>
      </c>
      <c r="J22" s="40">
        <f t="shared" si="4"/>
        <v>6099060.3500000006</v>
      </c>
      <c r="K22" s="40">
        <f t="shared" si="4"/>
        <v>21362508.950000003</v>
      </c>
      <c r="L22" s="40">
        <f t="shared" si="4"/>
        <v>6044474.4000000004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Cunningham</dc:creator>
  <cp:keywords/>
  <dc:description/>
  <cp:lastModifiedBy>Lucas Steuber</cp:lastModifiedBy>
  <cp:revision/>
  <dcterms:created xsi:type="dcterms:W3CDTF">2018-12-28T19:59:20Z</dcterms:created>
  <dcterms:modified xsi:type="dcterms:W3CDTF">2022-09-27T00:04:37Z</dcterms:modified>
  <cp:category/>
  <cp:contentStatus/>
</cp:coreProperties>
</file>