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rasland Natschade" sheetId="1" r:id="rId1"/>
    <sheet name="Bouwland Natschade" sheetId="2" r:id="rId2"/>
    <sheet name="Grasland Droogteschade" sheetId="4" r:id="rId3"/>
    <sheet name="Bouwland Droogteschade" sheetId="5" r:id="rId4"/>
    <sheet name="Sheet1" sheetId="6" r:id="rId5"/>
  </sheets>
  <calcPr calcId="145621"/>
</workbook>
</file>

<file path=xl/calcChain.xml><?xml version="1.0" encoding="utf-8"?>
<calcChain xmlns="http://schemas.openxmlformats.org/spreadsheetml/2006/main">
  <c r="Z35" i="4" l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X8" i="5"/>
  <c r="W8" i="5"/>
  <c r="V8" i="5"/>
  <c r="U8" i="5"/>
  <c r="T8" i="5"/>
  <c r="S8" i="5"/>
  <c r="R8" i="5"/>
  <c r="Q8" i="5"/>
  <c r="P8" i="5"/>
  <c r="O8" i="5"/>
  <c r="N8" i="5"/>
  <c r="M8" i="5"/>
  <c r="L8" i="5"/>
  <c r="X7" i="5"/>
  <c r="W7" i="5"/>
  <c r="V7" i="5"/>
  <c r="U7" i="5"/>
  <c r="T7" i="5"/>
  <c r="S7" i="5"/>
  <c r="R7" i="5"/>
  <c r="Q7" i="5"/>
  <c r="P7" i="5"/>
  <c r="O7" i="5"/>
  <c r="N7" i="5"/>
  <c r="M7" i="5"/>
  <c r="L7" i="5"/>
  <c r="X6" i="5"/>
  <c r="W6" i="5"/>
  <c r="V6" i="5"/>
  <c r="U6" i="5"/>
  <c r="T6" i="5"/>
  <c r="S6" i="5"/>
  <c r="R6" i="5"/>
  <c r="Q6" i="5"/>
  <c r="P6" i="5"/>
  <c r="O6" i="5"/>
  <c r="N6" i="5"/>
  <c r="M6" i="5"/>
  <c r="L6" i="5"/>
  <c r="Y3" i="4"/>
  <c r="W3" i="4"/>
  <c r="A30" i="5" l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5" i="4"/>
  <c r="A42" i="4"/>
  <c r="A38" i="4"/>
  <c r="A34" i="4"/>
  <c r="A30" i="4"/>
  <c r="A26" i="4"/>
  <c r="A22" i="4"/>
  <c r="A18" i="4"/>
  <c r="A14" i="4"/>
  <c r="A10" i="4"/>
  <c r="A6" i="4"/>
  <c r="A5" i="5"/>
  <c r="A5" i="4"/>
  <c r="G7" i="5" l="1"/>
  <c r="G8" i="5" s="1"/>
  <c r="Y4" i="5"/>
  <c r="X4" i="5"/>
  <c r="H40" i="5" s="1"/>
  <c r="W4" i="5"/>
  <c r="H39" i="5" s="1"/>
  <c r="Y3" i="5"/>
  <c r="X3" i="5"/>
  <c r="W3" i="5"/>
  <c r="Y4" i="4"/>
  <c r="X4" i="4"/>
  <c r="W4" i="4"/>
  <c r="X3" i="4"/>
  <c r="V4" i="2"/>
  <c r="U4" i="2"/>
  <c r="T4" i="2"/>
  <c r="V3" i="2"/>
  <c r="D42" i="2" s="1"/>
  <c r="U3" i="2"/>
  <c r="T3" i="2"/>
  <c r="D42" i="1"/>
  <c r="D41" i="1"/>
  <c r="D40" i="1"/>
  <c r="D39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B42" i="1" s="1"/>
  <c r="U15" i="1"/>
  <c r="B41" i="1" s="1"/>
  <c r="T15" i="1"/>
  <c r="B40" i="1" s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C42" i="1" s="1"/>
  <c r="U6" i="1"/>
  <c r="C41" i="1" s="1"/>
  <c r="T6" i="1"/>
  <c r="C40" i="1" s="1"/>
  <c r="Y18" i="4" l="1"/>
  <c r="Y21" i="4" s="1"/>
  <c r="Y6" i="4"/>
  <c r="G72" i="4" s="1"/>
  <c r="Y26" i="4"/>
  <c r="Y29" i="4" s="1"/>
  <c r="H41" i="5"/>
  <c r="Y29" i="5"/>
  <c r="Y27" i="5"/>
  <c r="Y25" i="5"/>
  <c r="Y23" i="5"/>
  <c r="Y21" i="5"/>
  <c r="Y19" i="5"/>
  <c r="Y17" i="5"/>
  <c r="Y15" i="5"/>
  <c r="Y13" i="5"/>
  <c r="Y11" i="5"/>
  <c r="Y9" i="5"/>
  <c r="Y7" i="5"/>
  <c r="Y8" i="5"/>
  <c r="Y30" i="5"/>
  <c r="Y28" i="5"/>
  <c r="Y26" i="5"/>
  <c r="Y24" i="5"/>
  <c r="Y22" i="5"/>
  <c r="Y20" i="5"/>
  <c r="Y18" i="5"/>
  <c r="Y16" i="5"/>
  <c r="Y14" i="5"/>
  <c r="Y12" i="5"/>
  <c r="Y10" i="5"/>
  <c r="Y6" i="5"/>
  <c r="X61" i="4"/>
  <c r="X59" i="4"/>
  <c r="X57" i="4"/>
  <c r="X55" i="4"/>
  <c r="X53" i="4"/>
  <c r="X51" i="4"/>
  <c r="X49" i="4"/>
  <c r="X45" i="4"/>
  <c r="X47" i="4" s="1"/>
  <c r="X38" i="4"/>
  <c r="X41" i="4" s="1"/>
  <c r="X30" i="4"/>
  <c r="X33" i="4" s="1"/>
  <c r="X22" i="4"/>
  <c r="X25" i="4" s="1"/>
  <c r="X14" i="4"/>
  <c r="X17" i="4" s="1"/>
  <c r="X54" i="4"/>
  <c r="X42" i="4"/>
  <c r="X44" i="4" s="1"/>
  <c r="X10" i="4"/>
  <c r="X60" i="4"/>
  <c r="X52" i="4"/>
  <c r="X34" i="4"/>
  <c r="X37" i="4" s="1"/>
  <c r="X58" i="4"/>
  <c r="X50" i="4"/>
  <c r="X48" i="4"/>
  <c r="X26" i="4"/>
  <c r="X29" i="4" s="1"/>
  <c r="X6" i="4"/>
  <c r="G71" i="4" s="1"/>
  <c r="X56" i="4"/>
  <c r="F71" i="4" s="1"/>
  <c r="X18" i="4"/>
  <c r="X21" i="4" s="1"/>
  <c r="H72" i="4"/>
  <c r="Y61" i="4"/>
  <c r="Y56" i="4"/>
  <c r="F72" i="4" s="1"/>
  <c r="Y53" i="4"/>
  <c r="Y48" i="4"/>
  <c r="Y54" i="4"/>
  <c r="Y51" i="4"/>
  <c r="Y38" i="4"/>
  <c r="Y41" i="4" s="1"/>
  <c r="Y59" i="4"/>
  <c r="Y10" i="4"/>
  <c r="Y42" i="4"/>
  <c r="Y44" i="4" s="1"/>
  <c r="Y30" i="4"/>
  <c r="Y33" i="4" s="1"/>
  <c r="Y58" i="4"/>
  <c r="Y52" i="4"/>
  <c r="Y60" i="4"/>
  <c r="Y50" i="4"/>
  <c r="Y34" i="4"/>
  <c r="Y37" i="4" s="1"/>
  <c r="Y49" i="4"/>
  <c r="Y45" i="4"/>
  <c r="Y47" i="4" s="1"/>
  <c r="Y22" i="4"/>
  <c r="Y25" i="4" s="1"/>
  <c r="Y57" i="4"/>
  <c r="Y14" i="4"/>
  <c r="Y55" i="4"/>
  <c r="H70" i="4"/>
  <c r="W14" i="4"/>
  <c r="W17" i="4" s="1"/>
  <c r="W53" i="4"/>
  <c r="W61" i="4"/>
  <c r="W58" i="4"/>
  <c r="W34" i="4"/>
  <c r="W37" i="4" s="1"/>
  <c r="W50" i="4"/>
  <c r="W59" i="4"/>
  <c r="W30" i="4"/>
  <c r="W33" i="4" s="1"/>
  <c r="W49" i="4"/>
  <c r="W60" i="4"/>
  <c r="W26" i="4"/>
  <c r="W29" i="4" s="1"/>
  <c r="W51" i="4"/>
  <c r="W57" i="4"/>
  <c r="W22" i="4"/>
  <c r="W25" i="4" s="1"/>
  <c r="W48" i="4"/>
  <c r="W10" i="4"/>
  <c r="W13" i="4" s="1"/>
  <c r="W45" i="4"/>
  <c r="W47" i="4" s="1"/>
  <c r="W56" i="4"/>
  <c r="F70" i="4" s="1"/>
  <c r="W18" i="4"/>
  <c r="W21" i="4" s="1"/>
  <c r="W42" i="4"/>
  <c r="W44" i="4" s="1"/>
  <c r="W55" i="4"/>
  <c r="W38" i="4"/>
  <c r="W41" i="4" s="1"/>
  <c r="W52" i="4"/>
  <c r="W6" i="4"/>
  <c r="W54" i="4"/>
  <c r="D40" i="2"/>
  <c r="T30" i="2"/>
  <c r="T28" i="2"/>
  <c r="T26" i="2"/>
  <c r="T24" i="2"/>
  <c r="T22" i="2"/>
  <c r="T20" i="2"/>
  <c r="T18" i="2"/>
  <c r="T16" i="2"/>
  <c r="T14" i="2"/>
  <c r="T12" i="2"/>
  <c r="T10" i="2"/>
  <c r="T8" i="2"/>
  <c r="T6" i="2"/>
  <c r="C40" i="2" s="1"/>
  <c r="T29" i="2"/>
  <c r="T27" i="2"/>
  <c r="T25" i="2"/>
  <c r="T23" i="2"/>
  <c r="T21" i="2"/>
  <c r="T19" i="2"/>
  <c r="T17" i="2"/>
  <c r="T15" i="2"/>
  <c r="B40" i="2" s="1"/>
  <c r="T13" i="2"/>
  <c r="T11" i="2"/>
  <c r="T9" i="2"/>
  <c r="T7" i="2"/>
  <c r="D41" i="2"/>
  <c r="U29" i="2"/>
  <c r="U27" i="2"/>
  <c r="U25" i="2"/>
  <c r="U23" i="2"/>
  <c r="U21" i="2"/>
  <c r="U19" i="2"/>
  <c r="U17" i="2"/>
  <c r="U15" i="2"/>
  <c r="B41" i="2" s="1"/>
  <c r="U13" i="2"/>
  <c r="U11" i="2"/>
  <c r="U9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C41" i="2" s="1"/>
  <c r="U7" i="2"/>
  <c r="V30" i="2"/>
  <c r="V26" i="2"/>
  <c r="V22" i="2"/>
  <c r="V18" i="2"/>
  <c r="V14" i="2"/>
  <c r="V10" i="2"/>
  <c r="V6" i="2"/>
  <c r="C42" i="2" s="1"/>
  <c r="V23" i="2"/>
  <c r="V15" i="2"/>
  <c r="B42" i="2" s="1"/>
  <c r="V7" i="2"/>
  <c r="V24" i="2"/>
  <c r="V16" i="2"/>
  <c r="V8" i="2"/>
  <c r="V29" i="2"/>
  <c r="V25" i="2"/>
  <c r="V21" i="2"/>
  <c r="V17" i="2"/>
  <c r="V13" i="2"/>
  <c r="V9" i="2"/>
  <c r="V27" i="2"/>
  <c r="V19" i="2"/>
  <c r="V11" i="2"/>
  <c r="V28" i="2"/>
  <c r="V20" i="2"/>
  <c r="V12" i="2"/>
  <c r="G40" i="5"/>
  <c r="G39" i="5"/>
  <c r="G41" i="5"/>
  <c r="H71" i="4"/>
  <c r="G9" i="5"/>
  <c r="G64" i="4"/>
  <c r="F64" i="4"/>
  <c r="U3" i="4"/>
  <c r="U4" i="4"/>
  <c r="B33" i="1"/>
  <c r="C33" i="1"/>
  <c r="D38" i="1"/>
  <c r="D37" i="1"/>
  <c r="D36" i="1"/>
  <c r="D35" i="1"/>
  <c r="D34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B38" i="1" s="1"/>
  <c r="R15" i="1"/>
  <c r="B37" i="1" s="1"/>
  <c r="Q15" i="1"/>
  <c r="B39" i="1" s="1"/>
  <c r="P15" i="1"/>
  <c r="O15" i="1"/>
  <c r="N15" i="1"/>
  <c r="B36" i="1" s="1"/>
  <c r="M15" i="1"/>
  <c r="L15" i="1"/>
  <c r="K15" i="1"/>
  <c r="B35" i="1" s="1"/>
  <c r="J15" i="1"/>
  <c r="I15" i="1"/>
  <c r="B34" i="1" s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C38" i="1" s="1"/>
  <c r="R6" i="1"/>
  <c r="C37" i="1" s="1"/>
  <c r="Q6" i="1"/>
  <c r="C39" i="1" s="1"/>
  <c r="P6" i="1"/>
  <c r="O6" i="1"/>
  <c r="N6" i="1"/>
  <c r="C36" i="1" s="1"/>
  <c r="M6" i="1"/>
  <c r="L6" i="1"/>
  <c r="K6" i="1"/>
  <c r="C35" i="1" s="1"/>
  <c r="J6" i="1"/>
  <c r="I6" i="1"/>
  <c r="C34" i="1" s="1"/>
  <c r="V4" i="4"/>
  <c r="H69" i="4" s="1"/>
  <c r="T4" i="4"/>
  <c r="S4" i="4"/>
  <c r="R4" i="4"/>
  <c r="Q4" i="4"/>
  <c r="P4" i="4"/>
  <c r="O4" i="4"/>
  <c r="N4" i="4"/>
  <c r="H66" i="4" s="1"/>
  <c r="M4" i="4"/>
  <c r="L4" i="4"/>
  <c r="H65" i="4" s="1"/>
  <c r="V3" i="4"/>
  <c r="T3" i="4"/>
  <c r="S3" i="4"/>
  <c r="R3" i="4"/>
  <c r="Q3" i="4"/>
  <c r="P3" i="4"/>
  <c r="O3" i="4"/>
  <c r="N3" i="4"/>
  <c r="M3" i="4"/>
  <c r="L3" i="4"/>
  <c r="V4" i="5"/>
  <c r="H38" i="5" s="1"/>
  <c r="U4" i="5"/>
  <c r="H37" i="5" s="1"/>
  <c r="T4" i="5"/>
  <c r="S4" i="5"/>
  <c r="R4" i="5"/>
  <c r="Q4" i="5"/>
  <c r="H36" i="5" s="1"/>
  <c r="P4" i="5"/>
  <c r="O4" i="5"/>
  <c r="N4" i="5"/>
  <c r="H35" i="5" s="1"/>
  <c r="M4" i="5"/>
  <c r="L4" i="5"/>
  <c r="H34" i="5" s="1"/>
  <c r="V3" i="5"/>
  <c r="U3" i="5"/>
  <c r="T3" i="5"/>
  <c r="S3" i="5"/>
  <c r="R3" i="5"/>
  <c r="Q3" i="5"/>
  <c r="P3" i="5"/>
  <c r="O3" i="5"/>
  <c r="N3" i="5"/>
  <c r="M3" i="5"/>
  <c r="L3" i="5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D39" i="2" s="1"/>
  <c r="P3" i="2"/>
  <c r="O3" i="2"/>
  <c r="N3" i="2"/>
  <c r="M3" i="2"/>
  <c r="L3" i="2"/>
  <c r="K3" i="2"/>
  <c r="J3" i="2"/>
  <c r="I3" i="2"/>
  <c r="M59" i="4" l="1"/>
  <c r="M54" i="4"/>
  <c r="M51" i="4"/>
  <c r="M42" i="4"/>
  <c r="M44" i="4" s="1"/>
  <c r="M30" i="4"/>
  <c r="M33" i="4" s="1"/>
  <c r="M10" i="4"/>
  <c r="M13" i="4" s="1"/>
  <c r="M60" i="4"/>
  <c r="M57" i="4"/>
  <c r="M52" i="4"/>
  <c r="M49" i="4"/>
  <c r="M34" i="4"/>
  <c r="M37" i="4" s="1"/>
  <c r="M22" i="4"/>
  <c r="M25" i="4" s="1"/>
  <c r="M58" i="4"/>
  <c r="M55" i="4"/>
  <c r="M50" i="4"/>
  <c r="M61" i="4"/>
  <c r="M26" i="4"/>
  <c r="M29" i="4" s="1"/>
  <c r="M14" i="4"/>
  <c r="M17" i="4" s="1"/>
  <c r="M45" i="4"/>
  <c r="M47" i="4" s="1"/>
  <c r="M18" i="4"/>
  <c r="M21" i="4" s="1"/>
  <c r="M6" i="4"/>
  <c r="M9" i="4" s="1"/>
  <c r="M56" i="4"/>
  <c r="M53" i="4"/>
  <c r="M38" i="4"/>
  <c r="M41" i="4" s="1"/>
  <c r="M48" i="4"/>
  <c r="V60" i="4"/>
  <c r="V58" i="4"/>
  <c r="V56" i="4"/>
  <c r="F69" i="4" s="1"/>
  <c r="V54" i="4"/>
  <c r="V52" i="4"/>
  <c r="V50" i="4"/>
  <c r="V48" i="4"/>
  <c r="V42" i="4"/>
  <c r="V44" i="4" s="1"/>
  <c r="V34" i="4"/>
  <c r="V37" i="4" s="1"/>
  <c r="V26" i="4"/>
  <c r="V29" i="4" s="1"/>
  <c r="V18" i="4"/>
  <c r="V21" i="4" s="1"/>
  <c r="V10" i="4"/>
  <c r="V13" i="4" s="1"/>
  <c r="V61" i="4"/>
  <c r="V53" i="4"/>
  <c r="V38" i="4"/>
  <c r="V41" i="4" s="1"/>
  <c r="V59" i="4"/>
  <c r="V51" i="4"/>
  <c r="V30" i="4"/>
  <c r="V33" i="4" s="1"/>
  <c r="V57" i="4"/>
  <c r="V49" i="4"/>
  <c r="V6" i="4"/>
  <c r="V45" i="4"/>
  <c r="V47" i="4" s="1"/>
  <c r="V14" i="4"/>
  <c r="V17" i="4" s="1"/>
  <c r="V55" i="4"/>
  <c r="V22" i="4"/>
  <c r="V25" i="4" s="1"/>
  <c r="N60" i="4"/>
  <c r="N58" i="4"/>
  <c r="N56" i="4"/>
  <c r="F66" i="4" s="1"/>
  <c r="N54" i="4"/>
  <c r="N52" i="4"/>
  <c r="N50" i="4"/>
  <c r="N48" i="4"/>
  <c r="N42" i="4"/>
  <c r="N44" i="4" s="1"/>
  <c r="N34" i="4"/>
  <c r="N37" i="4" s="1"/>
  <c r="N26" i="4"/>
  <c r="N29" i="4" s="1"/>
  <c r="N18" i="4"/>
  <c r="N21" i="4" s="1"/>
  <c r="N10" i="4"/>
  <c r="N13" i="4" s="1"/>
  <c r="N57" i="4"/>
  <c r="N49" i="4"/>
  <c r="N22" i="4"/>
  <c r="N25" i="4" s="1"/>
  <c r="N55" i="4"/>
  <c r="N45" i="4"/>
  <c r="N47" i="4" s="1"/>
  <c r="N14" i="4"/>
  <c r="N17" i="4" s="1"/>
  <c r="N61" i="4"/>
  <c r="N53" i="4"/>
  <c r="N38" i="4"/>
  <c r="N41" i="4" s="1"/>
  <c r="N6" i="4"/>
  <c r="N30" i="4"/>
  <c r="N33" i="4" s="1"/>
  <c r="N59" i="4"/>
  <c r="N51" i="4"/>
  <c r="R60" i="4"/>
  <c r="R58" i="4"/>
  <c r="R56" i="4"/>
  <c r="R54" i="4"/>
  <c r="R52" i="4"/>
  <c r="R50" i="4"/>
  <c r="R48" i="4"/>
  <c r="R42" i="4"/>
  <c r="R44" i="4" s="1"/>
  <c r="R34" i="4"/>
  <c r="R37" i="4" s="1"/>
  <c r="R26" i="4"/>
  <c r="R29" i="4" s="1"/>
  <c r="R18" i="4"/>
  <c r="R21" i="4" s="1"/>
  <c r="R10" i="4"/>
  <c r="R13" i="4" s="1"/>
  <c r="R59" i="4"/>
  <c r="R51" i="4"/>
  <c r="R30" i="4"/>
  <c r="R33" i="4" s="1"/>
  <c r="R57" i="4"/>
  <c r="R49" i="4"/>
  <c r="R22" i="4"/>
  <c r="R25" i="4" s="1"/>
  <c r="R55" i="4"/>
  <c r="R53" i="4"/>
  <c r="R45" i="4"/>
  <c r="R47" i="4" s="1"/>
  <c r="R6" i="4"/>
  <c r="R9" i="4" s="1"/>
  <c r="R14" i="4"/>
  <c r="R17" i="4" s="1"/>
  <c r="R38" i="4"/>
  <c r="R41" i="4" s="1"/>
  <c r="R61" i="4"/>
  <c r="O60" i="4"/>
  <c r="O55" i="4"/>
  <c r="O52" i="4"/>
  <c r="O45" i="4"/>
  <c r="O47" i="4" s="1"/>
  <c r="O34" i="4"/>
  <c r="O37" i="4" s="1"/>
  <c r="O14" i="4"/>
  <c r="O17" i="4" s="1"/>
  <c r="O61" i="4"/>
  <c r="O58" i="4"/>
  <c r="O53" i="4"/>
  <c r="O50" i="4"/>
  <c r="O38" i="4"/>
  <c r="O41" i="4" s="1"/>
  <c r="O26" i="4"/>
  <c r="O29" i="4" s="1"/>
  <c r="O6" i="4"/>
  <c r="O9" i="4" s="1"/>
  <c r="O59" i="4"/>
  <c r="O56" i="4"/>
  <c r="O51" i="4"/>
  <c r="O48" i="4"/>
  <c r="O57" i="4"/>
  <c r="O54" i="4"/>
  <c r="O30" i="4"/>
  <c r="O33" i="4" s="1"/>
  <c r="O49" i="4"/>
  <c r="O42" i="4"/>
  <c r="O44" i="4" s="1"/>
  <c r="O22" i="4"/>
  <c r="O25" i="4" s="1"/>
  <c r="O10" i="4"/>
  <c r="O13" i="4" s="1"/>
  <c r="O18" i="4"/>
  <c r="O21" i="4" s="1"/>
  <c r="S57" i="4"/>
  <c r="S54" i="4"/>
  <c r="S49" i="4"/>
  <c r="S42" i="4"/>
  <c r="S44" i="4" s="1"/>
  <c r="S22" i="4"/>
  <c r="S25" i="4" s="1"/>
  <c r="S10" i="4"/>
  <c r="S13" i="4" s="1"/>
  <c r="S60" i="4"/>
  <c r="S55" i="4"/>
  <c r="S52" i="4"/>
  <c r="S45" i="4"/>
  <c r="S47" i="4" s="1"/>
  <c r="S34" i="4"/>
  <c r="S37" i="4" s="1"/>
  <c r="S14" i="4"/>
  <c r="S17" i="4" s="1"/>
  <c r="S6" i="4"/>
  <c r="S9" i="4" s="1"/>
  <c r="S61" i="4"/>
  <c r="S58" i="4"/>
  <c r="S53" i="4"/>
  <c r="S50" i="4"/>
  <c r="S59" i="4"/>
  <c r="S56" i="4"/>
  <c r="S38" i="4"/>
  <c r="S41" i="4" s="1"/>
  <c r="S26" i="4"/>
  <c r="S29" i="4" s="1"/>
  <c r="S51" i="4"/>
  <c r="S48" i="4"/>
  <c r="S30" i="4"/>
  <c r="S33" i="4" s="1"/>
  <c r="S18" i="4"/>
  <c r="S21" i="4" s="1"/>
  <c r="U58" i="4"/>
  <c r="U55" i="4"/>
  <c r="U50" i="4"/>
  <c r="U45" i="4"/>
  <c r="U47" i="4" s="1"/>
  <c r="U26" i="4"/>
  <c r="U29" i="4" s="1"/>
  <c r="U14" i="4"/>
  <c r="U17" i="4" s="1"/>
  <c r="U61" i="4"/>
  <c r="U56" i="4"/>
  <c r="F68" i="4" s="1"/>
  <c r="U53" i="4"/>
  <c r="U48" i="4"/>
  <c r="U38" i="4"/>
  <c r="U41" i="4" s="1"/>
  <c r="U18" i="4"/>
  <c r="U21" i="4" s="1"/>
  <c r="U59" i="4"/>
  <c r="U54" i="4"/>
  <c r="U51" i="4"/>
  <c r="U42" i="4"/>
  <c r="U44" i="4" s="1"/>
  <c r="U30" i="4"/>
  <c r="U33" i="4" s="1"/>
  <c r="U52" i="4"/>
  <c r="U49" i="4"/>
  <c r="U34" i="4"/>
  <c r="U37" i="4" s="1"/>
  <c r="U22" i="4"/>
  <c r="U25" i="4" s="1"/>
  <c r="U60" i="4"/>
  <c r="U57" i="4"/>
  <c r="U10" i="4"/>
  <c r="U13" i="4" s="1"/>
  <c r="U6" i="4"/>
  <c r="G68" i="4" s="1"/>
  <c r="Q61" i="4"/>
  <c r="Q56" i="4"/>
  <c r="F67" i="4" s="1"/>
  <c r="Q53" i="4"/>
  <c r="Q48" i="4"/>
  <c r="Q38" i="4"/>
  <c r="Q41" i="4" s="1"/>
  <c r="Q18" i="4"/>
  <c r="Q21" i="4" s="1"/>
  <c r="Q59" i="4"/>
  <c r="Q54" i="4"/>
  <c r="Q51" i="4"/>
  <c r="Q42" i="4"/>
  <c r="Q44" i="4" s="1"/>
  <c r="Q30" i="4"/>
  <c r="Q33" i="4" s="1"/>
  <c r="Q10" i="4"/>
  <c r="Q13" i="4" s="1"/>
  <c r="Q60" i="4"/>
  <c r="Q57" i="4"/>
  <c r="Q52" i="4"/>
  <c r="Q49" i="4"/>
  <c r="Q50" i="4"/>
  <c r="Q34" i="4"/>
  <c r="Q37" i="4" s="1"/>
  <c r="Q22" i="4"/>
  <c r="Q25" i="4" s="1"/>
  <c r="Q26" i="4"/>
  <c r="Q29" i="4" s="1"/>
  <c r="Q45" i="4"/>
  <c r="Q47" i="4" s="1"/>
  <c r="Q6" i="4"/>
  <c r="Q58" i="4"/>
  <c r="Q55" i="4"/>
  <c r="Q14" i="4"/>
  <c r="Q17" i="4" s="1"/>
  <c r="L61" i="4"/>
  <c r="L59" i="4"/>
  <c r="L57" i="4"/>
  <c r="L55" i="4"/>
  <c r="L53" i="4"/>
  <c r="L51" i="4"/>
  <c r="L49" i="4"/>
  <c r="L45" i="4"/>
  <c r="L47" i="4" s="1"/>
  <c r="L38" i="4"/>
  <c r="L41" i="4" s="1"/>
  <c r="L30" i="4"/>
  <c r="L33" i="4" s="1"/>
  <c r="L22" i="4"/>
  <c r="L25" i="4" s="1"/>
  <c r="L14" i="4"/>
  <c r="L17" i="4" s="1"/>
  <c r="L56" i="4"/>
  <c r="F65" i="4" s="1"/>
  <c r="L48" i="4"/>
  <c r="L18" i="4"/>
  <c r="L21" i="4" s="1"/>
  <c r="L6" i="4"/>
  <c r="L54" i="4"/>
  <c r="L42" i="4"/>
  <c r="L44" i="4" s="1"/>
  <c r="L10" i="4"/>
  <c r="L13" i="4" s="1"/>
  <c r="L60" i="4"/>
  <c r="L52" i="4"/>
  <c r="L58" i="4"/>
  <c r="L34" i="4"/>
  <c r="L37" i="4" s="1"/>
  <c r="L50" i="4"/>
  <c r="L26" i="4"/>
  <c r="L29" i="4" s="1"/>
  <c r="P61" i="4"/>
  <c r="P59" i="4"/>
  <c r="P57" i="4"/>
  <c r="P55" i="4"/>
  <c r="P53" i="4"/>
  <c r="P51" i="4"/>
  <c r="P49" i="4"/>
  <c r="P45" i="4"/>
  <c r="P47" i="4" s="1"/>
  <c r="P38" i="4"/>
  <c r="P41" i="4" s="1"/>
  <c r="P30" i="4"/>
  <c r="P33" i="4" s="1"/>
  <c r="P22" i="4"/>
  <c r="P25" i="4" s="1"/>
  <c r="P14" i="4"/>
  <c r="P17" i="4" s="1"/>
  <c r="P58" i="4"/>
  <c r="P50" i="4"/>
  <c r="P26" i="4"/>
  <c r="P29" i="4" s="1"/>
  <c r="P6" i="4"/>
  <c r="P9" i="4" s="1"/>
  <c r="P56" i="4"/>
  <c r="P48" i="4"/>
  <c r="P18" i="4"/>
  <c r="P21" i="4" s="1"/>
  <c r="P54" i="4"/>
  <c r="P10" i="4"/>
  <c r="P13" i="4" s="1"/>
  <c r="P60" i="4"/>
  <c r="P34" i="4"/>
  <c r="P37" i="4" s="1"/>
  <c r="P42" i="4"/>
  <c r="P44" i="4" s="1"/>
  <c r="P52" i="4"/>
  <c r="T61" i="4"/>
  <c r="T59" i="4"/>
  <c r="T57" i="4"/>
  <c r="T55" i="4"/>
  <c r="T53" i="4"/>
  <c r="T51" i="4"/>
  <c r="T49" i="4"/>
  <c r="T45" i="4"/>
  <c r="T47" i="4" s="1"/>
  <c r="T38" i="4"/>
  <c r="T41" i="4" s="1"/>
  <c r="T30" i="4"/>
  <c r="T33" i="4" s="1"/>
  <c r="T22" i="4"/>
  <c r="T25" i="4" s="1"/>
  <c r="T14" i="4"/>
  <c r="T17" i="4" s="1"/>
  <c r="T60" i="4"/>
  <c r="T52" i="4"/>
  <c r="T34" i="4"/>
  <c r="T37" i="4" s="1"/>
  <c r="T6" i="4"/>
  <c r="T9" i="4" s="1"/>
  <c r="T58" i="4"/>
  <c r="T50" i="4"/>
  <c r="T26" i="4"/>
  <c r="T29" i="4" s="1"/>
  <c r="T56" i="4"/>
  <c r="T48" i="4"/>
  <c r="T18" i="4"/>
  <c r="T21" i="4" s="1"/>
  <c r="T10" i="4"/>
  <c r="T13" i="4" s="1"/>
  <c r="T54" i="4"/>
  <c r="T42" i="4"/>
  <c r="T44" i="4" s="1"/>
  <c r="G70" i="4"/>
  <c r="W9" i="4"/>
  <c r="L21" i="2"/>
  <c r="M27" i="2"/>
  <c r="Q27" i="2"/>
  <c r="K14" i="2"/>
  <c r="O30" i="2"/>
  <c r="S12" i="2"/>
  <c r="J30" i="2"/>
  <c r="R29" i="2"/>
  <c r="N28" i="2"/>
  <c r="O22" i="2"/>
  <c r="J7" i="2"/>
  <c r="S9" i="2"/>
  <c r="R12" i="2"/>
  <c r="J15" i="2"/>
  <c r="N17" i="2"/>
  <c r="K19" i="2"/>
  <c r="K22" i="2"/>
  <c r="O23" i="2"/>
  <c r="K27" i="2"/>
  <c r="K30" i="2"/>
  <c r="K26" i="2"/>
  <c r="S30" i="2"/>
  <c r="D37" i="2"/>
  <c r="O8" i="2"/>
  <c r="R10" i="2"/>
  <c r="J13" i="2"/>
  <c r="Q16" i="2"/>
  <c r="O17" i="2"/>
  <c r="O19" i="2"/>
  <c r="N24" i="2"/>
  <c r="S28" i="2"/>
  <c r="N30" i="2"/>
  <c r="K6" i="2"/>
  <c r="C35" i="2" s="1"/>
  <c r="J9" i="2"/>
  <c r="J11" i="2"/>
  <c r="R16" i="2"/>
  <c r="R17" i="2"/>
  <c r="Q20" i="2"/>
  <c r="R22" i="2"/>
  <c r="J25" i="2"/>
  <c r="J29" i="2"/>
  <c r="R30" i="2"/>
  <c r="N25" i="2"/>
  <c r="R23" i="2"/>
  <c r="R6" i="2"/>
  <c r="C37" i="2" s="1"/>
  <c r="R9" i="2"/>
  <c r="K11" i="2"/>
  <c r="Q14" i="2"/>
  <c r="J17" i="2"/>
  <c r="J19" i="2"/>
  <c r="J21" i="2"/>
  <c r="J23" i="2"/>
  <c r="J27" i="2"/>
  <c r="N29" i="2"/>
  <c r="G10" i="5"/>
  <c r="I27" i="2"/>
  <c r="S6" i="2"/>
  <c r="C38" i="2" s="1"/>
  <c r="S13" i="2"/>
  <c r="S15" i="2"/>
  <c r="B38" i="2" s="1"/>
  <c r="S29" i="2"/>
  <c r="R7" i="2"/>
  <c r="R11" i="2"/>
  <c r="R13" i="2"/>
  <c r="R18" i="2"/>
  <c r="R19" i="2"/>
  <c r="R21" i="2"/>
  <c r="R24" i="2"/>
  <c r="R28" i="2"/>
  <c r="R20" i="2"/>
  <c r="Q12" i="2"/>
  <c r="Q29" i="2"/>
  <c r="Q6" i="2"/>
  <c r="C39" i="2" s="1"/>
  <c r="Q26" i="2"/>
  <c r="Q28" i="2"/>
  <c r="Q30" i="2"/>
  <c r="Q8" i="2"/>
  <c r="Q15" i="2"/>
  <c r="B39" i="2" s="1"/>
  <c r="Q19" i="2"/>
  <c r="Q22" i="2"/>
  <c r="Q25" i="2"/>
  <c r="P30" i="2"/>
  <c r="O28" i="2"/>
  <c r="O9" i="2"/>
  <c r="O16" i="2"/>
  <c r="O26" i="2"/>
  <c r="O27" i="2"/>
  <c r="O7" i="2"/>
  <c r="O10" i="2"/>
  <c r="O14" i="2"/>
  <c r="O29" i="2"/>
  <c r="N13" i="2"/>
  <c r="N14" i="2"/>
  <c r="N27" i="2"/>
  <c r="H67" i="4"/>
  <c r="N8" i="2"/>
  <c r="N9" i="2"/>
  <c r="N11" i="2"/>
  <c r="N16" i="2"/>
  <c r="M7" i="2"/>
  <c r="M9" i="2"/>
  <c r="M22" i="2"/>
  <c r="M24" i="2"/>
  <c r="M25" i="2"/>
  <c r="M19" i="2"/>
  <c r="M11" i="2"/>
  <c r="M20" i="2"/>
  <c r="M21" i="2"/>
  <c r="M23" i="2"/>
  <c r="M18" i="2"/>
  <c r="M6" i="2"/>
  <c r="M8" i="2"/>
  <c r="G38" i="5"/>
  <c r="S11" i="2"/>
  <c r="S14" i="2"/>
  <c r="S18" i="2"/>
  <c r="D38" i="2"/>
  <c r="S10" i="2"/>
  <c r="S19" i="2"/>
  <c r="S20" i="2"/>
  <c r="S21" i="2"/>
  <c r="S25" i="2"/>
  <c r="S7" i="2"/>
  <c r="S16" i="2"/>
  <c r="S22" i="2"/>
  <c r="S27" i="2"/>
  <c r="S8" i="2"/>
  <c r="S17" i="2"/>
  <c r="S23" i="2"/>
  <c r="S24" i="2"/>
  <c r="S26" i="2"/>
  <c r="G37" i="5"/>
  <c r="R8" i="2"/>
  <c r="R14" i="2"/>
  <c r="R15" i="2"/>
  <c r="B37" i="2" s="1"/>
  <c r="R25" i="2"/>
  <c r="R26" i="2"/>
  <c r="R27" i="2"/>
  <c r="Q9" i="2"/>
  <c r="Q10" i="2"/>
  <c r="Q17" i="2"/>
  <c r="Q18" i="2"/>
  <c r="Q24" i="2"/>
  <c r="Q7" i="2"/>
  <c r="Q11" i="2"/>
  <c r="Q13" i="2"/>
  <c r="Q21" i="2"/>
  <c r="Q23" i="2"/>
  <c r="P8" i="2"/>
  <c r="P9" i="2"/>
  <c r="P19" i="2"/>
  <c r="P28" i="2"/>
  <c r="P7" i="2"/>
  <c r="P10" i="2"/>
  <c r="P12" i="2"/>
  <c r="P18" i="2"/>
  <c r="P23" i="2"/>
  <c r="P13" i="2"/>
  <c r="P15" i="2"/>
  <c r="P21" i="2"/>
  <c r="P24" i="2"/>
  <c r="P26" i="2"/>
  <c r="P29" i="2"/>
  <c r="P17" i="2"/>
  <c r="P27" i="2"/>
  <c r="P11" i="2"/>
  <c r="P16" i="2"/>
  <c r="P20" i="2"/>
  <c r="P6" i="2"/>
  <c r="P14" i="2"/>
  <c r="P22" i="2"/>
  <c r="P25" i="2"/>
  <c r="O12" i="2"/>
  <c r="O15" i="2"/>
  <c r="O20" i="2"/>
  <c r="O24" i="2"/>
  <c r="O25" i="2"/>
  <c r="O6" i="2"/>
  <c r="O11" i="2"/>
  <c r="O13" i="2"/>
  <c r="O18" i="2"/>
  <c r="O21" i="2"/>
  <c r="G36" i="5"/>
  <c r="D36" i="2"/>
  <c r="N10" i="2"/>
  <c r="N15" i="2"/>
  <c r="B36" i="2" s="1"/>
  <c r="N18" i="2"/>
  <c r="N19" i="2"/>
  <c r="N26" i="2"/>
  <c r="N6" i="2"/>
  <c r="C36" i="2" s="1"/>
  <c r="N7" i="2"/>
  <c r="N12" i="2"/>
  <c r="N20" i="2"/>
  <c r="N21" i="2"/>
  <c r="N22" i="2"/>
  <c r="N23" i="2"/>
  <c r="M10" i="2"/>
  <c r="M12" i="2"/>
  <c r="M13" i="2"/>
  <c r="M14" i="2"/>
  <c r="M15" i="2"/>
  <c r="M26" i="2"/>
  <c r="M28" i="2"/>
  <c r="M29" i="2"/>
  <c r="M30" i="2"/>
  <c r="M16" i="2"/>
  <c r="M17" i="2"/>
  <c r="L6" i="2"/>
  <c r="L11" i="2"/>
  <c r="L12" i="2"/>
  <c r="L17" i="2"/>
  <c r="L18" i="2"/>
  <c r="L22" i="2"/>
  <c r="L27" i="2"/>
  <c r="L28" i="2"/>
  <c r="L7" i="2"/>
  <c r="L8" i="2"/>
  <c r="L13" i="2"/>
  <c r="L23" i="2"/>
  <c r="L24" i="2"/>
  <c r="L29" i="2"/>
  <c r="L9" i="2"/>
  <c r="L10" i="2"/>
  <c r="L14" i="2"/>
  <c r="L19" i="2"/>
  <c r="L20" i="2"/>
  <c r="L25" i="2"/>
  <c r="L26" i="2"/>
  <c r="L30" i="2"/>
  <c r="L15" i="2"/>
  <c r="L16" i="2"/>
  <c r="D35" i="2"/>
  <c r="K17" i="2"/>
  <c r="K8" i="2"/>
  <c r="K13" i="2"/>
  <c r="K16" i="2"/>
  <c r="K21" i="2"/>
  <c r="K24" i="2"/>
  <c r="K29" i="2"/>
  <c r="G35" i="5"/>
  <c r="K9" i="2"/>
  <c r="K12" i="2"/>
  <c r="K20" i="2"/>
  <c r="K25" i="2"/>
  <c r="K28" i="2"/>
  <c r="K7" i="2"/>
  <c r="K10" i="2"/>
  <c r="K15" i="2"/>
  <c r="B35" i="2" s="1"/>
  <c r="K18" i="2"/>
  <c r="K23" i="2"/>
  <c r="J6" i="2"/>
  <c r="J8" i="2"/>
  <c r="J10" i="2"/>
  <c r="J12" i="2"/>
  <c r="J14" i="2"/>
  <c r="J16" i="2"/>
  <c r="J18" i="2"/>
  <c r="J20" i="2"/>
  <c r="J22" i="2"/>
  <c r="J24" i="2"/>
  <c r="J26" i="2"/>
  <c r="J28" i="2"/>
  <c r="G34" i="5"/>
  <c r="I6" i="2"/>
  <c r="C34" i="2" s="1"/>
  <c r="I10" i="2"/>
  <c r="I14" i="2"/>
  <c r="I18" i="2"/>
  <c r="I22" i="2"/>
  <c r="I26" i="2"/>
  <c r="I30" i="2"/>
  <c r="I9" i="2"/>
  <c r="I13" i="2"/>
  <c r="I17" i="2"/>
  <c r="I21" i="2"/>
  <c r="I25" i="2"/>
  <c r="I29" i="2"/>
  <c r="I8" i="2"/>
  <c r="I12" i="2"/>
  <c r="I16" i="2"/>
  <c r="I20" i="2"/>
  <c r="I24" i="2"/>
  <c r="I28" i="2"/>
  <c r="D34" i="2"/>
  <c r="I7" i="2"/>
  <c r="I11" i="2"/>
  <c r="I15" i="2"/>
  <c r="B34" i="2" s="1"/>
  <c r="I19" i="2"/>
  <c r="I23" i="2"/>
  <c r="H68" i="4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F33" i="5" s="1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G33" i="5" s="1"/>
  <c r="H5" i="5"/>
  <c r="G5" i="5"/>
  <c r="F5" i="5"/>
  <c r="E5" i="5"/>
  <c r="D5" i="5"/>
  <c r="C5" i="5"/>
  <c r="K5" i="5"/>
  <c r="K6" i="4"/>
  <c r="K10" i="4" s="1"/>
  <c r="K14" i="4" s="1"/>
  <c r="K18" i="4" s="1"/>
  <c r="K22" i="4" s="1"/>
  <c r="K26" i="4" s="1"/>
  <c r="K30" i="4" s="1"/>
  <c r="K34" i="4" s="1"/>
  <c r="K38" i="4" s="1"/>
  <c r="K42" i="4" s="1"/>
  <c r="K45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Z47" i="4" l="1"/>
  <c r="Z44" i="4"/>
  <c r="Z41" i="4"/>
  <c r="Z37" i="4"/>
  <c r="Z33" i="4"/>
  <c r="Z29" i="4"/>
  <c r="U9" i="4"/>
  <c r="Z13" i="4"/>
  <c r="Z25" i="4"/>
  <c r="Z21" i="4"/>
  <c r="Z17" i="4"/>
  <c r="G65" i="4"/>
  <c r="L9" i="4"/>
  <c r="G66" i="4"/>
  <c r="N9" i="4"/>
  <c r="G67" i="4"/>
  <c r="Q9" i="4"/>
  <c r="G69" i="4"/>
  <c r="V9" i="4"/>
  <c r="G11" i="5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B33" i="2" s="1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C33" i="2" s="1"/>
  <c r="C5" i="2"/>
  <c r="B5" i="2"/>
  <c r="A5" i="2"/>
  <c r="H5" i="2"/>
  <c r="G5" i="2"/>
  <c r="F5" i="2"/>
  <c r="D5" i="2"/>
  <c r="D6" i="1"/>
  <c r="K6" i="5" s="1"/>
  <c r="Z9" i="4" l="1"/>
  <c r="G12" i="5"/>
  <c r="D7" i="1"/>
  <c r="D6" i="2"/>
  <c r="G13" i="5" l="1"/>
  <c r="K7" i="5"/>
  <c r="D7" i="2"/>
  <c r="D8" i="1"/>
  <c r="G14" i="5" l="1"/>
  <c r="D9" i="1"/>
  <c r="K8" i="5"/>
  <c r="D8" i="2"/>
  <c r="G15" i="5" l="1"/>
  <c r="D10" i="1"/>
  <c r="K9" i="5"/>
  <c r="D9" i="2"/>
  <c r="G16" i="5" l="1"/>
  <c r="D11" i="1"/>
  <c r="K10" i="5"/>
  <c r="D10" i="2"/>
  <c r="G17" i="5" l="1"/>
  <c r="D12" i="1"/>
  <c r="K11" i="5"/>
  <c r="D11" i="2"/>
  <c r="G18" i="5" l="1"/>
  <c r="D13" i="1"/>
  <c r="K12" i="5"/>
  <c r="D12" i="2"/>
  <c r="G19" i="5" l="1"/>
  <c r="D14" i="1"/>
  <c r="K13" i="5"/>
  <c r="D13" i="2"/>
  <c r="G20" i="5" l="1"/>
  <c r="D15" i="1"/>
  <c r="K14" i="5"/>
  <c r="D14" i="2"/>
  <c r="G21" i="5" l="1"/>
  <c r="D16" i="1"/>
  <c r="K15" i="5"/>
  <c r="D15" i="2"/>
  <c r="G22" i="5" l="1"/>
  <c r="D17" i="1"/>
  <c r="K16" i="5"/>
  <c r="D16" i="2"/>
  <c r="G23" i="5" l="1"/>
  <c r="D18" i="1"/>
  <c r="K17" i="5"/>
  <c r="D17" i="2"/>
  <c r="G24" i="5" l="1"/>
  <c r="D19" i="1"/>
  <c r="K18" i="5"/>
  <c r="D18" i="2"/>
  <c r="G25" i="5" l="1"/>
  <c r="D20" i="1"/>
  <c r="K19" i="5"/>
  <c r="D19" i="2"/>
  <c r="F41" i="5" l="1"/>
  <c r="F35" i="5"/>
  <c r="F39" i="5"/>
  <c r="F37" i="5"/>
  <c r="F38" i="5"/>
  <c r="F34" i="5"/>
  <c r="G26" i="5"/>
  <c r="F40" i="5"/>
  <c r="F36" i="5"/>
  <c r="D21" i="1"/>
  <c r="K20" i="5"/>
  <c r="D20" i="2"/>
  <c r="G27" i="5" l="1"/>
  <c r="D22" i="1"/>
  <c r="K21" i="5"/>
  <c r="D21" i="2"/>
  <c r="G28" i="5" l="1"/>
  <c r="D23" i="1"/>
  <c r="K22" i="5"/>
  <c r="D22" i="2"/>
  <c r="G29" i="5" l="1"/>
  <c r="D24" i="1"/>
  <c r="K23" i="5"/>
  <c r="D23" i="2"/>
  <c r="G30" i="5" l="1"/>
  <c r="D25" i="1"/>
  <c r="K24" i="5"/>
  <c r="D24" i="2"/>
  <c r="D26" i="1" l="1"/>
  <c r="K25" i="5"/>
  <c r="D25" i="2"/>
  <c r="D27" i="1" l="1"/>
  <c r="K26" i="5"/>
  <c r="D26" i="2"/>
  <c r="D28" i="1" l="1"/>
  <c r="K27" i="5"/>
  <c r="D27" i="2"/>
  <c r="D29" i="1" l="1"/>
  <c r="K28" i="5"/>
  <c r="D28" i="2"/>
  <c r="D30" i="1" l="1"/>
  <c r="K29" i="5"/>
  <c r="D29" i="2"/>
  <c r="K30" i="5" l="1"/>
  <c r="D30" i="2"/>
</calcChain>
</file>

<file path=xl/sharedStrings.xml><?xml version="1.0" encoding="utf-8"?>
<sst xmlns="http://schemas.openxmlformats.org/spreadsheetml/2006/main" count="229" uniqueCount="129">
  <si>
    <t>Veen en moerige gronden met moerige bovengrond</t>
  </si>
  <si>
    <t>Veen en moerige gronden met kleidek</t>
  </si>
  <si>
    <t>Gemengdwoelde veen en moerige bovengrond</t>
  </si>
  <si>
    <t>Zavel- en kleigronden met veendek</t>
  </si>
  <si>
    <t xml:space="preserve">Zavel- en kleigronden met zanddek </t>
  </si>
  <si>
    <t xml:space="preserve">Zavel- en kleigronden met zware ondergrond </t>
  </si>
  <si>
    <t>Zavel- en kleigronden, aflopend profiel</t>
  </si>
  <si>
    <t>Zavelgronden, aflopend profiel</t>
  </si>
  <si>
    <t>Kleigronden, aflopend profiel</t>
  </si>
  <si>
    <t>Zwak lemige, matig fijne zandgronden</t>
  </si>
  <si>
    <t>Zwak temige, matig grove zandgronden</t>
  </si>
  <si>
    <t>Matig fijne zandgronden met humus</t>
  </si>
  <si>
    <t>Zwak lemige, matig grove zandgronden</t>
  </si>
  <si>
    <t xml:space="preserve">Matig grove zandgronden met humus </t>
  </si>
  <si>
    <t xml:space="preserve">Matig fijne zandgronden met humus. </t>
  </si>
  <si>
    <t xml:space="preserve">Matig fijne eerdgronden met humus </t>
  </si>
  <si>
    <t>Matig grove eerdgronden met humus</t>
  </si>
  <si>
    <t>Zandgronden met kleidek en grove ondergrond</t>
  </si>
  <si>
    <t>Zwak lemige matig fijne podzolgronden</t>
  </si>
  <si>
    <t xml:space="preserve">Matig fijne podzolgronden met humus </t>
  </si>
  <si>
    <t xml:space="preserve">Matig grove podzolgronden met humus </t>
  </si>
  <si>
    <t>Leemgronden, zandig en siltig</t>
  </si>
  <si>
    <t xml:space="preserve">Oude rivierkleigronden, zavel </t>
  </si>
  <si>
    <t>Omschrijving</t>
  </si>
  <si>
    <t>Aanduiding</t>
  </si>
  <si>
    <t>hV/hW</t>
  </si>
  <si>
    <t>kVW/zVW</t>
  </si>
  <si>
    <t>iV/jW</t>
  </si>
  <si>
    <t>Kz/Kk1</t>
  </si>
  <si>
    <t>Kz/Kk2</t>
  </si>
  <si>
    <t>Kz/Kk34</t>
  </si>
  <si>
    <t>Kz/Kk5</t>
  </si>
  <si>
    <t>Kz5h</t>
  </si>
  <si>
    <t>Kk5h</t>
  </si>
  <si>
    <t>Z1a</t>
  </si>
  <si>
    <t>Z2a</t>
  </si>
  <si>
    <t>tZ1a</t>
  </si>
  <si>
    <t>tZ1</t>
  </si>
  <si>
    <t>tZ2a</t>
  </si>
  <si>
    <t>cZ1</t>
  </si>
  <si>
    <t>cZ2</t>
  </si>
  <si>
    <t>EZ1</t>
  </si>
  <si>
    <t>kZ1</t>
  </si>
  <si>
    <t>H1a</t>
  </si>
  <si>
    <t>H1</t>
  </si>
  <si>
    <t>H2</t>
  </si>
  <si>
    <t>tZ2</t>
  </si>
  <si>
    <t>EZ2</t>
  </si>
  <si>
    <t>BlKbc</t>
  </si>
  <si>
    <t>BlKde</t>
  </si>
  <si>
    <t>3/10</t>
  </si>
  <si>
    <t>4/12</t>
  </si>
  <si>
    <t>7/14</t>
  </si>
  <si>
    <t>15/18</t>
  </si>
  <si>
    <t>19/22</t>
  </si>
  <si>
    <t>23/26</t>
  </si>
  <si>
    <t>27/30</t>
  </si>
  <si>
    <t>27/28</t>
  </si>
  <si>
    <t>29/30</t>
  </si>
  <si>
    <t>35</t>
  </si>
  <si>
    <t>37</t>
  </si>
  <si>
    <t>39</t>
  </si>
  <si>
    <t>39/40</t>
  </si>
  <si>
    <t>41</t>
  </si>
  <si>
    <t>41/42</t>
  </si>
  <si>
    <t>43/44</t>
  </si>
  <si>
    <t>45/46</t>
  </si>
  <si>
    <t>47/48</t>
  </si>
  <si>
    <t>49/50</t>
  </si>
  <si>
    <t>56</t>
  </si>
  <si>
    <t>58</t>
  </si>
  <si>
    <t>58/59</t>
  </si>
  <si>
    <t>60/61</t>
  </si>
  <si>
    <t>67/68</t>
  </si>
  <si>
    <t>69/70</t>
  </si>
  <si>
    <t>A</t>
  </si>
  <si>
    <t>B</t>
  </si>
  <si>
    <t>C</t>
  </si>
  <si>
    <t>GHG</t>
  </si>
  <si>
    <t>GLG</t>
  </si>
  <si>
    <t>Gt</t>
  </si>
  <si>
    <t>Gt-code</t>
  </si>
  <si>
    <t>III*</t>
  </si>
  <si>
    <t>VII*</t>
  </si>
  <si>
    <t>GHG (cm-mv)</t>
  </si>
  <si>
    <t>Veen en moerige gronden met moerig-/kleiige bovengrond</t>
  </si>
  <si>
    <t>Veen en moerige gronden met klei- of zanddek</t>
  </si>
  <si>
    <t>Gemengdwoelde veen- en moerige gronden</t>
  </si>
  <si>
    <t>Zavel- en kleigronden met veen beginnend tussen 4- en 80 cm</t>
  </si>
  <si>
    <t>Zavel- en kleigronden met zand beginnend tussen 40 en 80 cm</t>
  </si>
  <si>
    <t>Zavel- en kleigronden met zware klei beginnend tussen 40 en 80 cm</t>
  </si>
  <si>
    <t>Zwak lemige, matig fijne zandgronden met humushoudende bovengrond &lt; 15 cm</t>
  </si>
  <si>
    <t>Zwak lemige, matig fijne zandgronden met humushoudende bovengrond 15-30 cm</t>
  </si>
  <si>
    <t>Matig fijne zandgronden met humushoudende bovengrond 15-30 cm</t>
  </si>
  <si>
    <t>Zwak lemige, matig grove zandgronden met humushoudende bovengrond 15-30 cm</t>
  </si>
  <si>
    <t>Matig grove zandgronden met humushoudende bovengrond 15-30 cm</t>
  </si>
  <si>
    <t>Matig fijne zandgronden met humus met humushoudende bovengrond 30-50 cm</t>
  </si>
  <si>
    <t>Matig grove zandgronden met humushoudende bovengrond 30-50 cm</t>
  </si>
  <si>
    <t>Matig fijne eerdgronden met humushoudende bovengrond &gt; 50 cm</t>
  </si>
  <si>
    <t>Matig grove eerdgronden met humus met humushoudende bovengrond &gt; 50 cm</t>
  </si>
  <si>
    <t>Zwak lemige matig fijne podzolgronden met humushoudende bovengrond &lt; 15 cm</t>
  </si>
  <si>
    <t>Matig fijne podzolgronden met humushoudende bovenlaat &lt; 15 cm</t>
  </si>
  <si>
    <t>Matig grove podzolgronden met humushoudende bovenlaag &lt; 15 cm</t>
  </si>
  <si>
    <t>Leemgronden, zandig en siltig leem</t>
  </si>
  <si>
    <t>Oude rivierkleigronden, zavel en klei</t>
  </si>
  <si>
    <t>D</t>
  </si>
  <si>
    <t>E</t>
  </si>
  <si>
    <t>II</t>
  </si>
  <si>
    <t>III</t>
  </si>
  <si>
    <t>IV</t>
  </si>
  <si>
    <t>V</t>
  </si>
  <si>
    <t>V*</t>
  </si>
  <si>
    <t>VI</t>
  </si>
  <si>
    <t>VII</t>
  </si>
  <si>
    <t>Bodemtype</t>
  </si>
  <si>
    <t>Profieltype (HELP 1987)</t>
  </si>
  <si>
    <t>hV</t>
  </si>
  <si>
    <t>hW</t>
  </si>
  <si>
    <t>dif</t>
  </si>
  <si>
    <t>-</t>
  </si>
  <si>
    <t>kVW</t>
  </si>
  <si>
    <t>zVW</t>
  </si>
  <si>
    <t>iV</t>
  </si>
  <si>
    <t>jW</t>
  </si>
  <si>
    <t>Kz</t>
  </si>
  <si>
    <t>Kk1</t>
  </si>
  <si>
    <t>Kk2</t>
  </si>
  <si>
    <t>Kk34</t>
  </si>
  <si>
    <t>Kk5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</si>
</sst>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0" xfId="0" applyNumberFormat="1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Natschade grasland</a:t>
            </a:r>
          </a:p>
        </c:rich>
      </c:tx>
      <c:layout>
        <c:manualLayout>
          <c:xMode val="edge"/>
          <c:yMode val="edge"/>
          <c:x val="0.17487489063867018"/>
          <c:y val="3.2407407407407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47462817147856"/>
          <c:y val="0.37986876640419948"/>
          <c:w val="0.50244903762029747"/>
          <c:h val="0.54973753280839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'Grasland Natschade'!$C$33</c:f>
              <c:strCache>
                <c:ptCount val="1"/>
                <c:pt idx="0">
                  <c:v>Veen en moerige gronden met moerig-/kleiige bovengrond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'Grasland Natschade'!$C$34:$C$42</c:f>
              <c:numCache>
                <c:formatCode>0.0</c:formatCode>
                <c:ptCount val="9"/>
                <c:pt idx="0">
                  <c:v>32.299842716268692</c:v>
                </c:pt>
                <c:pt idx="1">
                  <c:v>26.311355898171925</c:v>
                </c:pt>
                <c:pt idx="2">
                  <c:v>12.868304696283491</c:v>
                </c:pt>
                <c:pt idx="3">
                  <c:v>10.183751782092738</c:v>
                </c:pt>
                <c:pt idx="4">
                  <c:v>6.372394554918464</c:v>
                </c:pt>
                <c:pt idx="5">
                  <c:v>2.9501951300495426</c:v>
                </c:pt>
                <c:pt idx="6">
                  <c:v>1.5243055669101988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'Grasland Natschade'!$D$34:$D$42</c:f>
              <c:numCache>
                <c:formatCode>General</c:formatCode>
                <c:ptCount val="9"/>
                <c:pt idx="0">
                  <c:v>-5</c:v>
                </c:pt>
                <c:pt idx="1">
                  <c:v>-10</c:v>
                </c:pt>
                <c:pt idx="2">
                  <c:v>-20</c:v>
                </c:pt>
                <c:pt idx="3">
                  <c:v>-25</c:v>
                </c:pt>
                <c:pt idx="4">
                  <c:v>-35</c:v>
                </c:pt>
                <c:pt idx="5">
                  <c:v>-50</c:v>
                </c:pt>
                <c:pt idx="6">
                  <c:v>-60</c:v>
                </c:pt>
                <c:pt idx="7">
                  <c:v>-100</c:v>
                </c:pt>
                <c:pt idx="8">
                  <c:v>-160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'Grasland Natschade'!$B$33</c:f>
              <c:strCache>
                <c:ptCount val="1"/>
                <c:pt idx="0">
                  <c:v>Matig grove zandgronden met humushoudende bovengrond 15-30 cm</c:v>
                </c:pt>
              </c:strCache>
            </c:strRef>
          </c:tx>
          <c:spPr>
            <a:ln>
              <a:prstDash val="dash"/>
            </a:ln>
          </c:spPr>
          <c:marker>
            <c:symbol val="square"/>
            <c:size val="5"/>
          </c:marker>
          <c:xVal>
            <c:numRef>
              <c:f>'Grasland Natschade'!$B$34:$B$42</c:f>
              <c:numCache>
                <c:formatCode>0.0</c:formatCode>
                <c:ptCount val="9"/>
                <c:pt idx="0">
                  <c:v>20.451565413357635</c:v>
                </c:pt>
                <c:pt idx="1">
                  <c:v>16.096302272923623</c:v>
                </c:pt>
                <c:pt idx="2">
                  <c:v>6.2224919905381499</c:v>
                </c:pt>
                <c:pt idx="3">
                  <c:v>4.2700013768374436</c:v>
                </c:pt>
                <c:pt idx="4">
                  <c:v>1.4981051417808229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'Grasland Natschade'!$D$34:$D$42</c:f>
              <c:numCache>
                <c:formatCode>General</c:formatCode>
                <c:ptCount val="9"/>
                <c:pt idx="0">
                  <c:v>-5</c:v>
                </c:pt>
                <c:pt idx="1">
                  <c:v>-10</c:v>
                </c:pt>
                <c:pt idx="2">
                  <c:v>-20</c:v>
                </c:pt>
                <c:pt idx="3">
                  <c:v>-25</c:v>
                </c:pt>
                <c:pt idx="4">
                  <c:v>-35</c:v>
                </c:pt>
                <c:pt idx="5">
                  <c:v>-50</c:v>
                </c:pt>
                <c:pt idx="6">
                  <c:v>-60</c:v>
                </c:pt>
                <c:pt idx="7">
                  <c:v>-100</c:v>
                </c:pt>
                <c:pt idx="8">
                  <c:v>-160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5136"/>
        <c:axId val="55886976"/>
      </c:scatterChart>
      <c:valAx>
        <c:axId val="5615513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Natschade (%)</a:t>
                </a:r>
              </a:p>
            </c:rich>
          </c:tx>
          <c:layout>
            <c:manualLayout>
              <c:xMode val="edge"/>
              <c:yMode val="edge"/>
              <c:x val="0.32742125984251969"/>
              <c:y val="0.2073840769903762"/>
            </c:manualLayout>
          </c:layout>
          <c:overlay val="0"/>
        </c:title>
        <c:numFmt formatCode="0" sourceLinked="0"/>
        <c:majorTickMark val="out"/>
        <c:minorTickMark val="none"/>
        <c:tickLblPos val="high"/>
        <c:crossAx val="55886976"/>
        <c:crosses val="autoZero"/>
        <c:crossBetween val="midCat"/>
      </c:valAx>
      <c:valAx>
        <c:axId val="5588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GHG</a:t>
                </a:r>
                <a:r>
                  <a:rPr lang="nl-NL" baseline="0"/>
                  <a:t> (cm tov mv)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5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80446194225729"/>
          <c:y val="0.37847805482648"/>
          <c:w val="0.2966399825021872"/>
          <c:h val="0.59374416739574221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Natschade Bouwland</a:t>
            </a:r>
          </a:p>
        </c:rich>
      </c:tx>
      <c:layout>
        <c:manualLayout>
          <c:xMode val="edge"/>
          <c:yMode val="edge"/>
          <c:x val="0.17487489063867018"/>
          <c:y val="3.2407407407407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47462817147856"/>
          <c:y val="0.37986876640419948"/>
          <c:w val="0.50244903762029747"/>
          <c:h val="0.54973753280839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'Bouwland Natschade'!$C$33</c:f>
              <c:strCache>
                <c:ptCount val="1"/>
                <c:pt idx="0">
                  <c:v>Veen en moerige gronden met moerig-/kleiige bovengrond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'Bouwland Natschade'!$C$34:$C$42</c:f>
              <c:numCache>
                <c:formatCode>0.0</c:formatCode>
                <c:ptCount val="9"/>
                <c:pt idx="0">
                  <c:v>45</c:v>
                </c:pt>
                <c:pt idx="1">
                  <c:v>45</c:v>
                </c:pt>
                <c:pt idx="2">
                  <c:v>27.693410976051997</c:v>
                </c:pt>
                <c:pt idx="3">
                  <c:v>16.477739847973641</c:v>
                </c:pt>
                <c:pt idx="4">
                  <c:v>12.157810426136999</c:v>
                </c:pt>
                <c:pt idx="5">
                  <c:v>10.860256393812548</c:v>
                </c:pt>
                <c:pt idx="6">
                  <c:v>5.6944635116757452</c:v>
                </c:pt>
                <c:pt idx="7">
                  <c:v>0.94726567226294112</c:v>
                </c:pt>
                <c:pt idx="8">
                  <c:v>0</c:v>
                </c:pt>
              </c:numCache>
            </c:numRef>
          </c:xVal>
          <c:yVal>
            <c:numRef>
              <c:f>'Bouwland Natschade'!$D$34:$D$42</c:f>
              <c:numCache>
                <c:formatCode>General</c:formatCode>
                <c:ptCount val="9"/>
                <c:pt idx="0">
                  <c:v>-5</c:v>
                </c:pt>
                <c:pt idx="1">
                  <c:v>-10</c:v>
                </c:pt>
                <c:pt idx="2">
                  <c:v>-20</c:v>
                </c:pt>
                <c:pt idx="3">
                  <c:v>-25</c:v>
                </c:pt>
                <c:pt idx="4">
                  <c:v>-35</c:v>
                </c:pt>
                <c:pt idx="5">
                  <c:v>-50</c:v>
                </c:pt>
                <c:pt idx="6">
                  <c:v>-60</c:v>
                </c:pt>
                <c:pt idx="7">
                  <c:v>-100</c:v>
                </c:pt>
                <c:pt idx="8">
                  <c:v>-160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'Bouwland Natschade'!$B$33</c:f>
              <c:strCache>
                <c:ptCount val="1"/>
                <c:pt idx="0">
                  <c:v>Matig grove zandgronden met humushoudende bovengrond 15-30 cm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'Bouwland Natschade'!$B$34:$B$42</c:f>
              <c:numCache>
                <c:formatCode>0.0</c:formatCode>
                <c:ptCount val="9"/>
                <c:pt idx="0">
                  <c:v>45</c:v>
                </c:pt>
                <c:pt idx="1">
                  <c:v>45</c:v>
                </c:pt>
                <c:pt idx="2">
                  <c:v>20.311526851504524</c:v>
                </c:pt>
                <c:pt idx="3">
                  <c:v>11.444923848252984</c:v>
                </c:pt>
                <c:pt idx="4">
                  <c:v>7.7735100076482269</c:v>
                </c:pt>
                <c:pt idx="5">
                  <c:v>6.4251759268234565</c:v>
                </c:pt>
                <c:pt idx="6">
                  <c:v>2.279745976547852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'Bouwland Natschade'!$D$34:$D$42</c:f>
              <c:numCache>
                <c:formatCode>General</c:formatCode>
                <c:ptCount val="9"/>
                <c:pt idx="0">
                  <c:v>-5</c:v>
                </c:pt>
                <c:pt idx="1">
                  <c:v>-10</c:v>
                </c:pt>
                <c:pt idx="2">
                  <c:v>-20</c:v>
                </c:pt>
                <c:pt idx="3">
                  <c:v>-25</c:v>
                </c:pt>
                <c:pt idx="4">
                  <c:v>-35</c:v>
                </c:pt>
                <c:pt idx="5">
                  <c:v>-50</c:v>
                </c:pt>
                <c:pt idx="6">
                  <c:v>-60</c:v>
                </c:pt>
                <c:pt idx="7">
                  <c:v>-100</c:v>
                </c:pt>
                <c:pt idx="8">
                  <c:v>-160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2512"/>
        <c:axId val="56914688"/>
      </c:scatterChart>
      <c:valAx>
        <c:axId val="5691251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Natschade (%)</a:t>
                </a:r>
              </a:p>
            </c:rich>
          </c:tx>
          <c:layout>
            <c:manualLayout>
              <c:xMode val="edge"/>
              <c:yMode val="edge"/>
              <c:x val="0.32742125984251969"/>
              <c:y val="0.2073840769903762"/>
            </c:manualLayout>
          </c:layout>
          <c:overlay val="0"/>
        </c:title>
        <c:numFmt formatCode="0" sourceLinked="0"/>
        <c:majorTickMark val="out"/>
        <c:minorTickMark val="none"/>
        <c:tickLblPos val="high"/>
        <c:crossAx val="56914688"/>
        <c:crosses val="autoZero"/>
        <c:crossBetween val="midCat"/>
      </c:valAx>
      <c:valAx>
        <c:axId val="56914688"/>
        <c:scaling>
          <c:orientation val="minMax"/>
          <c:min val="-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GHG</a:t>
                </a:r>
                <a:r>
                  <a:rPr lang="nl-NL" baseline="0"/>
                  <a:t> (cm tov mv)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1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80446194225718"/>
          <c:y val="0.41551509186351704"/>
          <c:w val="0.3105288713910761"/>
          <c:h val="0.39119203849518808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Droogteschade grasland</a:t>
            </a:r>
          </a:p>
        </c:rich>
      </c:tx>
      <c:layout>
        <c:manualLayout>
          <c:xMode val="edge"/>
          <c:yMode val="edge"/>
          <c:x val="0.17487489063867018"/>
          <c:y val="3.2407407407407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47462817147856"/>
          <c:y val="0.37986876640419948"/>
          <c:w val="0.50244903762029747"/>
          <c:h val="0.54973753280839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'Grasland Droogteschade'!$G$64</c:f>
              <c:strCache>
                <c:ptCount val="1"/>
                <c:pt idx="0">
                  <c:v>Veen en moerige gronden met moerige bovengrond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'Grasland Droogteschade'!$G$65:$G$72</c:f>
              <c:numCache>
                <c:formatCode>0.0</c:formatCode>
                <c:ptCount val="8"/>
                <c:pt idx="0">
                  <c:v>3.0085893968519946</c:v>
                </c:pt>
                <c:pt idx="1">
                  <c:v>2.8239302945394309</c:v>
                </c:pt>
                <c:pt idx="2">
                  <c:v>7.0458103266351388</c:v>
                </c:pt>
                <c:pt idx="3">
                  <c:v>15.572792942035608</c:v>
                </c:pt>
                <c:pt idx="4">
                  <c:v>18.576818600930284</c:v>
                </c:pt>
                <c:pt idx="5">
                  <c:v>25.304921784739122</c:v>
                </c:pt>
                <c:pt idx="6">
                  <c:v>35.237697971330377</c:v>
                </c:pt>
                <c:pt idx="7">
                  <c:v>40</c:v>
                </c:pt>
              </c:numCache>
            </c:numRef>
          </c:xVal>
          <c:yVal>
            <c:numRef>
              <c:f>'Grasland Droogteschade'!$H$65:$H$72</c:f>
              <c:numCache>
                <c:formatCode>General</c:formatCode>
                <c:ptCount val="8"/>
                <c:pt idx="0">
                  <c:v>-70</c:v>
                </c:pt>
                <c:pt idx="1">
                  <c:v>-70</c:v>
                </c:pt>
                <c:pt idx="2">
                  <c:v>-105</c:v>
                </c:pt>
                <c:pt idx="3">
                  <c:v>-140</c:v>
                </c:pt>
                <c:pt idx="4">
                  <c:v>-150</c:v>
                </c:pt>
                <c:pt idx="5">
                  <c:v>-170</c:v>
                </c:pt>
                <c:pt idx="6">
                  <c:v>-200</c:v>
                </c:pt>
                <c:pt idx="7">
                  <c:v>-260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'Grasland Droogteschade'!$F$64</c:f>
              <c:strCache>
                <c:ptCount val="1"/>
                <c:pt idx="0">
                  <c:v>Matig grove zandgronden met humus 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'Grasland Droogteschade'!$F$65:$F$72</c:f>
              <c:numCache>
                <c:formatCode>0.0</c:formatCode>
                <c:ptCount val="8"/>
                <c:pt idx="0">
                  <c:v>12.770046630575692</c:v>
                </c:pt>
                <c:pt idx="1">
                  <c:v>12.770046630575692</c:v>
                </c:pt>
                <c:pt idx="2">
                  <c:v>17.492257578625541</c:v>
                </c:pt>
                <c:pt idx="3">
                  <c:v>26.396048311675049</c:v>
                </c:pt>
                <c:pt idx="4">
                  <c:v>30.162294911317247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xVal>
          <c:yVal>
            <c:numRef>
              <c:f>'Grasland Droogteschade'!$H$65:$H$72</c:f>
              <c:numCache>
                <c:formatCode>General</c:formatCode>
                <c:ptCount val="8"/>
                <c:pt idx="0">
                  <c:v>-70</c:v>
                </c:pt>
                <c:pt idx="1">
                  <c:v>-70</c:v>
                </c:pt>
                <c:pt idx="2">
                  <c:v>-105</c:v>
                </c:pt>
                <c:pt idx="3">
                  <c:v>-140</c:v>
                </c:pt>
                <c:pt idx="4">
                  <c:v>-150</c:v>
                </c:pt>
                <c:pt idx="5">
                  <c:v>-170</c:v>
                </c:pt>
                <c:pt idx="6">
                  <c:v>-200</c:v>
                </c:pt>
                <c:pt idx="7">
                  <c:v>-260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432"/>
        <c:axId val="57016704"/>
      </c:scatterChart>
      <c:valAx>
        <c:axId val="5701043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Droogteschade (%)</a:t>
                </a:r>
              </a:p>
            </c:rich>
          </c:tx>
          <c:layout>
            <c:manualLayout>
              <c:xMode val="edge"/>
              <c:yMode val="edge"/>
              <c:x val="0.32742125984251969"/>
              <c:y val="0.2073840769903762"/>
            </c:manualLayout>
          </c:layout>
          <c:overlay val="0"/>
        </c:title>
        <c:numFmt formatCode="0" sourceLinked="0"/>
        <c:majorTickMark val="out"/>
        <c:minorTickMark val="none"/>
        <c:tickLblPos val="high"/>
        <c:crossAx val="57016704"/>
        <c:crosses val="autoZero"/>
        <c:crossBetween val="midCat"/>
      </c:valAx>
      <c:valAx>
        <c:axId val="57016704"/>
        <c:scaling>
          <c:orientation val="minMax"/>
          <c:max val="0"/>
          <c:min val="-2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GLG</a:t>
                </a:r>
                <a:r>
                  <a:rPr lang="nl-NL" baseline="0"/>
                  <a:t> (cm tov mv)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002668416447952"/>
          <c:y val="0.3877373140857393"/>
          <c:w val="0.29386220472440944"/>
          <c:h val="0.54281824146981628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Droogteschade Bouwland</a:t>
            </a:r>
          </a:p>
        </c:rich>
      </c:tx>
      <c:layout>
        <c:manualLayout>
          <c:xMode val="edge"/>
          <c:yMode val="edge"/>
          <c:x val="0.17487489063867018"/>
          <c:y val="3.2407407407407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47462817147856"/>
          <c:y val="0.37986876640419948"/>
          <c:w val="0.50244903762029747"/>
          <c:h val="0.54973753280839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'Bouwland Droogteschade'!$G$33</c:f>
              <c:strCache>
                <c:ptCount val="1"/>
                <c:pt idx="0">
                  <c:v>Veen en moerige gronden met moerig-/kleiige bovengrond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'Bouwland Droogteschade'!$G$34:$G$41</c:f>
              <c:numCache>
                <c:formatCode>0.0</c:formatCode>
                <c:ptCount val="8"/>
                <c:pt idx="0">
                  <c:v>4.1674762102439837</c:v>
                </c:pt>
                <c:pt idx="1">
                  <c:v>4.1674762102439837</c:v>
                </c:pt>
                <c:pt idx="2">
                  <c:v>8.8516009509740883</c:v>
                </c:pt>
                <c:pt idx="3">
                  <c:v>17.666285915303995</c:v>
                </c:pt>
                <c:pt idx="4">
                  <c:v>21.390497510276795</c:v>
                </c:pt>
                <c:pt idx="5">
                  <c:v>31.196901839242553</c:v>
                </c:pt>
                <c:pt idx="6">
                  <c:v>40</c:v>
                </c:pt>
                <c:pt idx="7">
                  <c:v>40</c:v>
                </c:pt>
              </c:numCache>
            </c:numRef>
          </c:xVal>
          <c:yVal>
            <c:numRef>
              <c:f>'Bouwland Droogteschade'!$H$34:$H$41</c:f>
              <c:numCache>
                <c:formatCode>General</c:formatCode>
                <c:ptCount val="8"/>
                <c:pt idx="0">
                  <c:v>-70</c:v>
                </c:pt>
                <c:pt idx="1">
                  <c:v>-70</c:v>
                </c:pt>
                <c:pt idx="2">
                  <c:v>-105</c:v>
                </c:pt>
                <c:pt idx="3">
                  <c:v>-140</c:v>
                </c:pt>
                <c:pt idx="4">
                  <c:v>-150</c:v>
                </c:pt>
                <c:pt idx="5">
                  <c:v>-170</c:v>
                </c:pt>
                <c:pt idx="6">
                  <c:v>-200</c:v>
                </c:pt>
                <c:pt idx="7">
                  <c:v>-260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'Bouwland Droogteschade'!$F$33</c:f>
              <c:strCache>
                <c:ptCount val="1"/>
                <c:pt idx="0">
                  <c:v>Matig grove zandgronden met humushoudende bovengrond 15-30 cm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'Bouwland Droogteschade'!$F$34:$F$41</c:f>
              <c:numCache>
                <c:formatCode>0.0</c:formatCode>
                <c:ptCount val="8"/>
                <c:pt idx="0">
                  <c:v>18.780505005035327</c:v>
                </c:pt>
                <c:pt idx="1">
                  <c:v>18.780505005035327</c:v>
                </c:pt>
                <c:pt idx="2">
                  <c:v>20.474891310803983</c:v>
                </c:pt>
                <c:pt idx="3">
                  <c:v>23.018542726045936</c:v>
                </c:pt>
                <c:pt idx="4">
                  <c:v>23.956276507761686</c:v>
                </c:pt>
                <c:pt idx="5">
                  <c:v>26.192215725631726</c:v>
                </c:pt>
                <c:pt idx="6">
                  <c:v>30.687952625163305</c:v>
                </c:pt>
                <c:pt idx="7">
                  <c:v>40</c:v>
                </c:pt>
              </c:numCache>
            </c:numRef>
          </c:xVal>
          <c:yVal>
            <c:numRef>
              <c:f>'Bouwland Droogteschade'!$H$34:$H$41</c:f>
              <c:numCache>
                <c:formatCode>General</c:formatCode>
                <c:ptCount val="8"/>
                <c:pt idx="0">
                  <c:v>-70</c:v>
                </c:pt>
                <c:pt idx="1">
                  <c:v>-70</c:v>
                </c:pt>
                <c:pt idx="2">
                  <c:v>-105</c:v>
                </c:pt>
                <c:pt idx="3">
                  <c:v>-140</c:v>
                </c:pt>
                <c:pt idx="4">
                  <c:v>-150</c:v>
                </c:pt>
                <c:pt idx="5">
                  <c:v>-170</c:v>
                </c:pt>
                <c:pt idx="6">
                  <c:v>-200</c:v>
                </c:pt>
                <c:pt idx="7">
                  <c:v>-260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7392"/>
        <c:axId val="57077760"/>
      </c:scatterChart>
      <c:valAx>
        <c:axId val="5706739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Droogteschade (%)</a:t>
                </a:r>
              </a:p>
            </c:rich>
          </c:tx>
          <c:layout>
            <c:manualLayout>
              <c:xMode val="edge"/>
              <c:yMode val="edge"/>
              <c:x val="0.32742125984251969"/>
              <c:y val="0.2073840769903762"/>
            </c:manualLayout>
          </c:layout>
          <c:overlay val="0"/>
        </c:title>
        <c:numFmt formatCode="0" sourceLinked="0"/>
        <c:majorTickMark val="out"/>
        <c:minorTickMark val="none"/>
        <c:tickLblPos val="high"/>
        <c:crossAx val="57077760"/>
        <c:crosses val="autoZero"/>
        <c:crossBetween val="midCat"/>
      </c:valAx>
      <c:valAx>
        <c:axId val="57077760"/>
        <c:scaling>
          <c:orientation val="minMax"/>
          <c:max val="0"/>
          <c:min val="-2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GLG</a:t>
                </a:r>
                <a:r>
                  <a:rPr lang="nl-NL" baseline="0"/>
                  <a:t> (cm tov mv)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6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558223972003495"/>
          <c:y val="0.3877373140857393"/>
          <c:w val="0.2966399825021872"/>
          <c:h val="0.53355898221055698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31</xdr:row>
      <xdr:rowOff>100012</xdr:rowOff>
    </xdr:from>
    <xdr:to>
      <xdr:col>14</xdr:col>
      <xdr:colOff>9525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37</xdr:row>
      <xdr:rowOff>0</xdr:rowOff>
    </xdr:from>
    <xdr:to>
      <xdr:col>14</xdr:col>
      <xdr:colOff>304800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65</xdr:row>
      <xdr:rowOff>0</xdr:rowOff>
    </xdr:from>
    <xdr:to>
      <xdr:col>19</xdr:col>
      <xdr:colOff>304800</xdr:colOff>
      <xdr:row>79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33</xdr:row>
      <xdr:rowOff>0</xdr:rowOff>
    </xdr:from>
    <xdr:to>
      <xdr:col>18</xdr:col>
      <xdr:colOff>304800</xdr:colOff>
      <xdr:row>47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M1" workbookViewId="0">
      <selection activeCell="V5" sqref="V5"/>
    </sheetView>
  </sheetViews>
  <sheetFormatPr defaultRowHeight="15" x14ac:dyDescent="0.25"/>
  <cols>
    <col min="1" max="3" width="9.140625" style="1"/>
    <col min="4" max="4" width="14.7109375" bestFit="1" customWidth="1"/>
    <col min="5" max="5" width="14.7109375" customWidth="1"/>
    <col min="6" max="6" width="76.7109375" bestFit="1" customWidth="1"/>
    <col min="7" max="7" width="11.140625" bestFit="1" customWidth="1"/>
    <col min="8" max="8" width="22" bestFit="1" customWidth="1"/>
  </cols>
  <sheetData>
    <row r="1" spans="1:22" x14ac:dyDescent="0.25">
      <c r="C1" s="5" t="s">
        <v>81</v>
      </c>
      <c r="I1" s="1">
        <v>20</v>
      </c>
      <c r="J1" s="1">
        <v>20</v>
      </c>
      <c r="K1" s="1">
        <v>20</v>
      </c>
      <c r="L1" s="1">
        <v>20</v>
      </c>
      <c r="M1" s="1">
        <v>30</v>
      </c>
      <c r="N1" s="1">
        <v>30</v>
      </c>
      <c r="O1" s="1">
        <v>30</v>
      </c>
      <c r="P1" s="1">
        <v>35</v>
      </c>
      <c r="Q1" s="1">
        <v>40</v>
      </c>
      <c r="R1" s="1">
        <v>50</v>
      </c>
      <c r="S1" s="1">
        <v>55</v>
      </c>
      <c r="T1" s="1">
        <v>60</v>
      </c>
      <c r="U1" s="1">
        <v>70</v>
      </c>
      <c r="V1" s="1">
        <v>75</v>
      </c>
    </row>
    <row r="2" spans="1:22" x14ac:dyDescent="0.25">
      <c r="C2" s="5" t="s">
        <v>80</v>
      </c>
      <c r="I2" s="1" t="s">
        <v>107</v>
      </c>
      <c r="J2" s="1" t="s">
        <v>107</v>
      </c>
      <c r="K2" s="1" t="s">
        <v>107</v>
      </c>
      <c r="L2" s="1" t="s">
        <v>107</v>
      </c>
      <c r="M2" s="1" t="s">
        <v>108</v>
      </c>
      <c r="N2" s="1" t="s">
        <v>108</v>
      </c>
      <c r="O2" s="1" t="s">
        <v>108</v>
      </c>
      <c r="P2" s="1" t="s">
        <v>82</v>
      </c>
      <c r="Q2" s="1" t="s">
        <v>109</v>
      </c>
      <c r="R2" s="1" t="s">
        <v>110</v>
      </c>
      <c r="S2" s="1" t="s">
        <v>111</v>
      </c>
      <c r="T2" s="1" t="s">
        <v>112</v>
      </c>
      <c r="U2" s="1" t="s">
        <v>113</v>
      </c>
      <c r="V2" s="1" t="s">
        <v>83</v>
      </c>
    </row>
    <row r="3" spans="1:22" x14ac:dyDescent="0.25">
      <c r="C3" s="5" t="s">
        <v>78</v>
      </c>
      <c r="I3" s="1">
        <v>5</v>
      </c>
      <c r="J3" s="1">
        <v>15</v>
      </c>
      <c r="K3" s="1">
        <v>10</v>
      </c>
      <c r="L3" s="1">
        <v>25</v>
      </c>
      <c r="M3" s="1">
        <v>10</v>
      </c>
      <c r="N3" s="1">
        <v>20</v>
      </c>
      <c r="O3" s="1">
        <v>15</v>
      </c>
      <c r="P3" s="1">
        <v>30</v>
      </c>
      <c r="Q3" s="1">
        <v>50</v>
      </c>
      <c r="R3" s="1">
        <v>25</v>
      </c>
      <c r="S3" s="1">
        <v>35</v>
      </c>
      <c r="T3" s="1">
        <v>60</v>
      </c>
      <c r="U3" s="1">
        <v>100</v>
      </c>
      <c r="V3" s="1">
        <v>160</v>
      </c>
    </row>
    <row r="4" spans="1:22" x14ac:dyDescent="0.25">
      <c r="C4" s="5" t="s">
        <v>79</v>
      </c>
      <c r="I4" s="1">
        <v>70</v>
      </c>
      <c r="J4" s="1">
        <v>70</v>
      </c>
      <c r="K4" s="1">
        <v>70</v>
      </c>
      <c r="L4" s="1">
        <v>75</v>
      </c>
      <c r="M4" s="1">
        <v>105</v>
      </c>
      <c r="N4" s="1">
        <v>105</v>
      </c>
      <c r="O4" s="1">
        <v>105</v>
      </c>
      <c r="P4" s="1">
        <v>110</v>
      </c>
      <c r="Q4" s="1">
        <v>110</v>
      </c>
      <c r="R4" s="1">
        <v>140</v>
      </c>
      <c r="S4" s="1">
        <v>150</v>
      </c>
      <c r="T4" s="1">
        <v>170</v>
      </c>
      <c r="U4" s="1">
        <v>200</v>
      </c>
      <c r="V4" s="1">
        <v>260</v>
      </c>
    </row>
    <row r="5" spans="1:22" s="4" customFormat="1" x14ac:dyDescent="0.25">
      <c r="A5" s="5" t="s">
        <v>75</v>
      </c>
      <c r="B5" s="5" t="s">
        <v>76</v>
      </c>
      <c r="C5" s="5" t="s">
        <v>77</v>
      </c>
      <c r="D5" s="3" t="s">
        <v>114</v>
      </c>
      <c r="E5" s="3"/>
      <c r="F5" s="4" t="s">
        <v>23</v>
      </c>
      <c r="G5" s="5" t="s">
        <v>24</v>
      </c>
      <c r="H5" s="5" t="s">
        <v>115</v>
      </c>
    </row>
    <row r="6" spans="1:22" x14ac:dyDescent="0.25">
      <c r="A6" s="1">
        <v>-3.25</v>
      </c>
      <c r="B6" s="1">
        <v>825</v>
      </c>
      <c r="C6" s="1">
        <v>6625000</v>
      </c>
      <c r="D6" s="1">
        <f>1</f>
        <v>1</v>
      </c>
      <c r="E6" s="1"/>
      <c r="F6" t="s">
        <v>85</v>
      </c>
      <c r="G6" s="1" t="s">
        <v>25</v>
      </c>
      <c r="H6" s="2" t="s">
        <v>50</v>
      </c>
      <c r="I6" s="9">
        <f t="shared" ref="I6:V15" si="0">MIN(40,MAX($A6+$B6*10^4*(I$3+60)^-3+$C6*EXP(I$4/-5),0))</f>
        <v>32.299842716268692</v>
      </c>
      <c r="J6" s="9">
        <f t="shared" si="0"/>
        <v>21.81443331961669</v>
      </c>
      <c r="K6" s="9">
        <f t="shared" si="0"/>
        <v>26.311355898171925</v>
      </c>
      <c r="L6" s="9">
        <f t="shared" si="0"/>
        <v>12.210350074627263</v>
      </c>
      <c r="M6" s="9">
        <f t="shared" si="0"/>
        <v>20.80750158039428</v>
      </c>
      <c r="N6" s="9">
        <f t="shared" si="0"/>
        <v>12.868304696283491</v>
      </c>
      <c r="O6" s="9">
        <f t="shared" si="0"/>
        <v>16.310579001839045</v>
      </c>
      <c r="P6" s="9">
        <f t="shared" si="0"/>
        <v>8.068720450595066</v>
      </c>
      <c r="Q6" s="9">
        <f t="shared" si="0"/>
        <v>2.9501951300495426</v>
      </c>
      <c r="R6" s="9">
        <f t="shared" si="0"/>
        <v>10.183751782092738</v>
      </c>
      <c r="S6" s="9">
        <f t="shared" si="0"/>
        <v>6.372394554918464</v>
      </c>
      <c r="T6" s="9">
        <f t="shared" si="0"/>
        <v>1.5243055669101988</v>
      </c>
      <c r="U6" s="9">
        <f t="shared" si="0"/>
        <v>0</v>
      </c>
      <c r="V6" s="9">
        <f t="shared" si="0"/>
        <v>0</v>
      </c>
    </row>
    <row r="7" spans="1:22" x14ac:dyDescent="0.25">
      <c r="A7" s="1">
        <v>-4.0938330000000001</v>
      </c>
      <c r="B7" s="1">
        <v>794.53629999999998</v>
      </c>
      <c r="C7" s="1">
        <v>4549817</v>
      </c>
      <c r="D7" s="1">
        <f>D6+1</f>
        <v>2</v>
      </c>
      <c r="E7" s="1"/>
      <c r="F7" t="s">
        <v>86</v>
      </c>
      <c r="G7" s="1" t="s">
        <v>26</v>
      </c>
      <c r="H7" s="2" t="s">
        <v>51</v>
      </c>
      <c r="I7" s="9">
        <f t="shared" si="0"/>
        <v>28.621151885870688</v>
      </c>
      <c r="J7" s="9">
        <f t="shared" si="0"/>
        <v>18.522923539202672</v>
      </c>
      <c r="K7" s="9">
        <f t="shared" si="0"/>
        <v>22.853794117325986</v>
      </c>
      <c r="L7" s="9">
        <f t="shared" si="0"/>
        <v>10.235663301138505</v>
      </c>
      <c r="M7" s="9">
        <f t="shared" si="0"/>
        <v>19.073940541394194</v>
      </c>
      <c r="N7" s="9">
        <f t="shared" si="0"/>
        <v>11.427904035608844</v>
      </c>
      <c r="O7" s="9">
        <f t="shared" si="0"/>
        <v>14.743069963270878</v>
      </c>
      <c r="P7" s="9">
        <f t="shared" si="0"/>
        <v>6.8064251829980895</v>
      </c>
      <c r="Q7" s="9">
        <f t="shared" si="0"/>
        <v>1.876904977370752</v>
      </c>
      <c r="R7" s="9">
        <f t="shared" si="0"/>
        <v>8.8438668689053639</v>
      </c>
      <c r="S7" s="9">
        <f t="shared" si="0"/>
        <v>5.1732477581646918</v>
      </c>
      <c r="T7" s="9">
        <f t="shared" si="0"/>
        <v>0.50417800316834016</v>
      </c>
      <c r="U7" s="9">
        <f t="shared" si="0"/>
        <v>0</v>
      </c>
      <c r="V7" s="9">
        <f t="shared" si="0"/>
        <v>0</v>
      </c>
    </row>
    <row r="8" spans="1:22" x14ac:dyDescent="0.25">
      <c r="A8" s="1">
        <v>-4.937551</v>
      </c>
      <c r="B8" s="1">
        <v>787.49659999999994</v>
      </c>
      <c r="C8" s="1">
        <v>6624899</v>
      </c>
      <c r="D8" s="1">
        <f t="shared" ref="D8:D30" si="1">D7+1</f>
        <v>3</v>
      </c>
      <c r="E8" s="1"/>
      <c r="F8" t="s">
        <v>87</v>
      </c>
      <c r="G8" s="1" t="s">
        <v>27</v>
      </c>
      <c r="H8" s="2" t="s">
        <v>52</v>
      </c>
      <c r="I8" s="9">
        <f t="shared" si="0"/>
        <v>29.246585519760643</v>
      </c>
      <c r="J8" s="9">
        <f t="shared" si="0"/>
        <v>19.23782885373458</v>
      </c>
      <c r="K8" s="9">
        <f t="shared" si="0"/>
        <v>23.530327327765463</v>
      </c>
      <c r="L8" s="9">
        <f t="shared" si="0"/>
        <v>9.9120879423846056</v>
      </c>
      <c r="M8" s="9">
        <f t="shared" si="0"/>
        <v>18.026556917804587</v>
      </c>
      <c r="N8" s="9">
        <f t="shared" si="0"/>
        <v>10.448265338449628</v>
      </c>
      <c r="O8" s="9">
        <f t="shared" si="0"/>
        <v>13.734058443773703</v>
      </c>
      <c r="P8" s="9">
        <f t="shared" si="0"/>
        <v>5.8667194910085421</v>
      </c>
      <c r="Q8" s="9">
        <f t="shared" si="0"/>
        <v>0.98087550683459135</v>
      </c>
      <c r="R8" s="9">
        <f t="shared" si="0"/>
        <v>7.8855205459146154</v>
      </c>
      <c r="S8" s="9">
        <f t="shared" si="0"/>
        <v>4.2474223564835851</v>
      </c>
      <c r="T8" s="9">
        <f t="shared" si="0"/>
        <v>0</v>
      </c>
      <c r="U8" s="9">
        <f t="shared" si="0"/>
        <v>0</v>
      </c>
      <c r="V8" s="9">
        <f t="shared" si="0"/>
        <v>0</v>
      </c>
    </row>
    <row r="9" spans="1:22" x14ac:dyDescent="0.25">
      <c r="A9" s="1">
        <v>-4.375</v>
      </c>
      <c r="B9" s="1">
        <v>750</v>
      </c>
      <c r="C9" s="1">
        <v>5500000</v>
      </c>
      <c r="D9" s="1">
        <f t="shared" si="1"/>
        <v>4</v>
      </c>
      <c r="E9" s="1"/>
      <c r="F9" t="s">
        <v>88</v>
      </c>
      <c r="G9" s="1" t="s">
        <v>28</v>
      </c>
      <c r="H9" s="2" t="s">
        <v>53</v>
      </c>
      <c r="I9" s="9">
        <f t="shared" si="0"/>
        <v>27.508376093440127</v>
      </c>
      <c r="J9" s="9">
        <f t="shared" si="0"/>
        <v>17.976185732847402</v>
      </c>
      <c r="K9" s="9">
        <f t="shared" si="0"/>
        <v>22.06429716789761</v>
      </c>
      <c r="L9" s="9">
        <f t="shared" si="0"/>
        <v>9.5199602184897394</v>
      </c>
      <c r="M9" s="9">
        <f t="shared" si="0"/>
        <v>17.495059621063341</v>
      </c>
      <c r="N9" s="9">
        <f t="shared" si="0"/>
        <v>10.277607908235352</v>
      </c>
      <c r="O9" s="9">
        <f t="shared" si="0"/>
        <v>13.40694818601313</v>
      </c>
      <c r="P9" s="9">
        <f t="shared" si="0"/>
        <v>5.9146000510724779</v>
      </c>
      <c r="Q9" s="9">
        <f t="shared" si="0"/>
        <v>1.2613952142129108</v>
      </c>
      <c r="R9" s="9">
        <f t="shared" si="0"/>
        <v>7.8375012586497554</v>
      </c>
      <c r="S9" s="9">
        <f t="shared" si="0"/>
        <v>4.3726313646473933</v>
      </c>
      <c r="T9" s="9">
        <f t="shared" si="0"/>
        <v>0</v>
      </c>
      <c r="U9" s="9">
        <f t="shared" si="0"/>
        <v>0</v>
      </c>
      <c r="V9" s="9">
        <f t="shared" si="0"/>
        <v>0</v>
      </c>
    </row>
    <row r="10" spans="1:22" x14ac:dyDescent="0.25">
      <c r="A10" s="1">
        <v>-5.5</v>
      </c>
      <c r="B10" s="1">
        <v>750</v>
      </c>
      <c r="C10" s="1">
        <v>4938249</v>
      </c>
      <c r="D10" s="1">
        <f t="shared" si="1"/>
        <v>5</v>
      </c>
      <c r="E10" s="1"/>
      <c r="F10" t="s">
        <v>89</v>
      </c>
      <c r="G10" s="1" t="s">
        <v>29</v>
      </c>
      <c r="H10" s="2" t="s">
        <v>54</v>
      </c>
      <c r="I10" s="9">
        <f t="shared" si="0"/>
        <v>25.916264003954979</v>
      </c>
      <c r="J10" s="9">
        <f t="shared" si="0"/>
        <v>16.384073643362253</v>
      </c>
      <c r="K10" s="9">
        <f t="shared" si="0"/>
        <v>20.472185078412462</v>
      </c>
      <c r="L10" s="9">
        <f t="shared" si="0"/>
        <v>8.2231192840455165</v>
      </c>
      <c r="M10" s="9">
        <f t="shared" si="0"/>
        <v>16.369633669973044</v>
      </c>
      <c r="N10" s="9">
        <f t="shared" si="0"/>
        <v>9.1521819571450571</v>
      </c>
      <c r="O10" s="9">
        <f t="shared" si="0"/>
        <v>12.281522234922836</v>
      </c>
      <c r="P10" s="9">
        <f t="shared" si="0"/>
        <v>4.7894433524234143</v>
      </c>
      <c r="Q10" s="9">
        <f t="shared" si="0"/>
        <v>0.13623851556384695</v>
      </c>
      <c r="R10" s="9">
        <f t="shared" si="0"/>
        <v>6.7125008702326383</v>
      </c>
      <c r="S10" s="9">
        <f t="shared" si="0"/>
        <v>3.2476313120808524</v>
      </c>
      <c r="T10" s="9">
        <f t="shared" si="0"/>
        <v>0</v>
      </c>
      <c r="U10" s="9">
        <f t="shared" si="0"/>
        <v>0</v>
      </c>
      <c r="V10" s="9">
        <f t="shared" si="0"/>
        <v>0</v>
      </c>
    </row>
    <row r="11" spans="1:22" x14ac:dyDescent="0.25">
      <c r="A11" s="1">
        <v>-1.25</v>
      </c>
      <c r="B11" s="1">
        <v>750</v>
      </c>
      <c r="C11" s="1">
        <v>4375000</v>
      </c>
      <c r="D11" s="1">
        <f t="shared" si="1"/>
        <v>6</v>
      </c>
      <c r="E11" s="1"/>
      <c r="F11" t="s">
        <v>90</v>
      </c>
      <c r="G11" s="1" t="s">
        <v>30</v>
      </c>
      <c r="H11" s="2" t="s">
        <v>55</v>
      </c>
      <c r="I11" s="9">
        <f t="shared" si="0"/>
        <v>29.697906284448614</v>
      </c>
      <c r="J11" s="9">
        <f t="shared" si="0"/>
        <v>20.165715923855888</v>
      </c>
      <c r="K11" s="9">
        <f t="shared" si="0"/>
        <v>24.253827358906097</v>
      </c>
      <c r="L11" s="9">
        <f t="shared" si="0"/>
        <v>12.300820107925185</v>
      </c>
      <c r="M11" s="9">
        <f t="shared" si="0"/>
        <v>20.619206583015199</v>
      </c>
      <c r="N11" s="9">
        <f t="shared" si="0"/>
        <v>13.401754870187212</v>
      </c>
      <c r="O11" s="9">
        <f t="shared" si="0"/>
        <v>16.53109514796499</v>
      </c>
      <c r="P11" s="9">
        <f t="shared" si="0"/>
        <v>9.0392862359120301</v>
      </c>
      <c r="Q11" s="9">
        <f t="shared" si="0"/>
        <v>4.386081399052463</v>
      </c>
      <c r="R11" s="9">
        <f t="shared" si="0"/>
        <v>10.962500480779743</v>
      </c>
      <c r="S11" s="9">
        <f t="shared" si="0"/>
        <v>7.4976312593741348</v>
      </c>
      <c r="T11" s="9">
        <f t="shared" si="0"/>
        <v>3.0902777852761272</v>
      </c>
      <c r="U11" s="9">
        <f t="shared" si="0"/>
        <v>0.58105468751858658</v>
      </c>
      <c r="V11" s="9">
        <f t="shared" si="0"/>
        <v>0</v>
      </c>
    </row>
    <row r="12" spans="1:22" x14ac:dyDescent="0.25">
      <c r="A12" s="1">
        <v>-5.5</v>
      </c>
      <c r="B12" s="1">
        <v>750</v>
      </c>
      <c r="C12" s="1">
        <v>6625000</v>
      </c>
      <c r="D12" s="1">
        <f t="shared" si="1"/>
        <v>7</v>
      </c>
      <c r="E12" s="1"/>
      <c r="F12" t="s">
        <v>6</v>
      </c>
      <c r="G12" s="1" t="s">
        <v>31</v>
      </c>
      <c r="H12" s="2" t="s">
        <v>56</v>
      </c>
      <c r="I12" s="9">
        <f t="shared" si="0"/>
        <v>27.31884590243164</v>
      </c>
      <c r="J12" s="9">
        <f t="shared" si="0"/>
        <v>17.786655541838915</v>
      </c>
      <c r="K12" s="9">
        <f t="shared" si="0"/>
        <v>21.874766976889124</v>
      </c>
      <c r="L12" s="9">
        <f t="shared" si="0"/>
        <v>8.7391003290542919</v>
      </c>
      <c r="M12" s="9">
        <f t="shared" si="0"/>
        <v>16.370912659111479</v>
      </c>
      <c r="N12" s="9">
        <f t="shared" si="0"/>
        <v>9.1534609462834915</v>
      </c>
      <c r="O12" s="9">
        <f t="shared" si="0"/>
        <v>12.28280122406127</v>
      </c>
      <c r="P12" s="9">
        <f t="shared" si="0"/>
        <v>4.7899138662329257</v>
      </c>
      <c r="Q12" s="9">
        <f t="shared" si="0"/>
        <v>0.13670902937335844</v>
      </c>
      <c r="R12" s="9">
        <f t="shared" si="0"/>
        <v>6.7125020365197674</v>
      </c>
      <c r="S12" s="9">
        <f t="shared" si="0"/>
        <v>3.2476314699206514</v>
      </c>
      <c r="T12" s="9">
        <f t="shared" si="0"/>
        <v>0</v>
      </c>
      <c r="U12" s="9">
        <f t="shared" si="0"/>
        <v>0</v>
      </c>
      <c r="V12" s="9">
        <f t="shared" si="0"/>
        <v>0</v>
      </c>
    </row>
    <row r="13" spans="1:22" x14ac:dyDescent="0.25">
      <c r="A13" s="1">
        <v>-5.5</v>
      </c>
      <c r="B13" s="1">
        <v>750</v>
      </c>
      <c r="C13" s="1">
        <v>5500000</v>
      </c>
      <c r="D13" s="1">
        <f t="shared" si="1"/>
        <v>8</v>
      </c>
      <c r="E13" s="1"/>
      <c r="F13" t="s">
        <v>7</v>
      </c>
      <c r="G13" s="1" t="s">
        <v>32</v>
      </c>
      <c r="H13" s="2" t="s">
        <v>57</v>
      </c>
      <c r="I13" s="9">
        <f t="shared" si="0"/>
        <v>26.383376093440127</v>
      </c>
      <c r="J13" s="9">
        <f t="shared" si="0"/>
        <v>16.851185732847402</v>
      </c>
      <c r="K13" s="9">
        <f t="shared" si="0"/>
        <v>20.93929716789761</v>
      </c>
      <c r="L13" s="9">
        <f t="shared" si="0"/>
        <v>8.3949602184897394</v>
      </c>
      <c r="M13" s="9">
        <f t="shared" si="0"/>
        <v>16.370059621063341</v>
      </c>
      <c r="N13" s="9">
        <f t="shared" si="0"/>
        <v>9.1526079082353515</v>
      </c>
      <c r="O13" s="9">
        <f t="shared" si="0"/>
        <v>12.28194818601313</v>
      </c>
      <c r="P13" s="9">
        <f t="shared" si="0"/>
        <v>4.7896000510724779</v>
      </c>
      <c r="Q13" s="9">
        <f t="shared" si="0"/>
        <v>0.13639521421291068</v>
      </c>
      <c r="R13" s="9">
        <f t="shared" si="0"/>
        <v>6.7125012586497554</v>
      </c>
      <c r="S13" s="9">
        <f t="shared" si="0"/>
        <v>3.2476313646473929</v>
      </c>
      <c r="T13" s="9">
        <f t="shared" si="0"/>
        <v>0</v>
      </c>
      <c r="U13" s="9">
        <f t="shared" si="0"/>
        <v>0</v>
      </c>
      <c r="V13" s="9">
        <f t="shared" si="0"/>
        <v>0</v>
      </c>
    </row>
    <row r="14" spans="1:22" x14ac:dyDescent="0.25">
      <c r="A14" s="1">
        <v>-4.375</v>
      </c>
      <c r="B14" s="1">
        <v>750</v>
      </c>
      <c r="C14" s="1">
        <v>6625000</v>
      </c>
      <c r="D14" s="1">
        <f t="shared" si="1"/>
        <v>9</v>
      </c>
      <c r="E14" s="1"/>
      <c r="F14" t="s">
        <v>8</v>
      </c>
      <c r="G14" s="1" t="s">
        <v>33</v>
      </c>
      <c r="H14" s="2" t="s">
        <v>58</v>
      </c>
      <c r="I14" s="9">
        <f t="shared" si="0"/>
        <v>28.44384590243164</v>
      </c>
      <c r="J14" s="9">
        <f t="shared" si="0"/>
        <v>18.911655541838915</v>
      </c>
      <c r="K14" s="9">
        <f t="shared" si="0"/>
        <v>22.999766976889124</v>
      </c>
      <c r="L14" s="9">
        <f t="shared" si="0"/>
        <v>9.8641003290542919</v>
      </c>
      <c r="M14" s="9">
        <f t="shared" si="0"/>
        <v>17.495912659111479</v>
      </c>
      <c r="N14" s="9">
        <f t="shared" si="0"/>
        <v>10.278460946283491</v>
      </c>
      <c r="O14" s="9">
        <f t="shared" si="0"/>
        <v>13.40780122406127</v>
      </c>
      <c r="P14" s="9">
        <f t="shared" si="0"/>
        <v>5.9149138662329257</v>
      </c>
      <c r="Q14" s="9">
        <f t="shared" si="0"/>
        <v>1.2617090293733584</v>
      </c>
      <c r="R14" s="9">
        <f t="shared" si="0"/>
        <v>7.8375020365197674</v>
      </c>
      <c r="S14" s="9">
        <f t="shared" si="0"/>
        <v>4.372631469920651</v>
      </c>
      <c r="T14" s="9">
        <f t="shared" si="0"/>
        <v>0</v>
      </c>
      <c r="U14" s="9">
        <f t="shared" si="0"/>
        <v>0</v>
      </c>
      <c r="V14" s="9">
        <f t="shared" si="0"/>
        <v>0</v>
      </c>
    </row>
    <row r="15" spans="1:22" x14ac:dyDescent="0.25">
      <c r="A15" s="1">
        <v>-5.5</v>
      </c>
      <c r="B15" s="1">
        <v>600</v>
      </c>
      <c r="C15" s="1">
        <v>4934996</v>
      </c>
      <c r="D15" s="1">
        <f t="shared" si="1"/>
        <v>10</v>
      </c>
      <c r="E15" s="1"/>
      <c r="F15" t="s">
        <v>91</v>
      </c>
      <c r="G15" s="1" t="s">
        <v>34</v>
      </c>
      <c r="H15" s="2" t="s">
        <v>59</v>
      </c>
      <c r="I15" s="9">
        <f t="shared" si="0"/>
        <v>20.451565413357635</v>
      </c>
      <c r="J15" s="9">
        <f t="shared" si="0"/>
        <v>12.825813124883453</v>
      </c>
      <c r="K15" s="9">
        <f t="shared" si="0"/>
        <v>16.096302272923623</v>
      </c>
      <c r="L15" s="9">
        <f t="shared" si="0"/>
        <v>5.7796246926509856</v>
      </c>
      <c r="M15" s="9">
        <f t="shared" si="0"/>
        <v>11.996453360800542</v>
      </c>
      <c r="N15" s="9">
        <f t="shared" si="0"/>
        <v>6.2224919905381499</v>
      </c>
      <c r="O15" s="9">
        <f t="shared" si="0"/>
        <v>8.7259642127603723</v>
      </c>
      <c r="P15" s="9">
        <f t="shared" si="0"/>
        <v>2.7318292762851626</v>
      </c>
      <c r="Q15" s="9">
        <f t="shared" si="0"/>
        <v>0</v>
      </c>
      <c r="R15" s="9">
        <f t="shared" si="0"/>
        <v>4.2700013768374436</v>
      </c>
      <c r="S15" s="9">
        <f t="shared" si="0"/>
        <v>1.4981051417808229</v>
      </c>
      <c r="T15" s="9">
        <f t="shared" si="0"/>
        <v>0</v>
      </c>
      <c r="U15" s="9">
        <f t="shared" si="0"/>
        <v>0</v>
      </c>
      <c r="V15" s="9">
        <f t="shared" si="0"/>
        <v>0</v>
      </c>
    </row>
    <row r="16" spans="1:22" x14ac:dyDescent="0.25">
      <c r="A16" s="1">
        <v>-5.5</v>
      </c>
      <c r="B16" s="1">
        <v>600</v>
      </c>
      <c r="C16" s="1">
        <v>4934996</v>
      </c>
      <c r="D16" s="1">
        <f t="shared" si="1"/>
        <v>11</v>
      </c>
      <c r="E16" s="1"/>
      <c r="F16" t="s">
        <v>10</v>
      </c>
      <c r="G16" s="1" t="s">
        <v>35</v>
      </c>
      <c r="H16" s="2" t="s">
        <v>60</v>
      </c>
      <c r="I16" s="9">
        <f t="shared" ref="I16:V30" si="2">MIN(40,MAX($A16+$B16*10^4*(I$3+60)^-3+$C16*EXP(I$4/-5),0))</f>
        <v>20.451565413357635</v>
      </c>
      <c r="J16" s="9">
        <f t="shared" si="2"/>
        <v>12.825813124883453</v>
      </c>
      <c r="K16" s="9">
        <f t="shared" si="2"/>
        <v>16.096302272923623</v>
      </c>
      <c r="L16" s="9">
        <f t="shared" si="2"/>
        <v>5.7796246926509856</v>
      </c>
      <c r="M16" s="9">
        <f t="shared" si="2"/>
        <v>11.996453360800542</v>
      </c>
      <c r="N16" s="9">
        <f t="shared" si="2"/>
        <v>6.2224919905381499</v>
      </c>
      <c r="O16" s="9">
        <f t="shared" si="2"/>
        <v>8.7259642127603723</v>
      </c>
      <c r="P16" s="9">
        <f t="shared" si="2"/>
        <v>2.7318292762851626</v>
      </c>
      <c r="Q16" s="9">
        <f t="shared" si="2"/>
        <v>0</v>
      </c>
      <c r="R16" s="9">
        <f t="shared" si="2"/>
        <v>4.2700013768374436</v>
      </c>
      <c r="S16" s="9">
        <f t="shared" si="2"/>
        <v>1.4981051417808229</v>
      </c>
      <c r="T16" s="9">
        <f t="shared" si="2"/>
        <v>0</v>
      </c>
      <c r="U16" s="9">
        <f t="shared" si="2"/>
        <v>0</v>
      </c>
      <c r="V16" s="9">
        <f t="shared" si="2"/>
        <v>0</v>
      </c>
    </row>
    <row r="17" spans="1:22" x14ac:dyDescent="0.25">
      <c r="A17" s="1">
        <v>-6.625</v>
      </c>
      <c r="B17" s="1">
        <v>675</v>
      </c>
      <c r="C17" s="1">
        <v>5500000</v>
      </c>
      <c r="D17" s="1">
        <f t="shared" si="1"/>
        <v>12</v>
      </c>
      <c r="E17" s="1"/>
      <c r="F17" t="s">
        <v>92</v>
      </c>
      <c r="G17" s="1" t="s">
        <v>36</v>
      </c>
      <c r="H17" s="2" t="s">
        <v>61</v>
      </c>
      <c r="I17" s="9">
        <f t="shared" si="2"/>
        <v>22.527379279603078</v>
      </c>
      <c r="J17" s="9">
        <f t="shared" si="2"/>
        <v>13.948407955069623</v>
      </c>
      <c r="K17" s="9">
        <f t="shared" si="2"/>
        <v>17.627708246614812</v>
      </c>
      <c r="L17" s="9">
        <f t="shared" si="2"/>
        <v>6.0487104729167696</v>
      </c>
      <c r="M17" s="9">
        <f t="shared" si="2"/>
        <v>13.058470699780541</v>
      </c>
      <c r="N17" s="9">
        <f t="shared" si="2"/>
        <v>6.5627641582353515</v>
      </c>
      <c r="O17" s="9">
        <f t="shared" si="2"/>
        <v>9.3791704082353515</v>
      </c>
      <c r="P17" s="9">
        <f t="shared" si="2"/>
        <v>2.6357934667103375</v>
      </c>
      <c r="Q17" s="9">
        <f t="shared" si="2"/>
        <v>0</v>
      </c>
      <c r="R17" s="9">
        <f t="shared" si="2"/>
        <v>4.3662515130767865</v>
      </c>
      <c r="S17" s="9">
        <f t="shared" si="2"/>
        <v>1.2478682796495799</v>
      </c>
      <c r="T17" s="9">
        <f t="shared" si="2"/>
        <v>0</v>
      </c>
      <c r="U17" s="9">
        <f t="shared" si="2"/>
        <v>0</v>
      </c>
      <c r="V17" s="9">
        <f t="shared" si="2"/>
        <v>0</v>
      </c>
    </row>
    <row r="18" spans="1:22" x14ac:dyDescent="0.25">
      <c r="A18" s="1">
        <v>-5.5</v>
      </c>
      <c r="B18" s="1">
        <v>674.93809999999996</v>
      </c>
      <c r="C18" s="1">
        <v>6201738</v>
      </c>
      <c r="D18" s="1">
        <f t="shared" si="1"/>
        <v>13</v>
      </c>
      <c r="E18" s="1"/>
      <c r="F18" t="s">
        <v>93</v>
      </c>
      <c r="G18" s="1" t="s">
        <v>37</v>
      </c>
      <c r="H18" s="2" t="s">
        <v>62</v>
      </c>
      <c r="I18" s="9">
        <f t="shared" si="2"/>
        <v>24.233640597185691</v>
      </c>
      <c r="J18" s="9">
        <f t="shared" si="2"/>
        <v>15.655455996096663</v>
      </c>
      <c r="K18" s="9">
        <f t="shared" si="2"/>
        <v>19.334418882178081</v>
      </c>
      <c r="L18" s="9">
        <f t="shared" si="2"/>
        <v>7.3873658173777326</v>
      </c>
      <c r="M18" s="9">
        <f t="shared" si="2"/>
        <v>14.182198132136465</v>
      </c>
      <c r="N18" s="9">
        <f t="shared" si="2"/>
        <v>7.6870872709393083</v>
      </c>
      <c r="O18" s="9">
        <f t="shared" si="2"/>
        <v>10.503235246055048</v>
      </c>
      <c r="P18" s="9">
        <f t="shared" si="2"/>
        <v>3.7601401059187665</v>
      </c>
      <c r="Q18" s="9">
        <f t="shared" si="2"/>
        <v>0</v>
      </c>
      <c r="R18" s="9">
        <f t="shared" si="2"/>
        <v>5.4902440601631692</v>
      </c>
      <c r="S18" s="9">
        <f t="shared" si="2"/>
        <v>2.372146374182758</v>
      </c>
      <c r="T18" s="9">
        <f t="shared" si="2"/>
        <v>0</v>
      </c>
      <c r="U18" s="9">
        <f t="shared" si="2"/>
        <v>0</v>
      </c>
      <c r="V18" s="9">
        <f t="shared" si="2"/>
        <v>0</v>
      </c>
    </row>
    <row r="19" spans="1:22" x14ac:dyDescent="0.25">
      <c r="A19" s="1">
        <v>-6.625</v>
      </c>
      <c r="B19" s="1">
        <v>675</v>
      </c>
      <c r="C19" s="1">
        <v>5500000</v>
      </c>
      <c r="D19" s="1">
        <f t="shared" si="1"/>
        <v>14</v>
      </c>
      <c r="E19" s="1"/>
      <c r="F19" t="s">
        <v>94</v>
      </c>
      <c r="G19" s="1" t="s">
        <v>38</v>
      </c>
      <c r="H19" s="2" t="s">
        <v>63</v>
      </c>
      <c r="I19" s="9">
        <f t="shared" si="2"/>
        <v>22.527379279603078</v>
      </c>
      <c r="J19" s="9">
        <f t="shared" si="2"/>
        <v>13.948407955069623</v>
      </c>
      <c r="K19" s="9">
        <f t="shared" si="2"/>
        <v>17.627708246614812</v>
      </c>
      <c r="L19" s="9">
        <f t="shared" si="2"/>
        <v>6.0487104729167696</v>
      </c>
      <c r="M19" s="9">
        <f t="shared" si="2"/>
        <v>13.058470699780541</v>
      </c>
      <c r="N19" s="9">
        <f t="shared" si="2"/>
        <v>6.5627641582353515</v>
      </c>
      <c r="O19" s="9">
        <f t="shared" si="2"/>
        <v>9.3791704082353515</v>
      </c>
      <c r="P19" s="9">
        <f t="shared" si="2"/>
        <v>2.6357934667103375</v>
      </c>
      <c r="Q19" s="9">
        <f t="shared" si="2"/>
        <v>0</v>
      </c>
      <c r="R19" s="9">
        <f t="shared" si="2"/>
        <v>4.3662515130767865</v>
      </c>
      <c r="S19" s="9">
        <f t="shared" si="2"/>
        <v>1.2478682796495799</v>
      </c>
      <c r="T19" s="9">
        <f t="shared" si="2"/>
        <v>0</v>
      </c>
      <c r="U19" s="9">
        <f t="shared" si="2"/>
        <v>0</v>
      </c>
      <c r="V19" s="9">
        <f t="shared" si="2"/>
        <v>0</v>
      </c>
    </row>
    <row r="20" spans="1:22" x14ac:dyDescent="0.25">
      <c r="A20" s="1">
        <v>-5.5</v>
      </c>
      <c r="B20" s="1">
        <v>674.93809999999996</v>
      </c>
      <c r="C20" s="1">
        <v>6201738</v>
      </c>
      <c r="D20" s="1">
        <f t="shared" si="1"/>
        <v>15</v>
      </c>
      <c r="E20" s="1"/>
      <c r="F20" t="s">
        <v>95</v>
      </c>
      <c r="G20" s="1" t="s">
        <v>46</v>
      </c>
      <c r="H20" s="2" t="s">
        <v>64</v>
      </c>
      <c r="I20" s="9">
        <f t="shared" si="2"/>
        <v>24.233640597185691</v>
      </c>
      <c r="J20" s="9">
        <f t="shared" si="2"/>
        <v>15.655455996096663</v>
      </c>
      <c r="K20" s="9">
        <f t="shared" si="2"/>
        <v>19.334418882178081</v>
      </c>
      <c r="L20" s="9">
        <f t="shared" si="2"/>
        <v>7.3873658173777326</v>
      </c>
      <c r="M20" s="9">
        <f t="shared" si="2"/>
        <v>14.182198132136465</v>
      </c>
      <c r="N20" s="9">
        <f t="shared" si="2"/>
        <v>7.6870872709393083</v>
      </c>
      <c r="O20" s="9">
        <f t="shared" si="2"/>
        <v>10.503235246055048</v>
      </c>
      <c r="P20" s="9">
        <f t="shared" si="2"/>
        <v>3.7601401059187665</v>
      </c>
      <c r="Q20" s="9">
        <f t="shared" si="2"/>
        <v>0</v>
      </c>
      <c r="R20" s="9">
        <f t="shared" si="2"/>
        <v>5.4902440601631692</v>
      </c>
      <c r="S20" s="9">
        <f t="shared" si="2"/>
        <v>2.372146374182758</v>
      </c>
      <c r="T20" s="9">
        <f t="shared" si="2"/>
        <v>0</v>
      </c>
      <c r="U20" s="9">
        <f t="shared" si="2"/>
        <v>0</v>
      </c>
      <c r="V20" s="9">
        <f t="shared" si="2"/>
        <v>0</v>
      </c>
    </row>
    <row r="21" spans="1:22" x14ac:dyDescent="0.25">
      <c r="A21" s="1">
        <v>-4.3752630000000003</v>
      </c>
      <c r="B21" s="1">
        <v>674.9076</v>
      </c>
      <c r="C21" s="1">
        <v>7150493</v>
      </c>
      <c r="D21" s="1">
        <f t="shared" si="1"/>
        <v>16</v>
      </c>
      <c r="E21" s="1"/>
      <c r="F21" t="s">
        <v>96</v>
      </c>
      <c r="G21" s="1" t="s">
        <v>39</v>
      </c>
      <c r="H21" s="2" t="s">
        <v>65</v>
      </c>
      <c r="I21" s="9">
        <f t="shared" si="2"/>
        <v>26.146184021707839</v>
      </c>
      <c r="J21" s="9">
        <f t="shared" si="2"/>
        <v>17.568387063026805</v>
      </c>
      <c r="K21" s="9">
        <f t="shared" si="2"/>
        <v>21.247183699243195</v>
      </c>
      <c r="L21" s="9">
        <f t="shared" si="2"/>
        <v>8.8018325319022424</v>
      </c>
      <c r="M21" s="9">
        <f t="shared" si="2"/>
        <v>15.306765318520354</v>
      </c>
      <c r="N21" s="9">
        <f t="shared" si="2"/>
        <v>8.8119479670261853</v>
      </c>
      <c r="O21" s="9">
        <f t="shared" si="2"/>
        <v>11.627968682303964</v>
      </c>
      <c r="P21" s="9">
        <f t="shared" si="2"/>
        <v>4.8847233767545042</v>
      </c>
      <c r="Q21" s="9">
        <f t="shared" si="2"/>
        <v>0.69741229841679486</v>
      </c>
      <c r="R21" s="9">
        <f t="shared" si="2"/>
        <v>6.6144850746071375</v>
      </c>
      <c r="S21" s="9">
        <f t="shared" si="2"/>
        <v>3.4965277259757745</v>
      </c>
      <c r="T21" s="9">
        <f t="shared" si="2"/>
        <v>0</v>
      </c>
      <c r="U21" s="9">
        <f t="shared" si="2"/>
        <v>0</v>
      </c>
      <c r="V21" s="9">
        <f t="shared" si="2"/>
        <v>0</v>
      </c>
    </row>
    <row r="22" spans="1:22" x14ac:dyDescent="0.25">
      <c r="A22" s="1">
        <v>-4.3752630000000003</v>
      </c>
      <c r="B22" s="1">
        <v>674.9076</v>
      </c>
      <c r="C22" s="1">
        <v>7150493</v>
      </c>
      <c r="D22" s="1">
        <f t="shared" si="1"/>
        <v>17</v>
      </c>
      <c r="E22" s="1"/>
      <c r="F22" t="s">
        <v>97</v>
      </c>
      <c r="G22" s="1" t="s">
        <v>40</v>
      </c>
      <c r="H22" s="2" t="s">
        <v>66</v>
      </c>
      <c r="I22" s="9">
        <f t="shared" si="2"/>
        <v>26.146184021707839</v>
      </c>
      <c r="J22" s="9">
        <f t="shared" si="2"/>
        <v>17.568387063026805</v>
      </c>
      <c r="K22" s="9">
        <f t="shared" si="2"/>
        <v>21.247183699243195</v>
      </c>
      <c r="L22" s="9">
        <f t="shared" si="2"/>
        <v>8.8018325319022424</v>
      </c>
      <c r="M22" s="9">
        <f t="shared" si="2"/>
        <v>15.306765318520354</v>
      </c>
      <c r="N22" s="9">
        <f t="shared" si="2"/>
        <v>8.8119479670261853</v>
      </c>
      <c r="O22" s="9">
        <f t="shared" si="2"/>
        <v>11.627968682303964</v>
      </c>
      <c r="P22" s="9">
        <f t="shared" si="2"/>
        <v>4.8847233767545042</v>
      </c>
      <c r="Q22" s="9">
        <f t="shared" si="2"/>
        <v>0.69741229841679486</v>
      </c>
      <c r="R22" s="9">
        <f t="shared" si="2"/>
        <v>6.6144850746071375</v>
      </c>
      <c r="S22" s="9">
        <f t="shared" si="2"/>
        <v>3.4965277259757745</v>
      </c>
      <c r="T22" s="9">
        <f t="shared" si="2"/>
        <v>0</v>
      </c>
      <c r="U22" s="9">
        <f t="shared" si="2"/>
        <v>0</v>
      </c>
      <c r="V22" s="9">
        <f t="shared" si="2"/>
        <v>0</v>
      </c>
    </row>
    <row r="23" spans="1:22" x14ac:dyDescent="0.25">
      <c r="A23" s="1">
        <v>-4.3752630000000003</v>
      </c>
      <c r="B23" s="1">
        <v>674.9076</v>
      </c>
      <c r="C23" s="1">
        <v>7150493</v>
      </c>
      <c r="D23" s="1">
        <f t="shared" si="1"/>
        <v>18</v>
      </c>
      <c r="E23" s="1"/>
      <c r="F23" t="s">
        <v>98</v>
      </c>
      <c r="G23" s="1" t="s">
        <v>41</v>
      </c>
      <c r="H23" s="2" t="s">
        <v>67</v>
      </c>
      <c r="I23" s="9">
        <f t="shared" si="2"/>
        <v>26.146184021707839</v>
      </c>
      <c r="J23" s="9">
        <f t="shared" si="2"/>
        <v>17.568387063026805</v>
      </c>
      <c r="K23" s="9">
        <f t="shared" si="2"/>
        <v>21.247183699243195</v>
      </c>
      <c r="L23" s="9">
        <f t="shared" si="2"/>
        <v>8.8018325319022424</v>
      </c>
      <c r="M23" s="9">
        <f t="shared" si="2"/>
        <v>15.306765318520354</v>
      </c>
      <c r="N23" s="9">
        <f t="shared" si="2"/>
        <v>8.8119479670261853</v>
      </c>
      <c r="O23" s="9">
        <f t="shared" si="2"/>
        <v>11.627968682303964</v>
      </c>
      <c r="P23" s="9">
        <f t="shared" si="2"/>
        <v>4.8847233767545042</v>
      </c>
      <c r="Q23" s="9">
        <f t="shared" si="2"/>
        <v>0.69741229841679486</v>
      </c>
      <c r="R23" s="9">
        <f t="shared" si="2"/>
        <v>6.6144850746071375</v>
      </c>
      <c r="S23" s="9">
        <f t="shared" si="2"/>
        <v>3.4965277259757745</v>
      </c>
      <c r="T23" s="9">
        <f t="shared" si="2"/>
        <v>0</v>
      </c>
      <c r="U23" s="9">
        <f t="shared" si="2"/>
        <v>0</v>
      </c>
      <c r="V23" s="9">
        <f t="shared" si="2"/>
        <v>0</v>
      </c>
    </row>
    <row r="24" spans="1:22" x14ac:dyDescent="0.25">
      <c r="A24" s="1">
        <v>-4.3752630000000003</v>
      </c>
      <c r="B24" s="1">
        <v>674.9076</v>
      </c>
      <c r="C24" s="1">
        <v>7150493</v>
      </c>
      <c r="D24" s="1">
        <f t="shared" si="1"/>
        <v>19</v>
      </c>
      <c r="E24" s="1"/>
      <c r="F24" t="s">
        <v>99</v>
      </c>
      <c r="G24" s="1" t="s">
        <v>47</v>
      </c>
      <c r="H24" s="2" t="s">
        <v>68</v>
      </c>
      <c r="I24" s="9">
        <f t="shared" si="2"/>
        <v>26.146184021707839</v>
      </c>
      <c r="J24" s="9">
        <f t="shared" si="2"/>
        <v>17.568387063026805</v>
      </c>
      <c r="K24" s="9">
        <f t="shared" si="2"/>
        <v>21.247183699243195</v>
      </c>
      <c r="L24" s="9">
        <f t="shared" si="2"/>
        <v>8.8018325319022424</v>
      </c>
      <c r="M24" s="9">
        <f t="shared" si="2"/>
        <v>15.306765318520354</v>
      </c>
      <c r="N24" s="9">
        <f t="shared" si="2"/>
        <v>8.8119479670261853</v>
      </c>
      <c r="O24" s="9">
        <f t="shared" si="2"/>
        <v>11.627968682303964</v>
      </c>
      <c r="P24" s="9">
        <f t="shared" si="2"/>
        <v>4.8847233767545042</v>
      </c>
      <c r="Q24" s="9">
        <f t="shared" si="2"/>
        <v>0.69741229841679486</v>
      </c>
      <c r="R24" s="9">
        <f t="shared" si="2"/>
        <v>6.6144850746071375</v>
      </c>
      <c r="S24" s="9">
        <f t="shared" si="2"/>
        <v>3.4965277259757745</v>
      </c>
      <c r="T24" s="9">
        <f t="shared" si="2"/>
        <v>0</v>
      </c>
      <c r="U24" s="9">
        <f t="shared" si="2"/>
        <v>0</v>
      </c>
      <c r="V24" s="9">
        <f t="shared" si="2"/>
        <v>0</v>
      </c>
    </row>
    <row r="25" spans="1:22" x14ac:dyDescent="0.25">
      <c r="A25" s="1">
        <v>-7.0812030000000004</v>
      </c>
      <c r="B25" s="1">
        <v>794.50869999999998</v>
      </c>
      <c r="C25" s="1">
        <v>4549501</v>
      </c>
      <c r="D25" s="1">
        <f t="shared" si="1"/>
        <v>20</v>
      </c>
      <c r="E25" s="1"/>
      <c r="F25" t="s">
        <v>17</v>
      </c>
      <c r="G25" s="1" t="s">
        <v>42</v>
      </c>
      <c r="H25" s="2" t="s">
        <v>69</v>
      </c>
      <c r="I25" s="9">
        <f t="shared" si="2"/>
        <v>25.632514115967965</v>
      </c>
      <c r="J25" s="9">
        <f t="shared" si="2"/>
        <v>15.534636553905216</v>
      </c>
      <c r="K25" s="9">
        <f t="shared" si="2"/>
        <v>19.865356689527722</v>
      </c>
      <c r="L25" s="9">
        <f t="shared" si="2"/>
        <v>7.2477472160988548</v>
      </c>
      <c r="M25" s="9">
        <f t="shared" si="2"/>
        <v>16.085765637062256</v>
      </c>
      <c r="N25" s="9">
        <f t="shared" si="2"/>
        <v>8.439994733499935</v>
      </c>
      <c r="O25" s="9">
        <f t="shared" si="2"/>
        <v>11.755045501439749</v>
      </c>
      <c r="P25" s="9">
        <f t="shared" si="2"/>
        <v>3.8186764940278515</v>
      </c>
      <c r="Q25" s="9">
        <f t="shared" si="2"/>
        <v>0</v>
      </c>
      <c r="R25" s="9">
        <f t="shared" si="2"/>
        <v>5.8560474487804983</v>
      </c>
      <c r="S25" s="9">
        <f t="shared" si="2"/>
        <v>2.1855558453198429</v>
      </c>
      <c r="T25" s="9">
        <f t="shared" si="2"/>
        <v>0</v>
      </c>
      <c r="U25" s="9">
        <f t="shared" si="2"/>
        <v>0</v>
      </c>
      <c r="V25" s="9">
        <f t="shared" si="2"/>
        <v>0</v>
      </c>
    </row>
    <row r="26" spans="1:22" x14ac:dyDescent="0.25">
      <c r="A26" s="1">
        <v>-6.625</v>
      </c>
      <c r="B26" s="1">
        <v>675</v>
      </c>
      <c r="C26" s="1">
        <v>5500000</v>
      </c>
      <c r="D26" s="1">
        <f t="shared" si="1"/>
        <v>21</v>
      </c>
      <c r="E26" s="1"/>
      <c r="F26" t="s">
        <v>100</v>
      </c>
      <c r="G26" s="1" t="s">
        <v>43</v>
      </c>
      <c r="H26" s="2" t="s">
        <v>70</v>
      </c>
      <c r="I26" s="9">
        <f t="shared" si="2"/>
        <v>22.527379279603078</v>
      </c>
      <c r="J26" s="9">
        <f t="shared" si="2"/>
        <v>13.948407955069623</v>
      </c>
      <c r="K26" s="9">
        <f t="shared" si="2"/>
        <v>17.627708246614812</v>
      </c>
      <c r="L26" s="9">
        <f t="shared" si="2"/>
        <v>6.0487104729167696</v>
      </c>
      <c r="M26" s="9">
        <f t="shared" si="2"/>
        <v>13.058470699780541</v>
      </c>
      <c r="N26" s="9">
        <f t="shared" si="2"/>
        <v>6.5627641582353515</v>
      </c>
      <c r="O26" s="9">
        <f t="shared" si="2"/>
        <v>9.3791704082353515</v>
      </c>
      <c r="P26" s="9">
        <f t="shared" si="2"/>
        <v>2.6357934667103375</v>
      </c>
      <c r="Q26" s="9">
        <f t="shared" si="2"/>
        <v>0</v>
      </c>
      <c r="R26" s="9">
        <f t="shared" si="2"/>
        <v>4.3662515130767865</v>
      </c>
      <c r="S26" s="9">
        <f t="shared" si="2"/>
        <v>1.2478682796495799</v>
      </c>
      <c r="T26" s="9">
        <f t="shared" si="2"/>
        <v>0</v>
      </c>
      <c r="U26" s="9">
        <f t="shared" si="2"/>
        <v>0</v>
      </c>
      <c r="V26" s="9">
        <f t="shared" si="2"/>
        <v>0</v>
      </c>
    </row>
    <row r="27" spans="1:22" x14ac:dyDescent="0.25">
      <c r="A27" s="1">
        <v>-5.5</v>
      </c>
      <c r="B27" s="1">
        <v>674.9076</v>
      </c>
      <c r="C27" s="1">
        <v>6201782</v>
      </c>
      <c r="D27" s="1">
        <f t="shared" si="1"/>
        <v>22</v>
      </c>
      <c r="E27" s="1"/>
      <c r="F27" t="s">
        <v>101</v>
      </c>
      <c r="G27" s="1" t="s">
        <v>44</v>
      </c>
      <c r="H27" s="2" t="s">
        <v>71</v>
      </c>
      <c r="I27" s="9">
        <f t="shared" si="2"/>
        <v>24.232566579078373</v>
      </c>
      <c r="J27" s="9">
        <f t="shared" si="2"/>
        <v>15.654769620397342</v>
      </c>
      <c r="K27" s="9">
        <f t="shared" si="2"/>
        <v>19.333566256613732</v>
      </c>
      <c r="L27" s="9">
        <f t="shared" si="2"/>
        <v>7.3868826355166348</v>
      </c>
      <c r="M27" s="9">
        <f t="shared" si="2"/>
        <v>14.181308952671742</v>
      </c>
      <c r="N27" s="9">
        <f t="shared" si="2"/>
        <v>7.6864916011775737</v>
      </c>
      <c r="O27" s="9">
        <f t="shared" si="2"/>
        <v>10.502512316455352</v>
      </c>
      <c r="P27" s="9">
        <f t="shared" si="2"/>
        <v>3.7597217368481188</v>
      </c>
      <c r="Q27" s="9">
        <f t="shared" si="2"/>
        <v>0</v>
      </c>
      <c r="R27" s="9">
        <f t="shared" si="2"/>
        <v>5.4897474186303938</v>
      </c>
      <c r="S27" s="9">
        <f t="shared" si="2"/>
        <v>2.3717906371989765</v>
      </c>
      <c r="T27" s="9">
        <f t="shared" si="2"/>
        <v>0</v>
      </c>
      <c r="U27" s="9">
        <f t="shared" si="2"/>
        <v>0</v>
      </c>
      <c r="V27" s="9">
        <f t="shared" si="2"/>
        <v>0</v>
      </c>
    </row>
    <row r="28" spans="1:22" x14ac:dyDescent="0.25">
      <c r="A28" s="1">
        <v>-5.5</v>
      </c>
      <c r="B28" s="1">
        <v>674.9076</v>
      </c>
      <c r="C28" s="1">
        <v>6201782</v>
      </c>
      <c r="D28" s="1">
        <f t="shared" si="1"/>
        <v>23</v>
      </c>
      <c r="E28" s="1"/>
      <c r="F28" t="s">
        <v>102</v>
      </c>
      <c r="G28" s="1" t="s">
        <v>45</v>
      </c>
      <c r="H28" s="2" t="s">
        <v>72</v>
      </c>
      <c r="I28" s="9">
        <f t="shared" si="2"/>
        <v>24.232566579078373</v>
      </c>
      <c r="J28" s="9">
        <f t="shared" si="2"/>
        <v>15.654769620397342</v>
      </c>
      <c r="K28" s="9">
        <f t="shared" si="2"/>
        <v>19.333566256613732</v>
      </c>
      <c r="L28" s="9">
        <f t="shared" si="2"/>
        <v>7.3868826355166348</v>
      </c>
      <c r="M28" s="9">
        <f t="shared" si="2"/>
        <v>14.181308952671742</v>
      </c>
      <c r="N28" s="9">
        <f t="shared" si="2"/>
        <v>7.6864916011775737</v>
      </c>
      <c r="O28" s="9">
        <f t="shared" si="2"/>
        <v>10.502512316455352</v>
      </c>
      <c r="P28" s="9">
        <f t="shared" si="2"/>
        <v>3.7597217368481188</v>
      </c>
      <c r="Q28" s="9">
        <f t="shared" si="2"/>
        <v>0</v>
      </c>
      <c r="R28" s="9">
        <f t="shared" si="2"/>
        <v>5.4897474186303938</v>
      </c>
      <c r="S28" s="9">
        <f t="shared" si="2"/>
        <v>2.3717906371989765</v>
      </c>
      <c r="T28" s="9">
        <f t="shared" si="2"/>
        <v>0</v>
      </c>
      <c r="U28" s="9">
        <f t="shared" si="2"/>
        <v>0</v>
      </c>
      <c r="V28" s="9">
        <f t="shared" si="2"/>
        <v>0</v>
      </c>
    </row>
    <row r="29" spans="1:22" x14ac:dyDescent="0.25">
      <c r="A29" s="1">
        <v>-2.2652130000000001</v>
      </c>
      <c r="B29" s="1">
        <v>787.52549999999997</v>
      </c>
      <c r="C29" s="1">
        <v>4549246</v>
      </c>
      <c r="D29" s="1">
        <f t="shared" si="1"/>
        <v>24</v>
      </c>
      <c r="E29" s="1"/>
      <c r="F29" t="s">
        <v>103</v>
      </c>
      <c r="G29" s="1" t="s">
        <v>48</v>
      </c>
      <c r="H29" s="2" t="s">
        <v>73</v>
      </c>
      <c r="I29" s="9">
        <f t="shared" si="2"/>
        <v>30.194010783472763</v>
      </c>
      <c r="J29" s="9">
        <f t="shared" si="2"/>
        <v>20.184886810378138</v>
      </c>
      <c r="K29" s="9">
        <f t="shared" si="2"/>
        <v>24.477542812969652</v>
      </c>
      <c r="L29" s="9">
        <f t="shared" si="2"/>
        <v>11.949949461363326</v>
      </c>
      <c r="M29" s="9">
        <f t="shared" si="2"/>
        <v>20.698163606972269</v>
      </c>
      <c r="N29" s="9">
        <f t="shared" si="2"/>
        <v>13.119593915144643</v>
      </c>
      <c r="O29" s="9">
        <f t="shared" si="2"/>
        <v>16.405507604380755</v>
      </c>
      <c r="P29" s="9">
        <f t="shared" si="2"/>
        <v>8.5388749276975133</v>
      </c>
      <c r="Q29" s="9">
        <f t="shared" si="2"/>
        <v>3.6528516400305153</v>
      </c>
      <c r="R29" s="9">
        <f t="shared" si="2"/>
        <v>10.558327698960381</v>
      </c>
      <c r="S29" s="9">
        <f t="shared" si="2"/>
        <v>6.9200972376272247</v>
      </c>
      <c r="T29" s="9">
        <f t="shared" si="2"/>
        <v>2.2922262439081016</v>
      </c>
      <c r="U29" s="9">
        <f t="shared" si="2"/>
        <v>0</v>
      </c>
      <c r="V29" s="9">
        <f t="shared" si="2"/>
        <v>0</v>
      </c>
    </row>
    <row r="30" spans="1:22" x14ac:dyDescent="0.25">
      <c r="A30" s="1">
        <v>-5.5</v>
      </c>
      <c r="B30" s="1">
        <v>750</v>
      </c>
      <c r="C30" s="1">
        <v>6625000</v>
      </c>
      <c r="D30" s="1">
        <f t="shared" si="1"/>
        <v>25</v>
      </c>
      <c r="E30" s="1"/>
      <c r="F30" t="s">
        <v>104</v>
      </c>
      <c r="G30" s="1" t="s">
        <v>49</v>
      </c>
      <c r="H30" s="2" t="s">
        <v>74</v>
      </c>
      <c r="I30" s="9">
        <f t="shared" si="2"/>
        <v>27.31884590243164</v>
      </c>
      <c r="J30" s="9">
        <f t="shared" si="2"/>
        <v>17.786655541838915</v>
      </c>
      <c r="K30" s="9">
        <f t="shared" si="2"/>
        <v>21.874766976889124</v>
      </c>
      <c r="L30" s="9">
        <f t="shared" si="2"/>
        <v>8.7391003290542919</v>
      </c>
      <c r="M30" s="9">
        <f t="shared" si="2"/>
        <v>16.370912659111479</v>
      </c>
      <c r="N30" s="9">
        <f t="shared" si="2"/>
        <v>9.1534609462834915</v>
      </c>
      <c r="O30" s="9">
        <f t="shared" si="2"/>
        <v>12.28280122406127</v>
      </c>
      <c r="P30" s="9">
        <f t="shared" si="2"/>
        <v>4.7899138662329257</v>
      </c>
      <c r="Q30" s="9">
        <f t="shared" si="2"/>
        <v>0.13670902937335844</v>
      </c>
      <c r="R30" s="9">
        <f t="shared" si="2"/>
        <v>6.7125020365197674</v>
      </c>
      <c r="S30" s="9">
        <f t="shared" si="2"/>
        <v>3.2476314699206514</v>
      </c>
      <c r="T30" s="9">
        <f t="shared" si="2"/>
        <v>0</v>
      </c>
      <c r="U30" s="9">
        <f t="shared" si="2"/>
        <v>0</v>
      </c>
      <c r="V30" s="9">
        <f t="shared" si="2"/>
        <v>0</v>
      </c>
    </row>
    <row r="33" spans="2:4" x14ac:dyDescent="0.25">
      <c r="B33" s="1" t="str">
        <f>F20</f>
        <v>Matig grove zandgronden met humushoudende bovengrond 15-30 cm</v>
      </c>
      <c r="C33" t="str">
        <f>F6</f>
        <v>Veen en moerige gronden met moerig-/kleiige bovengrond</v>
      </c>
      <c r="D33" t="s">
        <v>84</v>
      </c>
    </row>
    <row r="34" spans="2:4" x14ac:dyDescent="0.25">
      <c r="B34" s="8">
        <f>$I15</f>
        <v>20.451565413357635</v>
      </c>
      <c r="C34" s="8">
        <f>$I6</f>
        <v>32.299842716268692</v>
      </c>
      <c r="D34">
        <f>-I3</f>
        <v>-5</v>
      </c>
    </row>
    <row r="35" spans="2:4" x14ac:dyDescent="0.25">
      <c r="B35" s="8">
        <f>$K15</f>
        <v>16.096302272923623</v>
      </c>
      <c r="C35" s="8">
        <f>$K6</f>
        <v>26.311355898171925</v>
      </c>
      <c r="D35">
        <f>-K3</f>
        <v>-10</v>
      </c>
    </row>
    <row r="36" spans="2:4" x14ac:dyDescent="0.25">
      <c r="B36" s="8">
        <f>$N15</f>
        <v>6.2224919905381499</v>
      </c>
      <c r="C36" s="8">
        <f>$N6</f>
        <v>12.868304696283491</v>
      </c>
      <c r="D36">
        <f>-N3</f>
        <v>-20</v>
      </c>
    </row>
    <row r="37" spans="2:4" x14ac:dyDescent="0.25">
      <c r="B37" s="8">
        <f>$R15</f>
        <v>4.2700013768374436</v>
      </c>
      <c r="C37" s="8">
        <f>$R6</f>
        <v>10.183751782092738</v>
      </c>
      <c r="D37">
        <f>-R3</f>
        <v>-25</v>
      </c>
    </row>
    <row r="38" spans="2:4" x14ac:dyDescent="0.25">
      <c r="B38" s="8">
        <f>$S15</f>
        <v>1.4981051417808229</v>
      </c>
      <c r="C38" s="8">
        <f>$S6</f>
        <v>6.372394554918464</v>
      </c>
      <c r="D38">
        <f>-S3</f>
        <v>-35</v>
      </c>
    </row>
    <row r="39" spans="2:4" x14ac:dyDescent="0.25">
      <c r="B39" s="8">
        <f>$Q15</f>
        <v>0</v>
      </c>
      <c r="C39" s="8">
        <f>$Q6</f>
        <v>2.9501951300495426</v>
      </c>
      <c r="D39">
        <f>-Q3</f>
        <v>-50</v>
      </c>
    </row>
    <row r="40" spans="2:4" x14ac:dyDescent="0.25">
      <c r="B40" s="8">
        <f>$T15</f>
        <v>0</v>
      </c>
      <c r="C40" s="8">
        <f>$T6</f>
        <v>1.5243055669101988</v>
      </c>
      <c r="D40">
        <f>-T3</f>
        <v>-60</v>
      </c>
    </row>
    <row r="41" spans="2:4" x14ac:dyDescent="0.25">
      <c r="B41" s="8">
        <f>$U15</f>
        <v>0</v>
      </c>
      <c r="C41" s="8">
        <f>$U6</f>
        <v>0</v>
      </c>
      <c r="D41">
        <f>-U3</f>
        <v>-100</v>
      </c>
    </row>
    <row r="42" spans="2:4" x14ac:dyDescent="0.25">
      <c r="B42" s="8">
        <f>$V15</f>
        <v>0</v>
      </c>
      <c r="C42" s="8">
        <f>$V6</f>
        <v>0</v>
      </c>
      <c r="D42">
        <f>-V3</f>
        <v>-160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I3" sqref="I3"/>
    </sheetView>
  </sheetViews>
  <sheetFormatPr defaultRowHeight="15" x14ac:dyDescent="0.25"/>
  <cols>
    <col min="3" max="3" width="9.140625" customWidth="1"/>
    <col min="4" max="4" width="14.7109375" bestFit="1" customWidth="1"/>
    <col min="5" max="5" width="14.7109375" customWidth="1"/>
    <col min="6" max="6" width="76.7109375" bestFit="1" customWidth="1"/>
    <col min="7" max="7" width="11.140625" bestFit="1" customWidth="1"/>
    <col min="8" max="8" width="11" bestFit="1" customWidth="1"/>
  </cols>
  <sheetData>
    <row r="1" spans="1:22" x14ac:dyDescent="0.25">
      <c r="C1" s="6" t="s">
        <v>81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x14ac:dyDescent="0.25">
      <c r="C2" s="6" t="s">
        <v>80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2" x14ac:dyDescent="0.25">
      <c r="C3" s="7" t="s">
        <v>78</v>
      </c>
      <c r="I3" s="1">
        <f>'Grasland Natschade'!I3</f>
        <v>5</v>
      </c>
      <c r="J3" s="1">
        <f>'Grasland Natschade'!J3</f>
        <v>15</v>
      </c>
      <c r="K3" s="1">
        <f>'Grasland Natschade'!K3</f>
        <v>10</v>
      </c>
      <c r="L3" s="1">
        <f>'Grasland Natschade'!L3</f>
        <v>25</v>
      </c>
      <c r="M3" s="1">
        <f>'Grasland Natschade'!M3</f>
        <v>10</v>
      </c>
      <c r="N3" s="1">
        <f>'Grasland Natschade'!N3</f>
        <v>20</v>
      </c>
      <c r="O3" s="1">
        <f>'Grasland Natschade'!O3</f>
        <v>15</v>
      </c>
      <c r="P3" s="1">
        <f>'Grasland Natschade'!P3</f>
        <v>30</v>
      </c>
      <c r="Q3" s="1">
        <f>'Grasland Natschade'!Q3</f>
        <v>50</v>
      </c>
      <c r="R3" s="1">
        <f>'Grasland Natschade'!R3</f>
        <v>25</v>
      </c>
      <c r="S3" s="1">
        <f>'Grasland Natschade'!S3</f>
        <v>35</v>
      </c>
      <c r="T3" s="1">
        <f>'Grasland Natschade'!T3</f>
        <v>60</v>
      </c>
      <c r="U3" s="1">
        <f>'Grasland Natschade'!U3</f>
        <v>100</v>
      </c>
      <c r="V3" s="1">
        <f>'Grasland Natschade'!V3</f>
        <v>160</v>
      </c>
    </row>
    <row r="4" spans="1:22" x14ac:dyDescent="0.25">
      <c r="C4" s="7" t="s">
        <v>79</v>
      </c>
      <c r="I4" s="1">
        <f>'Grasland Natschade'!I4</f>
        <v>70</v>
      </c>
      <c r="J4" s="1">
        <f>'Grasland Natschade'!J4</f>
        <v>70</v>
      </c>
      <c r="K4" s="1">
        <f>'Grasland Natschade'!K4</f>
        <v>70</v>
      </c>
      <c r="L4" s="1">
        <f>'Grasland Natschade'!L4</f>
        <v>75</v>
      </c>
      <c r="M4" s="1">
        <f>'Grasland Natschade'!M4</f>
        <v>105</v>
      </c>
      <c r="N4" s="1">
        <f>'Grasland Natschade'!N4</f>
        <v>105</v>
      </c>
      <c r="O4" s="1">
        <f>'Grasland Natschade'!O4</f>
        <v>105</v>
      </c>
      <c r="P4" s="1">
        <f>'Grasland Natschade'!P4</f>
        <v>110</v>
      </c>
      <c r="Q4" s="1">
        <f>'Grasland Natschade'!Q4</f>
        <v>110</v>
      </c>
      <c r="R4" s="1">
        <f>'Grasland Natschade'!R4</f>
        <v>140</v>
      </c>
      <c r="S4" s="1">
        <f>'Grasland Natschade'!S4</f>
        <v>150</v>
      </c>
      <c r="T4" s="1">
        <f>'Grasland Natschade'!T4</f>
        <v>170</v>
      </c>
      <c r="U4" s="1">
        <f>'Grasland Natschade'!U4</f>
        <v>200</v>
      </c>
      <c r="V4" s="1">
        <f>'Grasland Natschade'!V4</f>
        <v>260</v>
      </c>
    </row>
    <row r="5" spans="1:22" s="5" customFormat="1" x14ac:dyDescent="0.25">
      <c r="A5" s="5" t="str">
        <f>'Grasland Natschade'!A5</f>
        <v>A</v>
      </c>
      <c r="B5" s="5" t="str">
        <f>'Grasland Natschade'!B5</f>
        <v>B</v>
      </c>
      <c r="C5" s="5" t="str">
        <f>'Grasland Natschade'!C5</f>
        <v>C</v>
      </c>
      <c r="D5" s="5" t="str">
        <f>'Grasland Natschade'!D5</f>
        <v>Bodemtype</v>
      </c>
      <c r="F5" s="5" t="str">
        <f>'Grasland Natschade'!F5</f>
        <v>Omschrijving</v>
      </c>
      <c r="G5" s="5" t="str">
        <f>'Grasland Natschade'!G5</f>
        <v>Aanduiding</v>
      </c>
      <c r="H5" s="5" t="str">
        <f>'Grasland Natschade'!H5</f>
        <v>Profieltype (HELP 1987)</v>
      </c>
    </row>
    <row r="6" spans="1:22" x14ac:dyDescent="0.25">
      <c r="A6">
        <v>-5.15625</v>
      </c>
      <c r="B6">
        <v>15.625</v>
      </c>
      <c r="C6" s="10">
        <v>11125000000</v>
      </c>
      <c r="D6" s="1">
        <f>'Grasland Natschade'!D6</f>
        <v>1</v>
      </c>
      <c r="E6" s="1"/>
      <c r="F6" s="1" t="str">
        <f>'Grasland Natschade'!F6</f>
        <v>Veen en moerige gronden met moerig-/kleiige bovengrond</v>
      </c>
      <c r="G6" s="1" t="str">
        <f>'Grasland Natschade'!G6</f>
        <v>hV/hW</v>
      </c>
      <c r="H6" s="1" t="str">
        <f>'Grasland Natschade'!H6</f>
        <v>3/10</v>
      </c>
      <c r="I6" s="9">
        <f t="shared" ref="I6:V15" si="0">MIN(45,MAX($A6+$B6*10^4*(I$3+60)^-2+$C6*EXP(I$4/-5),0))</f>
        <v>45</v>
      </c>
      <c r="J6" s="9">
        <f t="shared" si="0"/>
        <v>45</v>
      </c>
      <c r="K6" s="9">
        <f t="shared" si="0"/>
        <v>45</v>
      </c>
      <c r="L6" s="9">
        <f t="shared" si="0"/>
        <v>45</v>
      </c>
      <c r="M6" s="9">
        <f t="shared" si="0"/>
        <v>35.167103578092814</v>
      </c>
      <c r="N6" s="9">
        <f t="shared" si="0"/>
        <v>27.693410976051997</v>
      </c>
      <c r="O6" s="9">
        <f t="shared" si="0"/>
        <v>31.057126253829775</v>
      </c>
      <c r="P6" s="9">
        <f t="shared" si="0"/>
        <v>17.237156710106802</v>
      </c>
      <c r="Q6" s="9">
        <f t="shared" si="0"/>
        <v>10.860256393812548</v>
      </c>
      <c r="R6" s="9">
        <f t="shared" si="0"/>
        <v>16.477739847973641</v>
      </c>
      <c r="S6" s="9">
        <f t="shared" si="0"/>
        <v>12.157810426136999</v>
      </c>
      <c r="T6" s="9">
        <f t="shared" si="0"/>
        <v>5.6944635116757452</v>
      </c>
      <c r="U6" s="9">
        <f t="shared" si="0"/>
        <v>0.94726567226294112</v>
      </c>
      <c r="V6" s="9">
        <f t="shared" si="0"/>
        <v>0</v>
      </c>
    </row>
    <row r="7" spans="1:22" x14ac:dyDescent="0.25">
      <c r="A7">
        <v>-5.15625</v>
      </c>
      <c r="B7">
        <v>15.625</v>
      </c>
      <c r="C7" s="10">
        <v>11125000000</v>
      </c>
      <c r="D7" s="1">
        <f>'Grasland Natschade'!D7</f>
        <v>2</v>
      </c>
      <c r="E7" s="1"/>
      <c r="F7" s="1" t="str">
        <f>'Grasland Natschade'!F7</f>
        <v>Veen en moerige gronden met klei- of zanddek</v>
      </c>
      <c r="G7" s="1" t="str">
        <f>'Grasland Natschade'!G7</f>
        <v>kVW/zVW</v>
      </c>
      <c r="H7" s="1" t="str">
        <f>'Grasland Natschade'!H7</f>
        <v>4/12</v>
      </c>
      <c r="I7" s="9">
        <f t="shared" si="0"/>
        <v>45</v>
      </c>
      <c r="J7" s="9">
        <f t="shared" si="0"/>
        <v>45</v>
      </c>
      <c r="K7" s="9">
        <f t="shared" si="0"/>
        <v>45</v>
      </c>
      <c r="L7" s="9">
        <f t="shared" si="0"/>
        <v>45</v>
      </c>
      <c r="M7" s="9">
        <f t="shared" si="0"/>
        <v>35.167103578092814</v>
      </c>
      <c r="N7" s="9">
        <f t="shared" si="0"/>
        <v>27.693410976051997</v>
      </c>
      <c r="O7" s="9">
        <f t="shared" si="0"/>
        <v>31.057126253829775</v>
      </c>
      <c r="P7" s="9">
        <f t="shared" si="0"/>
        <v>17.237156710106802</v>
      </c>
      <c r="Q7" s="9">
        <f t="shared" si="0"/>
        <v>10.860256393812548</v>
      </c>
      <c r="R7" s="9">
        <f t="shared" si="0"/>
        <v>16.477739847973641</v>
      </c>
      <c r="S7" s="9">
        <f t="shared" si="0"/>
        <v>12.157810426136999</v>
      </c>
      <c r="T7" s="9">
        <f t="shared" si="0"/>
        <v>5.6944635116757452</v>
      </c>
      <c r="U7" s="9">
        <f t="shared" si="0"/>
        <v>0.94726567226294112</v>
      </c>
      <c r="V7" s="9">
        <f t="shared" si="0"/>
        <v>0</v>
      </c>
    </row>
    <row r="8" spans="1:22" x14ac:dyDescent="0.25">
      <c r="A8">
        <v>-7.03125</v>
      </c>
      <c r="B8">
        <v>15.625</v>
      </c>
      <c r="C8" s="10">
        <v>11968700000</v>
      </c>
      <c r="D8" s="1">
        <f>'Grasland Natschade'!D8</f>
        <v>3</v>
      </c>
      <c r="E8" s="1"/>
      <c r="F8" s="1" t="str">
        <f>'Grasland Natschade'!F8</f>
        <v>Gemengdwoelde veen- en moerige gronden</v>
      </c>
      <c r="G8" s="1" t="str">
        <f>'Grasland Natschade'!G8</f>
        <v>iV/jW</v>
      </c>
      <c r="H8" s="1" t="str">
        <f>'Grasland Natschade'!H8</f>
        <v>7/14</v>
      </c>
      <c r="I8" s="9">
        <f t="shared" si="0"/>
        <v>45</v>
      </c>
      <c r="J8" s="9">
        <f t="shared" si="0"/>
        <v>45</v>
      </c>
      <c r="K8" s="9">
        <f t="shared" si="0"/>
        <v>45</v>
      </c>
      <c r="L8" s="9">
        <f t="shared" si="0"/>
        <v>45</v>
      </c>
      <c r="M8" s="9">
        <f t="shared" si="0"/>
        <v>33.931844201395741</v>
      </c>
      <c r="N8" s="9">
        <f t="shared" si="0"/>
        <v>26.458151599354924</v>
      </c>
      <c r="O8" s="9">
        <f t="shared" si="0"/>
        <v>29.821866877132702</v>
      </c>
      <c r="P8" s="9">
        <f t="shared" si="0"/>
        <v>15.597504133102152</v>
      </c>
      <c r="Q8" s="9">
        <f t="shared" si="0"/>
        <v>9.2206038168078983</v>
      </c>
      <c r="R8" s="9">
        <f t="shared" si="0"/>
        <v>14.603323215910665</v>
      </c>
      <c r="S8" s="9">
        <f t="shared" si="0"/>
        <v>10.282889376401986</v>
      </c>
      <c r="T8" s="9">
        <f t="shared" si="0"/>
        <v>3.8194649577002893</v>
      </c>
      <c r="U8" s="9">
        <f t="shared" si="0"/>
        <v>0</v>
      </c>
      <c r="V8" s="9">
        <f t="shared" si="0"/>
        <v>0</v>
      </c>
    </row>
    <row r="9" spans="1:22" x14ac:dyDescent="0.25">
      <c r="A9">
        <v>-1.40625</v>
      </c>
      <c r="B9">
        <v>12.5</v>
      </c>
      <c r="C9" s="10">
        <v>11125000000</v>
      </c>
      <c r="D9" s="1">
        <f>'Grasland Natschade'!D9</f>
        <v>4</v>
      </c>
      <c r="E9" s="1"/>
      <c r="F9" s="1" t="str">
        <f>'Grasland Natschade'!F9</f>
        <v>Zavel- en kleigronden met veen beginnend tussen 4- en 80 cm</v>
      </c>
      <c r="G9" s="1" t="str">
        <f>'Grasland Natschade'!G9</f>
        <v>Kz/Kk1</v>
      </c>
      <c r="H9" s="1" t="str">
        <f>'Grasland Natschade'!H9</f>
        <v>15/18</v>
      </c>
      <c r="I9" s="9">
        <f t="shared" si="0"/>
        <v>45</v>
      </c>
      <c r="J9" s="9">
        <f t="shared" si="0"/>
        <v>45</v>
      </c>
      <c r="K9" s="9">
        <f t="shared" si="0"/>
        <v>45</v>
      </c>
      <c r="L9" s="9">
        <f t="shared" si="0"/>
        <v>45</v>
      </c>
      <c r="M9" s="9">
        <f t="shared" si="0"/>
        <v>32.539552557684651</v>
      </c>
      <c r="N9" s="9">
        <f t="shared" si="0"/>
        <v>26.560598476051997</v>
      </c>
      <c r="O9" s="9">
        <f t="shared" si="0"/>
        <v>29.251570698274222</v>
      </c>
      <c r="P9" s="9">
        <f t="shared" si="0"/>
        <v>17.129132018748777</v>
      </c>
      <c r="Q9" s="9">
        <f t="shared" si="0"/>
        <v>12.027611765713374</v>
      </c>
      <c r="R9" s="9">
        <f t="shared" si="0"/>
        <v>15.902480332402709</v>
      </c>
      <c r="S9" s="9">
        <f t="shared" si="0"/>
        <v>12.445206548020657</v>
      </c>
      <c r="T9" s="9">
        <f t="shared" si="0"/>
        <v>7.2743246227868559</v>
      </c>
      <c r="U9" s="9">
        <f t="shared" si="0"/>
        <v>3.4765625472629411</v>
      </c>
      <c r="V9" s="9">
        <f t="shared" si="0"/>
        <v>1.1763946280994642</v>
      </c>
    </row>
    <row r="10" spans="1:22" x14ac:dyDescent="0.25">
      <c r="A10">
        <v>-3.28125</v>
      </c>
      <c r="B10">
        <v>12.5</v>
      </c>
      <c r="C10" s="10">
        <v>11125000000</v>
      </c>
      <c r="D10" s="1">
        <f>'Grasland Natschade'!D10</f>
        <v>5</v>
      </c>
      <c r="E10" s="1"/>
      <c r="F10" s="1" t="str">
        <f>'Grasland Natschade'!F10</f>
        <v>Zavel- en kleigronden met zand beginnend tussen 40 en 80 cm</v>
      </c>
      <c r="G10" s="1" t="str">
        <f>'Grasland Natschade'!G10</f>
        <v>Kz/Kk2</v>
      </c>
      <c r="H10" s="1" t="str">
        <f>'Grasland Natschade'!H10</f>
        <v>19/22</v>
      </c>
      <c r="I10" s="9">
        <f t="shared" si="0"/>
        <v>45</v>
      </c>
      <c r="J10" s="9">
        <f t="shared" si="0"/>
        <v>45</v>
      </c>
      <c r="K10" s="9">
        <f t="shared" si="0"/>
        <v>45</v>
      </c>
      <c r="L10" s="9">
        <f t="shared" si="0"/>
        <v>45</v>
      </c>
      <c r="M10" s="9">
        <f t="shared" si="0"/>
        <v>30.664552557684651</v>
      </c>
      <c r="N10" s="9">
        <f t="shared" si="0"/>
        <v>24.685598476051997</v>
      </c>
      <c r="O10" s="9">
        <f t="shared" si="0"/>
        <v>27.376570698274222</v>
      </c>
      <c r="P10" s="9">
        <f t="shared" si="0"/>
        <v>15.254132018748779</v>
      </c>
      <c r="Q10" s="9">
        <f t="shared" si="0"/>
        <v>10.152611765713374</v>
      </c>
      <c r="R10" s="9">
        <f t="shared" si="0"/>
        <v>14.027480332402709</v>
      </c>
      <c r="S10" s="9">
        <f t="shared" si="0"/>
        <v>10.570206548020657</v>
      </c>
      <c r="T10" s="9">
        <f t="shared" si="0"/>
        <v>5.3993246227868559</v>
      </c>
      <c r="U10" s="9">
        <f t="shared" si="0"/>
        <v>1.6015625472629411</v>
      </c>
      <c r="V10" s="9">
        <f t="shared" si="0"/>
        <v>0</v>
      </c>
    </row>
    <row r="11" spans="1:22" x14ac:dyDescent="0.25">
      <c r="A11">
        <v>-0.79101600000000005</v>
      </c>
      <c r="B11">
        <v>15.625</v>
      </c>
      <c r="C11" s="10">
        <v>8576170000</v>
      </c>
      <c r="D11" s="1">
        <f>'Grasland Natschade'!D11</f>
        <v>6</v>
      </c>
      <c r="E11" s="1"/>
      <c r="F11" s="1" t="str">
        <f>'Grasland Natschade'!F11</f>
        <v>Zavel- en kleigronden met zware klei beginnend tussen 40 en 80 cm</v>
      </c>
      <c r="G11" s="1" t="str">
        <f>'Grasland Natschade'!G11</f>
        <v>Kz/Kk34</v>
      </c>
      <c r="H11" s="1" t="str">
        <f>'Grasland Natschade'!H11</f>
        <v>23/26</v>
      </c>
      <c r="I11" s="9">
        <f t="shared" si="0"/>
        <v>45</v>
      </c>
      <c r="J11" s="9">
        <f t="shared" si="0"/>
        <v>45</v>
      </c>
      <c r="K11" s="9">
        <f t="shared" si="0"/>
        <v>45</v>
      </c>
      <c r="L11" s="9">
        <f t="shared" si="0"/>
        <v>45</v>
      </c>
      <c r="M11" s="9">
        <f t="shared" si="0"/>
        <v>37.59967182854534</v>
      </c>
      <c r="N11" s="9">
        <f t="shared" si="0"/>
        <v>30.125979226504526</v>
      </c>
      <c r="O11" s="9">
        <f t="shared" si="0"/>
        <v>33.489694504282305</v>
      </c>
      <c r="P11" s="9">
        <f t="shared" si="0"/>
        <v>20.891402714192093</v>
      </c>
      <c r="Q11" s="9">
        <f t="shared" si="0"/>
        <v>14.514502397897838</v>
      </c>
      <c r="R11" s="9">
        <f t="shared" si="0"/>
        <v>20.841211484931186</v>
      </c>
      <c r="S11" s="9">
        <f t="shared" si="0"/>
        <v>16.522805916235484</v>
      </c>
      <c r="T11" s="9">
        <f t="shared" si="0"/>
        <v>10.059693143214517</v>
      </c>
      <c r="U11" s="9">
        <f t="shared" si="0"/>
        <v>5.3124996614346083</v>
      </c>
      <c r="V11" s="9">
        <f t="shared" si="0"/>
        <v>2.4372897851241913</v>
      </c>
    </row>
    <row r="12" spans="1:22" x14ac:dyDescent="0.25">
      <c r="A12">
        <v>-3.515625</v>
      </c>
      <c r="B12">
        <v>14.0625</v>
      </c>
      <c r="C12" s="10">
        <v>9050780000</v>
      </c>
      <c r="D12" s="1">
        <f>'Grasland Natschade'!D12</f>
        <v>7</v>
      </c>
      <c r="E12" s="1"/>
      <c r="F12" s="1" t="str">
        <f>'Grasland Natschade'!F12</f>
        <v>Zavel- en kleigronden, aflopend profiel</v>
      </c>
      <c r="G12" s="1" t="str">
        <f>'Grasland Natschade'!G12</f>
        <v>Kz/Kk5</v>
      </c>
      <c r="H12" s="1" t="str">
        <f>'Grasland Natschade'!H12</f>
        <v>27/30</v>
      </c>
      <c r="I12" s="9">
        <f t="shared" si="0"/>
        <v>45</v>
      </c>
      <c r="J12" s="9">
        <f t="shared" si="0"/>
        <v>45</v>
      </c>
      <c r="K12" s="9">
        <f t="shared" si="0"/>
        <v>45</v>
      </c>
      <c r="L12" s="9">
        <f t="shared" si="0"/>
        <v>45</v>
      </c>
      <c r="M12" s="9">
        <f t="shared" si="0"/>
        <v>32.046163218810392</v>
      </c>
      <c r="N12" s="9">
        <f t="shared" si="0"/>
        <v>25.319839876973653</v>
      </c>
      <c r="O12" s="9">
        <f t="shared" si="0"/>
        <v>28.347183626973653</v>
      </c>
      <c r="P12" s="9">
        <f t="shared" si="0"/>
        <v>16.370172313668732</v>
      </c>
      <c r="Q12" s="9">
        <f t="shared" si="0"/>
        <v>10.630962029003904</v>
      </c>
      <c r="R12" s="9">
        <f t="shared" si="0"/>
        <v>15.954300891489194</v>
      </c>
      <c r="S12" s="9">
        <f t="shared" si="0"/>
        <v>12.066939389391685</v>
      </c>
      <c r="T12" s="9">
        <f t="shared" si="0"/>
        <v>6.2500155122081544</v>
      </c>
      <c r="U12" s="9">
        <f t="shared" si="0"/>
        <v>1.9775391009509198</v>
      </c>
      <c r="V12" s="9">
        <f t="shared" si="0"/>
        <v>0</v>
      </c>
    </row>
    <row r="13" spans="1:22" x14ac:dyDescent="0.25">
      <c r="A13">
        <v>-3.6328130000000001</v>
      </c>
      <c r="B13">
        <v>13.28125</v>
      </c>
      <c r="C13" s="10">
        <v>8576170000</v>
      </c>
      <c r="D13" s="1">
        <f>'Grasland Natschade'!D13</f>
        <v>8</v>
      </c>
      <c r="E13" s="1"/>
      <c r="F13" s="1" t="str">
        <f>'Grasland Natschade'!F13</f>
        <v>Zavelgronden, aflopend profiel</v>
      </c>
      <c r="G13" s="1" t="str">
        <f>'Grasland Natschade'!G13</f>
        <v>Kz5h</v>
      </c>
      <c r="H13" s="1" t="str">
        <f>'Grasland Natschade'!H13</f>
        <v>27/28</v>
      </c>
      <c r="I13" s="9">
        <f t="shared" si="0"/>
        <v>45</v>
      </c>
      <c r="J13" s="9">
        <f t="shared" si="0"/>
        <v>45</v>
      </c>
      <c r="K13" s="9">
        <f t="shared" si="0"/>
        <v>45</v>
      </c>
      <c r="L13" s="9">
        <f t="shared" si="0"/>
        <v>45</v>
      </c>
      <c r="M13" s="9">
        <f t="shared" si="0"/>
        <v>29.974711563239222</v>
      </c>
      <c r="N13" s="9">
        <f t="shared" si="0"/>
        <v>23.622072851504527</v>
      </c>
      <c r="O13" s="9">
        <f t="shared" si="0"/>
        <v>26.481230837615637</v>
      </c>
      <c r="P13" s="9">
        <f t="shared" si="0"/>
        <v>15.156087195673573</v>
      </c>
      <c r="Q13" s="9">
        <f t="shared" si="0"/>
        <v>9.7357219268234569</v>
      </c>
      <c r="R13" s="9">
        <f t="shared" si="0"/>
        <v>14.755469848252984</v>
      </c>
      <c r="S13" s="9">
        <f t="shared" si="0"/>
        <v>11.084056007648226</v>
      </c>
      <c r="T13" s="9">
        <f t="shared" si="0"/>
        <v>5.5902919765478511</v>
      </c>
      <c r="U13" s="9">
        <f t="shared" si="0"/>
        <v>1.5551753176846081</v>
      </c>
      <c r="V13" s="9">
        <f t="shared" si="0"/>
        <v>0</v>
      </c>
    </row>
    <row r="14" spans="1:22" x14ac:dyDescent="0.25">
      <c r="A14">
        <v>-1.40625</v>
      </c>
      <c r="B14">
        <v>12.5</v>
      </c>
      <c r="C14" s="10">
        <v>11968700000</v>
      </c>
      <c r="D14" s="1">
        <f>'Grasland Natschade'!D14</f>
        <v>9</v>
      </c>
      <c r="E14" s="1"/>
      <c r="F14" s="1" t="str">
        <f>'Grasland Natschade'!F14</f>
        <v>Kleigronden, aflopend profiel</v>
      </c>
      <c r="G14" s="1" t="str">
        <f>'Grasland Natschade'!G14</f>
        <v>Kk5h</v>
      </c>
      <c r="H14" s="1" t="str">
        <f>'Grasland Natschade'!H14</f>
        <v>29/30</v>
      </c>
      <c r="I14" s="9">
        <f t="shared" si="0"/>
        <v>45</v>
      </c>
      <c r="J14" s="9">
        <f t="shared" si="0"/>
        <v>45</v>
      </c>
      <c r="K14" s="9">
        <f t="shared" si="0"/>
        <v>45</v>
      </c>
      <c r="L14" s="9">
        <f t="shared" si="0"/>
        <v>45</v>
      </c>
      <c r="M14" s="9">
        <f t="shared" si="0"/>
        <v>33.179293180987578</v>
      </c>
      <c r="N14" s="9">
        <f t="shared" si="0"/>
        <v>27.200339099354924</v>
      </c>
      <c r="O14" s="9">
        <f t="shared" si="0"/>
        <v>29.891311321577149</v>
      </c>
      <c r="P14" s="9">
        <f t="shared" si="0"/>
        <v>17.36447944174413</v>
      </c>
      <c r="Q14" s="9">
        <f t="shared" si="0"/>
        <v>12.262959188708724</v>
      </c>
      <c r="R14" s="9">
        <f t="shared" si="0"/>
        <v>15.903063700339731</v>
      </c>
      <c r="S14" s="9">
        <f t="shared" si="0"/>
        <v>12.445285498285644</v>
      </c>
      <c r="T14" s="9">
        <f t="shared" si="0"/>
        <v>7.2743260688113995</v>
      </c>
      <c r="U14" s="9">
        <f t="shared" si="0"/>
        <v>3.4765625508472775</v>
      </c>
      <c r="V14" s="9">
        <f t="shared" si="0"/>
        <v>1.1763946280994861</v>
      </c>
    </row>
    <row r="15" spans="1:22" x14ac:dyDescent="0.25">
      <c r="A15">
        <v>-6.9433590000000001</v>
      </c>
      <c r="B15">
        <v>13.28125</v>
      </c>
      <c r="C15" s="10">
        <v>8576170000</v>
      </c>
      <c r="D15" s="1">
        <f>'Grasland Natschade'!D15</f>
        <v>10</v>
      </c>
      <c r="E15" s="1"/>
      <c r="F15" s="1" t="str">
        <f>'Grasland Natschade'!F15</f>
        <v>Zwak lemige, matig fijne zandgronden met humushoudende bovengrond &lt; 15 cm</v>
      </c>
      <c r="G15" s="1" t="str">
        <f>'Grasland Natschade'!G15</f>
        <v>Z1a</v>
      </c>
      <c r="H15" s="1" t="str">
        <f>'Grasland Natschade'!H15</f>
        <v>35</v>
      </c>
      <c r="I15" s="9">
        <f t="shared" si="0"/>
        <v>45</v>
      </c>
      <c r="J15" s="9">
        <f t="shared" si="0"/>
        <v>45</v>
      </c>
      <c r="K15" s="9">
        <f t="shared" si="0"/>
        <v>45</v>
      </c>
      <c r="L15" s="9">
        <f t="shared" si="0"/>
        <v>45</v>
      </c>
      <c r="M15" s="9">
        <f t="shared" si="0"/>
        <v>26.664165563239219</v>
      </c>
      <c r="N15" s="9">
        <f t="shared" si="0"/>
        <v>20.311526851504524</v>
      </c>
      <c r="O15" s="9">
        <f t="shared" si="0"/>
        <v>23.170684837615635</v>
      </c>
      <c r="P15" s="9">
        <f t="shared" si="0"/>
        <v>11.845541195673572</v>
      </c>
      <c r="Q15" s="9">
        <f t="shared" si="0"/>
        <v>6.4251759268234565</v>
      </c>
      <c r="R15" s="9">
        <f t="shared" si="0"/>
        <v>11.444923848252984</v>
      </c>
      <c r="S15" s="9">
        <f t="shared" si="0"/>
        <v>7.7735100076482269</v>
      </c>
      <c r="T15" s="9">
        <f t="shared" si="0"/>
        <v>2.279745976547852</v>
      </c>
      <c r="U15" s="9">
        <f t="shared" si="0"/>
        <v>0</v>
      </c>
      <c r="V15" s="9">
        <f t="shared" si="0"/>
        <v>0</v>
      </c>
    </row>
    <row r="16" spans="1:22" x14ac:dyDescent="0.25">
      <c r="A16">
        <v>-6.9433590000000001</v>
      </c>
      <c r="B16">
        <v>13.28125</v>
      </c>
      <c r="C16" s="10">
        <v>8576170000</v>
      </c>
      <c r="D16" s="1">
        <f>'Grasland Natschade'!D16</f>
        <v>11</v>
      </c>
      <c r="E16" s="1"/>
      <c r="F16" s="1" t="str">
        <f>'Grasland Natschade'!F16</f>
        <v>Zwak temige, matig grove zandgronden</v>
      </c>
      <c r="G16" s="1" t="str">
        <f>'Grasland Natschade'!G16</f>
        <v>Z2a</v>
      </c>
      <c r="H16" s="1" t="str">
        <f>'Grasland Natschade'!H16</f>
        <v>37</v>
      </c>
      <c r="I16" s="9">
        <f t="shared" ref="I16:V30" si="1">MIN(45,MAX($A16+$B16*10^4*(I$3+60)^-2+$C16*EXP(I$4/-5),0))</f>
        <v>45</v>
      </c>
      <c r="J16" s="9">
        <f t="shared" si="1"/>
        <v>45</v>
      </c>
      <c r="K16" s="9">
        <f t="shared" si="1"/>
        <v>45</v>
      </c>
      <c r="L16" s="9">
        <f t="shared" si="1"/>
        <v>45</v>
      </c>
      <c r="M16" s="9">
        <f t="shared" si="1"/>
        <v>26.664165563239219</v>
      </c>
      <c r="N16" s="9">
        <f t="shared" si="1"/>
        <v>20.311526851504524</v>
      </c>
      <c r="O16" s="9">
        <f t="shared" si="1"/>
        <v>23.170684837615635</v>
      </c>
      <c r="P16" s="9">
        <f t="shared" si="1"/>
        <v>11.845541195673572</v>
      </c>
      <c r="Q16" s="9">
        <f t="shared" si="1"/>
        <v>6.4251759268234565</v>
      </c>
      <c r="R16" s="9">
        <f t="shared" si="1"/>
        <v>11.444923848252984</v>
      </c>
      <c r="S16" s="9">
        <f t="shared" si="1"/>
        <v>7.7735100076482269</v>
      </c>
      <c r="T16" s="9">
        <f t="shared" si="1"/>
        <v>2.279745976547852</v>
      </c>
      <c r="U16" s="9">
        <f t="shared" si="1"/>
        <v>0</v>
      </c>
      <c r="V16" s="9">
        <f t="shared" si="1"/>
        <v>0</v>
      </c>
    </row>
    <row r="17" spans="1:22" x14ac:dyDescent="0.25">
      <c r="A17">
        <v>-9.6875</v>
      </c>
      <c r="B17">
        <v>15.625</v>
      </c>
      <c r="C17" s="10">
        <v>11125000000</v>
      </c>
      <c r="D17" s="1">
        <f>'Grasland Natschade'!D17</f>
        <v>12</v>
      </c>
      <c r="E17" s="1"/>
      <c r="F17" s="1" t="str">
        <f>'Grasland Natschade'!F17</f>
        <v>Zwak lemige, matig fijne zandgronden met humushoudende bovengrond 15-30 cm</v>
      </c>
      <c r="G17" s="1" t="str">
        <f>'Grasland Natschade'!G17</f>
        <v>tZ1a</v>
      </c>
      <c r="H17" s="1" t="str">
        <f>'Grasland Natschade'!H17</f>
        <v>39</v>
      </c>
      <c r="I17" s="9">
        <f t="shared" si="1"/>
        <v>45</v>
      </c>
      <c r="J17" s="9">
        <f t="shared" si="1"/>
        <v>45</v>
      </c>
      <c r="K17" s="9">
        <f t="shared" si="1"/>
        <v>45</v>
      </c>
      <c r="L17" s="9">
        <f t="shared" si="1"/>
        <v>45</v>
      </c>
      <c r="M17" s="9">
        <f t="shared" si="1"/>
        <v>30.635853578092814</v>
      </c>
      <c r="N17" s="9">
        <f t="shared" si="1"/>
        <v>23.162160976051997</v>
      </c>
      <c r="O17" s="9">
        <f t="shared" si="1"/>
        <v>26.525876253829775</v>
      </c>
      <c r="P17" s="9">
        <f t="shared" si="1"/>
        <v>12.705906710106802</v>
      </c>
      <c r="Q17" s="9">
        <f t="shared" si="1"/>
        <v>6.3290063938125485</v>
      </c>
      <c r="R17" s="9">
        <f t="shared" si="1"/>
        <v>11.946489847973643</v>
      </c>
      <c r="S17" s="9">
        <f t="shared" si="1"/>
        <v>7.626560426136999</v>
      </c>
      <c r="T17" s="9">
        <f t="shared" si="1"/>
        <v>1.1632135116757456</v>
      </c>
      <c r="U17" s="9">
        <f t="shared" si="1"/>
        <v>0</v>
      </c>
      <c r="V17" s="9">
        <f t="shared" si="1"/>
        <v>0</v>
      </c>
    </row>
    <row r="18" spans="1:22" x14ac:dyDescent="0.25">
      <c r="A18">
        <v>-6.9433590000000001</v>
      </c>
      <c r="B18">
        <v>13.28125</v>
      </c>
      <c r="C18" s="10">
        <v>13076200000</v>
      </c>
      <c r="D18" s="1">
        <f>'Grasland Natschade'!D18</f>
        <v>13</v>
      </c>
      <c r="E18" s="1"/>
      <c r="F18" s="1" t="str">
        <f>'Grasland Natschade'!F18</f>
        <v>Matig fijne zandgronden met humushoudende bovengrond 15-30 cm</v>
      </c>
      <c r="G18" s="1" t="str">
        <f>'Grasland Natschade'!G18</f>
        <v>tZ1</v>
      </c>
      <c r="H18" s="1" t="str">
        <f>'Grasland Natschade'!H18</f>
        <v>39/40</v>
      </c>
      <c r="I18" s="9">
        <f t="shared" si="1"/>
        <v>45</v>
      </c>
      <c r="J18" s="9">
        <f t="shared" si="1"/>
        <v>45</v>
      </c>
      <c r="K18" s="9">
        <f t="shared" si="1"/>
        <v>45</v>
      </c>
      <c r="L18" s="9">
        <f t="shared" si="1"/>
        <v>45</v>
      </c>
      <c r="M18" s="9">
        <f t="shared" si="1"/>
        <v>30.076340503480861</v>
      </c>
      <c r="N18" s="9">
        <f t="shared" si="1"/>
        <v>23.723701791746166</v>
      </c>
      <c r="O18" s="9">
        <f t="shared" si="1"/>
        <v>26.582859777857276</v>
      </c>
      <c r="P18" s="9">
        <f t="shared" si="1"/>
        <v>13.100810205868866</v>
      </c>
      <c r="Q18" s="9">
        <f t="shared" si="1"/>
        <v>7.680444937018752</v>
      </c>
      <c r="R18" s="9">
        <f t="shared" si="1"/>
        <v>11.448035349044307</v>
      </c>
      <c r="S18" s="9">
        <f t="shared" si="1"/>
        <v>7.7739311034891116</v>
      </c>
      <c r="T18" s="9">
        <f t="shared" si="1"/>
        <v>2.2797536891872112</v>
      </c>
      <c r="U18" s="9">
        <f t="shared" si="1"/>
        <v>0</v>
      </c>
      <c r="V18" s="9">
        <f t="shared" si="1"/>
        <v>0</v>
      </c>
    </row>
    <row r="19" spans="1:22" x14ac:dyDescent="0.25">
      <c r="A19">
        <v>-9.6875</v>
      </c>
      <c r="B19">
        <v>15.625</v>
      </c>
      <c r="C19" s="10">
        <v>11125000000</v>
      </c>
      <c r="D19" s="1">
        <f>'Grasland Natschade'!D19</f>
        <v>14</v>
      </c>
      <c r="E19" s="1"/>
      <c r="F19" s="1" t="str">
        <f>'Grasland Natschade'!F19</f>
        <v>Zwak lemige, matig grove zandgronden met humushoudende bovengrond 15-30 cm</v>
      </c>
      <c r="G19" s="1" t="str">
        <f>'Grasland Natschade'!G19</f>
        <v>tZ2a</v>
      </c>
      <c r="H19" s="1" t="str">
        <f>'Grasland Natschade'!H19</f>
        <v>41</v>
      </c>
      <c r="I19" s="9">
        <f t="shared" si="1"/>
        <v>45</v>
      </c>
      <c r="J19" s="9">
        <f t="shared" si="1"/>
        <v>45</v>
      </c>
      <c r="K19" s="9">
        <f t="shared" si="1"/>
        <v>45</v>
      </c>
      <c r="L19" s="9">
        <f t="shared" si="1"/>
        <v>45</v>
      </c>
      <c r="M19" s="9">
        <f t="shared" si="1"/>
        <v>30.635853578092814</v>
      </c>
      <c r="N19" s="9">
        <f t="shared" si="1"/>
        <v>23.162160976051997</v>
      </c>
      <c r="O19" s="9">
        <f t="shared" si="1"/>
        <v>26.525876253829775</v>
      </c>
      <c r="P19" s="9">
        <f t="shared" si="1"/>
        <v>12.705906710106802</v>
      </c>
      <c r="Q19" s="9">
        <f t="shared" si="1"/>
        <v>6.3290063938125485</v>
      </c>
      <c r="R19" s="9">
        <f t="shared" si="1"/>
        <v>11.946489847973643</v>
      </c>
      <c r="S19" s="9">
        <f t="shared" si="1"/>
        <v>7.626560426136999</v>
      </c>
      <c r="T19" s="9">
        <f t="shared" si="1"/>
        <v>1.1632135116757456</v>
      </c>
      <c r="U19" s="9">
        <f t="shared" si="1"/>
        <v>0</v>
      </c>
      <c r="V19" s="9">
        <f t="shared" si="1"/>
        <v>0</v>
      </c>
    </row>
    <row r="20" spans="1:22" x14ac:dyDescent="0.25">
      <c r="A20">
        <v>-6.9433590000000001</v>
      </c>
      <c r="B20">
        <v>13.28125</v>
      </c>
      <c r="C20" s="10">
        <v>13076200000</v>
      </c>
      <c r="D20" s="1">
        <f>'Grasland Natschade'!D20</f>
        <v>15</v>
      </c>
      <c r="E20" s="1"/>
      <c r="F20" s="1" t="str">
        <f>'Grasland Natschade'!F20</f>
        <v>Matig grove zandgronden met humushoudende bovengrond 15-30 cm</v>
      </c>
      <c r="G20" s="1" t="str">
        <f>'Grasland Natschade'!G20</f>
        <v>tZ2</v>
      </c>
      <c r="H20" s="1" t="str">
        <f>'Grasland Natschade'!H20</f>
        <v>41/42</v>
      </c>
      <c r="I20" s="9">
        <f t="shared" si="1"/>
        <v>45</v>
      </c>
      <c r="J20" s="9">
        <f t="shared" si="1"/>
        <v>45</v>
      </c>
      <c r="K20" s="9">
        <f t="shared" si="1"/>
        <v>45</v>
      </c>
      <c r="L20" s="9">
        <f t="shared" si="1"/>
        <v>45</v>
      </c>
      <c r="M20" s="9">
        <f t="shared" si="1"/>
        <v>30.076340503480861</v>
      </c>
      <c r="N20" s="9">
        <f t="shared" si="1"/>
        <v>23.723701791746166</v>
      </c>
      <c r="O20" s="9">
        <f t="shared" si="1"/>
        <v>26.582859777857276</v>
      </c>
      <c r="P20" s="9">
        <f t="shared" si="1"/>
        <v>13.100810205868866</v>
      </c>
      <c r="Q20" s="9">
        <f t="shared" si="1"/>
        <v>7.680444937018752</v>
      </c>
      <c r="R20" s="9">
        <f t="shared" si="1"/>
        <v>11.448035349044307</v>
      </c>
      <c r="S20" s="9">
        <f t="shared" si="1"/>
        <v>7.7739311034891116</v>
      </c>
      <c r="T20" s="9">
        <f t="shared" si="1"/>
        <v>2.2797536891872112</v>
      </c>
      <c r="U20" s="9">
        <f t="shared" si="1"/>
        <v>0</v>
      </c>
      <c r="V20" s="9">
        <f t="shared" si="1"/>
        <v>0</v>
      </c>
    </row>
    <row r="21" spans="1:22" x14ac:dyDescent="0.25">
      <c r="A21">
        <v>-6.4160159999999999</v>
      </c>
      <c r="B21">
        <v>13.28125</v>
      </c>
      <c r="C21" s="10">
        <v>13076200000</v>
      </c>
      <c r="D21" s="1">
        <f>'Grasland Natschade'!D21</f>
        <v>16</v>
      </c>
      <c r="E21" s="1"/>
      <c r="F21" s="1" t="str">
        <f>'Grasland Natschade'!F21</f>
        <v>Matig fijne zandgronden met humus met humushoudende bovengrond 30-50 cm</v>
      </c>
      <c r="G21" s="1" t="str">
        <f>'Grasland Natschade'!G21</f>
        <v>cZ1</v>
      </c>
      <c r="H21" s="1" t="str">
        <f>'Grasland Natschade'!H21</f>
        <v>43/44</v>
      </c>
      <c r="I21" s="9">
        <f t="shared" si="1"/>
        <v>45</v>
      </c>
      <c r="J21" s="9">
        <f t="shared" si="1"/>
        <v>45</v>
      </c>
      <c r="K21" s="9">
        <f t="shared" si="1"/>
        <v>45</v>
      </c>
      <c r="L21" s="9">
        <f t="shared" si="1"/>
        <v>45</v>
      </c>
      <c r="M21" s="9">
        <f t="shared" si="1"/>
        <v>30.603683503480863</v>
      </c>
      <c r="N21" s="9">
        <f t="shared" si="1"/>
        <v>24.251044791746168</v>
      </c>
      <c r="O21" s="9">
        <f t="shared" si="1"/>
        <v>27.110202777857278</v>
      </c>
      <c r="P21" s="9">
        <f t="shared" si="1"/>
        <v>13.628153205868868</v>
      </c>
      <c r="Q21" s="9">
        <f t="shared" si="1"/>
        <v>8.2077879370187521</v>
      </c>
      <c r="R21" s="9">
        <f t="shared" si="1"/>
        <v>11.975378349044309</v>
      </c>
      <c r="S21" s="9">
        <f t="shared" si="1"/>
        <v>8.3012741034891118</v>
      </c>
      <c r="T21" s="9">
        <f t="shared" si="1"/>
        <v>2.8070966891872113</v>
      </c>
      <c r="U21" s="9">
        <f t="shared" si="1"/>
        <v>0</v>
      </c>
      <c r="V21" s="9">
        <f t="shared" si="1"/>
        <v>0</v>
      </c>
    </row>
    <row r="22" spans="1:22" x14ac:dyDescent="0.25">
      <c r="A22">
        <v>-6.4160159999999999</v>
      </c>
      <c r="B22">
        <v>13.28125</v>
      </c>
      <c r="C22" s="10">
        <v>13076200000</v>
      </c>
      <c r="D22" s="1">
        <f>'Grasland Natschade'!D22</f>
        <v>17</v>
      </c>
      <c r="E22" s="1"/>
      <c r="F22" s="1" t="str">
        <f>'Grasland Natschade'!F22</f>
        <v>Matig grove zandgronden met humushoudende bovengrond 30-50 cm</v>
      </c>
      <c r="G22" s="1" t="str">
        <f>'Grasland Natschade'!G22</f>
        <v>cZ2</v>
      </c>
      <c r="H22" s="1" t="str">
        <f>'Grasland Natschade'!H22</f>
        <v>45/46</v>
      </c>
      <c r="I22" s="9">
        <f t="shared" si="1"/>
        <v>45</v>
      </c>
      <c r="J22" s="9">
        <f t="shared" si="1"/>
        <v>45</v>
      </c>
      <c r="K22" s="9">
        <f t="shared" si="1"/>
        <v>45</v>
      </c>
      <c r="L22" s="9">
        <f t="shared" si="1"/>
        <v>45</v>
      </c>
      <c r="M22" s="9">
        <f t="shared" si="1"/>
        <v>30.603683503480863</v>
      </c>
      <c r="N22" s="9">
        <f t="shared" si="1"/>
        <v>24.251044791746168</v>
      </c>
      <c r="O22" s="9">
        <f t="shared" si="1"/>
        <v>27.110202777857278</v>
      </c>
      <c r="P22" s="9">
        <f t="shared" si="1"/>
        <v>13.628153205868868</v>
      </c>
      <c r="Q22" s="9">
        <f t="shared" si="1"/>
        <v>8.2077879370187521</v>
      </c>
      <c r="R22" s="9">
        <f t="shared" si="1"/>
        <v>11.975378349044309</v>
      </c>
      <c r="S22" s="9">
        <f t="shared" si="1"/>
        <v>8.3012741034891118</v>
      </c>
      <c r="T22" s="9">
        <f t="shared" si="1"/>
        <v>2.8070966891872113</v>
      </c>
      <c r="U22" s="9">
        <f t="shared" si="1"/>
        <v>0</v>
      </c>
      <c r="V22" s="9">
        <f t="shared" si="1"/>
        <v>0</v>
      </c>
    </row>
    <row r="23" spans="1:22" x14ac:dyDescent="0.25">
      <c r="A23">
        <v>-6.4160159999999999</v>
      </c>
      <c r="B23">
        <v>13.28125</v>
      </c>
      <c r="C23" s="10">
        <v>13076200000</v>
      </c>
      <c r="D23" s="1">
        <f>'Grasland Natschade'!D23</f>
        <v>18</v>
      </c>
      <c r="E23" s="1"/>
      <c r="F23" s="1" t="str">
        <f>'Grasland Natschade'!F23</f>
        <v>Matig fijne eerdgronden met humushoudende bovengrond &gt; 50 cm</v>
      </c>
      <c r="G23" s="1" t="str">
        <f>'Grasland Natschade'!G23</f>
        <v>EZ1</v>
      </c>
      <c r="H23" s="1" t="str">
        <f>'Grasland Natschade'!H23</f>
        <v>47/48</v>
      </c>
      <c r="I23" s="9">
        <f t="shared" si="1"/>
        <v>45</v>
      </c>
      <c r="J23" s="9">
        <f t="shared" si="1"/>
        <v>45</v>
      </c>
      <c r="K23" s="9">
        <f t="shared" si="1"/>
        <v>45</v>
      </c>
      <c r="L23" s="9">
        <f t="shared" si="1"/>
        <v>45</v>
      </c>
      <c r="M23" s="9">
        <f t="shared" si="1"/>
        <v>30.603683503480863</v>
      </c>
      <c r="N23" s="9">
        <f t="shared" si="1"/>
        <v>24.251044791746168</v>
      </c>
      <c r="O23" s="9">
        <f t="shared" si="1"/>
        <v>27.110202777857278</v>
      </c>
      <c r="P23" s="9">
        <f t="shared" si="1"/>
        <v>13.628153205868868</v>
      </c>
      <c r="Q23" s="9">
        <f t="shared" si="1"/>
        <v>8.2077879370187521</v>
      </c>
      <c r="R23" s="9">
        <f t="shared" si="1"/>
        <v>11.975378349044309</v>
      </c>
      <c r="S23" s="9">
        <f t="shared" si="1"/>
        <v>8.3012741034891118</v>
      </c>
      <c r="T23" s="9">
        <f t="shared" si="1"/>
        <v>2.8070966891872113</v>
      </c>
      <c r="U23" s="9">
        <f t="shared" si="1"/>
        <v>0</v>
      </c>
      <c r="V23" s="9">
        <f t="shared" si="1"/>
        <v>0</v>
      </c>
    </row>
    <row r="24" spans="1:22" x14ac:dyDescent="0.25">
      <c r="A24">
        <v>-6.4160159999999999</v>
      </c>
      <c r="B24">
        <v>13.28125</v>
      </c>
      <c r="C24" s="10">
        <v>13076200000</v>
      </c>
      <c r="D24" s="1">
        <f>'Grasland Natschade'!D24</f>
        <v>19</v>
      </c>
      <c r="E24" s="1"/>
      <c r="F24" s="1" t="str">
        <f>'Grasland Natschade'!F24</f>
        <v>Matig grove eerdgronden met humus met humushoudende bovengrond &gt; 50 cm</v>
      </c>
      <c r="G24" s="1" t="str">
        <f>'Grasland Natschade'!G24</f>
        <v>EZ2</v>
      </c>
      <c r="H24" s="1" t="str">
        <f>'Grasland Natschade'!H24</f>
        <v>49/50</v>
      </c>
      <c r="I24" s="9">
        <f t="shared" si="1"/>
        <v>45</v>
      </c>
      <c r="J24" s="9">
        <f t="shared" si="1"/>
        <v>45</v>
      </c>
      <c r="K24" s="9">
        <f t="shared" si="1"/>
        <v>45</v>
      </c>
      <c r="L24" s="9">
        <f t="shared" si="1"/>
        <v>45</v>
      </c>
      <c r="M24" s="9">
        <f t="shared" si="1"/>
        <v>30.603683503480863</v>
      </c>
      <c r="N24" s="9">
        <f t="shared" si="1"/>
        <v>24.251044791746168</v>
      </c>
      <c r="O24" s="9">
        <f t="shared" si="1"/>
        <v>27.110202777857278</v>
      </c>
      <c r="P24" s="9">
        <f t="shared" si="1"/>
        <v>13.628153205868868</v>
      </c>
      <c r="Q24" s="9">
        <f t="shared" si="1"/>
        <v>8.2077879370187521</v>
      </c>
      <c r="R24" s="9">
        <f t="shared" si="1"/>
        <v>11.975378349044309</v>
      </c>
      <c r="S24" s="9">
        <f t="shared" si="1"/>
        <v>8.3012741034891118</v>
      </c>
      <c r="T24" s="9">
        <f t="shared" si="1"/>
        <v>2.8070966891872113</v>
      </c>
      <c r="U24" s="9">
        <f t="shared" si="1"/>
        <v>0</v>
      </c>
      <c r="V24" s="9">
        <f t="shared" si="1"/>
        <v>0</v>
      </c>
    </row>
    <row r="25" spans="1:22" x14ac:dyDescent="0.25">
      <c r="A25">
        <v>-5.15625</v>
      </c>
      <c r="B25">
        <v>12.5</v>
      </c>
      <c r="C25" s="10">
        <v>11968700000</v>
      </c>
      <c r="D25" s="1">
        <f>'Grasland Natschade'!D25</f>
        <v>20</v>
      </c>
      <c r="E25" s="1"/>
      <c r="F25" s="1" t="str">
        <f>'Grasland Natschade'!F25</f>
        <v>Zandgronden met kleidek en grove ondergrond</v>
      </c>
      <c r="G25" s="1" t="str">
        <f>'Grasland Natschade'!G25</f>
        <v>kZ1</v>
      </c>
      <c r="H25" s="1" t="str">
        <f>'Grasland Natschade'!H25</f>
        <v>56</v>
      </c>
      <c r="I25" s="9">
        <f t="shared" si="1"/>
        <v>45</v>
      </c>
      <c r="J25" s="9">
        <f t="shared" si="1"/>
        <v>45</v>
      </c>
      <c r="K25" s="9">
        <f t="shared" si="1"/>
        <v>45</v>
      </c>
      <c r="L25" s="9">
        <f t="shared" si="1"/>
        <v>45</v>
      </c>
      <c r="M25" s="9">
        <f t="shared" si="1"/>
        <v>29.429293180987578</v>
      </c>
      <c r="N25" s="9">
        <f t="shared" si="1"/>
        <v>23.450339099354924</v>
      </c>
      <c r="O25" s="9">
        <f t="shared" si="1"/>
        <v>26.141311321577149</v>
      </c>
      <c r="P25" s="9">
        <f t="shared" si="1"/>
        <v>13.61447944174413</v>
      </c>
      <c r="Q25" s="9">
        <f t="shared" si="1"/>
        <v>8.5129591887087237</v>
      </c>
      <c r="R25" s="9">
        <f t="shared" si="1"/>
        <v>12.153063700339731</v>
      </c>
      <c r="S25" s="9">
        <f t="shared" si="1"/>
        <v>8.695285498285644</v>
      </c>
      <c r="T25" s="9">
        <f t="shared" si="1"/>
        <v>3.5243260688114</v>
      </c>
      <c r="U25" s="9">
        <f t="shared" si="1"/>
        <v>0</v>
      </c>
      <c r="V25" s="9">
        <f t="shared" si="1"/>
        <v>0</v>
      </c>
    </row>
    <row r="26" spans="1:22" x14ac:dyDescent="0.25">
      <c r="A26">
        <v>-9.6875</v>
      </c>
      <c r="B26">
        <v>15.625</v>
      </c>
      <c r="C26" s="11">
        <v>11125000000</v>
      </c>
      <c r="D26" s="1">
        <f>'Grasland Natschade'!D26</f>
        <v>21</v>
      </c>
      <c r="E26" s="1"/>
      <c r="F26" s="1" t="str">
        <f>'Grasland Natschade'!F26</f>
        <v>Zwak lemige matig fijne podzolgronden met humushoudende bovengrond &lt; 15 cm</v>
      </c>
      <c r="G26" s="1" t="str">
        <f>'Grasland Natschade'!G26</f>
        <v>H1a</v>
      </c>
      <c r="H26" s="1" t="str">
        <f>'Grasland Natschade'!H26</f>
        <v>58</v>
      </c>
      <c r="I26" s="9">
        <f t="shared" si="1"/>
        <v>45</v>
      </c>
      <c r="J26" s="9">
        <f t="shared" si="1"/>
        <v>45</v>
      </c>
      <c r="K26" s="9">
        <f t="shared" si="1"/>
        <v>45</v>
      </c>
      <c r="L26" s="9">
        <f t="shared" si="1"/>
        <v>45</v>
      </c>
      <c r="M26" s="9">
        <f t="shared" si="1"/>
        <v>30.635853578092814</v>
      </c>
      <c r="N26" s="9">
        <f t="shared" si="1"/>
        <v>23.162160976051997</v>
      </c>
      <c r="O26" s="9">
        <f t="shared" si="1"/>
        <v>26.525876253829775</v>
      </c>
      <c r="P26" s="9">
        <f t="shared" si="1"/>
        <v>12.705906710106802</v>
      </c>
      <c r="Q26" s="9">
        <f t="shared" si="1"/>
        <v>6.3290063938125485</v>
      </c>
      <c r="R26" s="9">
        <f t="shared" si="1"/>
        <v>11.946489847973643</v>
      </c>
      <c r="S26" s="9">
        <f t="shared" si="1"/>
        <v>7.626560426136999</v>
      </c>
      <c r="T26" s="9">
        <f t="shared" si="1"/>
        <v>1.1632135116757456</v>
      </c>
      <c r="U26" s="9">
        <f t="shared" si="1"/>
        <v>0</v>
      </c>
      <c r="V26" s="9">
        <f t="shared" si="1"/>
        <v>0</v>
      </c>
    </row>
    <row r="27" spans="1:22" x14ac:dyDescent="0.25">
      <c r="A27">
        <v>-6.9433590000000001</v>
      </c>
      <c r="B27">
        <v>13.28125</v>
      </c>
      <c r="C27" s="10">
        <v>13076200000</v>
      </c>
      <c r="D27" s="1">
        <f>'Grasland Natschade'!D27</f>
        <v>22</v>
      </c>
      <c r="E27" s="1"/>
      <c r="F27" s="1" t="str">
        <f>'Grasland Natschade'!F27</f>
        <v>Matig fijne podzolgronden met humushoudende bovenlaat &lt; 15 cm</v>
      </c>
      <c r="G27" s="1" t="str">
        <f>'Grasland Natschade'!G27</f>
        <v>H1</v>
      </c>
      <c r="H27" s="1" t="str">
        <f>'Grasland Natschade'!H27</f>
        <v>58/59</v>
      </c>
      <c r="I27" s="9">
        <f t="shared" si="1"/>
        <v>45</v>
      </c>
      <c r="J27" s="9">
        <f t="shared" si="1"/>
        <v>45</v>
      </c>
      <c r="K27" s="9">
        <f t="shared" si="1"/>
        <v>45</v>
      </c>
      <c r="L27" s="9">
        <f t="shared" si="1"/>
        <v>45</v>
      </c>
      <c r="M27" s="9">
        <f t="shared" si="1"/>
        <v>30.076340503480861</v>
      </c>
      <c r="N27" s="9">
        <f t="shared" si="1"/>
        <v>23.723701791746166</v>
      </c>
      <c r="O27" s="9">
        <f t="shared" si="1"/>
        <v>26.582859777857276</v>
      </c>
      <c r="P27" s="9">
        <f t="shared" si="1"/>
        <v>13.100810205868866</v>
      </c>
      <c r="Q27" s="9">
        <f t="shared" si="1"/>
        <v>7.680444937018752</v>
      </c>
      <c r="R27" s="9">
        <f t="shared" si="1"/>
        <v>11.448035349044307</v>
      </c>
      <c r="S27" s="9">
        <f t="shared" si="1"/>
        <v>7.7739311034891116</v>
      </c>
      <c r="T27" s="9">
        <f t="shared" si="1"/>
        <v>2.2797536891872112</v>
      </c>
      <c r="U27" s="9">
        <f t="shared" si="1"/>
        <v>0</v>
      </c>
      <c r="V27" s="9">
        <f t="shared" si="1"/>
        <v>0</v>
      </c>
    </row>
    <row r="28" spans="1:22" x14ac:dyDescent="0.25">
      <c r="A28">
        <v>-6.9433590000000001</v>
      </c>
      <c r="B28">
        <v>13.28125</v>
      </c>
      <c r="C28" s="10">
        <v>13076200000</v>
      </c>
      <c r="D28" s="1">
        <f>'Grasland Natschade'!D28</f>
        <v>23</v>
      </c>
      <c r="E28" s="1"/>
      <c r="F28" s="1" t="str">
        <f>'Grasland Natschade'!F28</f>
        <v>Matig grove podzolgronden met humushoudende bovenlaag &lt; 15 cm</v>
      </c>
      <c r="G28" s="1" t="str">
        <f>'Grasland Natschade'!G28</f>
        <v>H2</v>
      </c>
      <c r="H28" s="1" t="str">
        <f>'Grasland Natschade'!H28</f>
        <v>60/61</v>
      </c>
      <c r="I28" s="9">
        <f t="shared" si="1"/>
        <v>45</v>
      </c>
      <c r="J28" s="9">
        <f t="shared" si="1"/>
        <v>45</v>
      </c>
      <c r="K28" s="9">
        <f t="shared" si="1"/>
        <v>45</v>
      </c>
      <c r="L28" s="9">
        <f t="shared" si="1"/>
        <v>45</v>
      </c>
      <c r="M28" s="9">
        <f t="shared" si="1"/>
        <v>30.076340503480861</v>
      </c>
      <c r="N28" s="9">
        <f t="shared" si="1"/>
        <v>23.723701791746166</v>
      </c>
      <c r="O28" s="9">
        <f t="shared" si="1"/>
        <v>26.582859777857276</v>
      </c>
      <c r="P28" s="9">
        <f t="shared" si="1"/>
        <v>13.100810205868866</v>
      </c>
      <c r="Q28" s="9">
        <f t="shared" si="1"/>
        <v>7.680444937018752</v>
      </c>
      <c r="R28" s="9">
        <f t="shared" si="1"/>
        <v>11.448035349044307</v>
      </c>
      <c r="S28" s="9">
        <f t="shared" si="1"/>
        <v>7.7739311034891116</v>
      </c>
      <c r="T28" s="9">
        <f t="shared" si="1"/>
        <v>2.2797536891872112</v>
      </c>
      <c r="U28" s="9">
        <f t="shared" si="1"/>
        <v>0</v>
      </c>
      <c r="V28" s="9">
        <f t="shared" si="1"/>
        <v>0</v>
      </c>
    </row>
    <row r="29" spans="1:22" x14ac:dyDescent="0.25">
      <c r="A29">
        <v>-1.0546880000000001</v>
      </c>
      <c r="B29">
        <v>15.625</v>
      </c>
      <c r="C29" s="10">
        <v>8101560000</v>
      </c>
      <c r="D29" s="1">
        <f>'Grasland Natschade'!D29</f>
        <v>24</v>
      </c>
      <c r="E29" s="1"/>
      <c r="F29" s="1" t="str">
        <f>'Grasland Natschade'!F29</f>
        <v>Leemgronden, zandig en siltig leem</v>
      </c>
      <c r="G29" s="1" t="str">
        <f>'Grasland Natschade'!G29</f>
        <v>BlKbc</v>
      </c>
      <c r="H29" s="1" t="str">
        <f>'Grasland Natschade'!H29</f>
        <v>67/68</v>
      </c>
      <c r="I29" s="9">
        <f t="shared" si="1"/>
        <v>45</v>
      </c>
      <c r="J29" s="9">
        <f t="shared" si="1"/>
        <v>45</v>
      </c>
      <c r="K29" s="9">
        <f t="shared" si="1"/>
        <v>45</v>
      </c>
      <c r="L29" s="9">
        <f t="shared" si="1"/>
        <v>45</v>
      </c>
      <c r="M29" s="9">
        <f t="shared" si="1"/>
        <v>36.97612392807622</v>
      </c>
      <c r="N29" s="9">
        <f t="shared" si="1"/>
        <v>29.502431326035399</v>
      </c>
      <c r="O29" s="9">
        <f t="shared" si="1"/>
        <v>32.866146603813178</v>
      </c>
      <c r="P29" s="9">
        <f t="shared" si="1"/>
        <v>20.495339769036441</v>
      </c>
      <c r="Q29" s="9">
        <f t="shared" si="1"/>
        <v>14.118439452742185</v>
      </c>
      <c r="R29" s="9">
        <f t="shared" si="1"/>
        <v>20.577211320587711</v>
      </c>
      <c r="S29" s="9">
        <f t="shared" si="1"/>
        <v>16.259089504021112</v>
      </c>
      <c r="T29" s="9">
        <f t="shared" si="1"/>
        <v>9.7960203297764359</v>
      </c>
      <c r="U29" s="9">
        <f t="shared" si="1"/>
        <v>5.0488276594182961</v>
      </c>
      <c r="V29" s="9">
        <f t="shared" si="1"/>
        <v>2.1736177851241787</v>
      </c>
    </row>
    <row r="30" spans="1:22" x14ac:dyDescent="0.25">
      <c r="A30">
        <v>-3.515625</v>
      </c>
      <c r="B30">
        <v>14.0625</v>
      </c>
      <c r="C30" s="10">
        <v>9050780000</v>
      </c>
      <c r="D30" s="1">
        <f>'Grasland Natschade'!D30</f>
        <v>25</v>
      </c>
      <c r="E30" s="1"/>
      <c r="F30" s="1" t="str">
        <f>'Grasland Natschade'!F30</f>
        <v>Oude rivierkleigronden, zavel en klei</v>
      </c>
      <c r="G30" s="1" t="str">
        <f>'Grasland Natschade'!G30</f>
        <v>BlKde</v>
      </c>
      <c r="H30" s="1" t="str">
        <f>'Grasland Natschade'!H30</f>
        <v>69/70</v>
      </c>
      <c r="I30" s="9">
        <f t="shared" si="1"/>
        <v>45</v>
      </c>
      <c r="J30" s="9">
        <f t="shared" si="1"/>
        <v>45</v>
      </c>
      <c r="K30" s="9">
        <f t="shared" si="1"/>
        <v>45</v>
      </c>
      <c r="L30" s="9">
        <f t="shared" si="1"/>
        <v>45</v>
      </c>
      <c r="M30" s="9">
        <f t="shared" si="1"/>
        <v>32.046163218810392</v>
      </c>
      <c r="N30" s="9">
        <f t="shared" si="1"/>
        <v>25.319839876973653</v>
      </c>
      <c r="O30" s="9">
        <f t="shared" si="1"/>
        <v>28.347183626973653</v>
      </c>
      <c r="P30" s="9">
        <f t="shared" si="1"/>
        <v>16.370172313668732</v>
      </c>
      <c r="Q30" s="9">
        <f t="shared" si="1"/>
        <v>10.630962029003904</v>
      </c>
      <c r="R30" s="9">
        <f t="shared" si="1"/>
        <v>15.954300891489194</v>
      </c>
      <c r="S30" s="9">
        <f t="shared" si="1"/>
        <v>12.066939389391685</v>
      </c>
      <c r="T30" s="9">
        <f t="shared" si="1"/>
        <v>6.2500155122081544</v>
      </c>
      <c r="U30" s="9">
        <f t="shared" si="1"/>
        <v>1.9775391009509198</v>
      </c>
      <c r="V30" s="9">
        <f t="shared" si="1"/>
        <v>0</v>
      </c>
    </row>
    <row r="33" spans="2:4" x14ac:dyDescent="0.25">
      <c r="B33" s="1" t="str">
        <f>F20</f>
        <v>Matig grove zandgronden met humushoudende bovengrond 15-30 cm</v>
      </c>
      <c r="C33" t="str">
        <f>F6</f>
        <v>Veen en moerige gronden met moerig-/kleiige bovengrond</v>
      </c>
      <c r="D33" t="s">
        <v>84</v>
      </c>
    </row>
    <row r="34" spans="2:4" x14ac:dyDescent="0.25">
      <c r="B34" s="8">
        <f>$I15</f>
        <v>45</v>
      </c>
      <c r="C34" s="8">
        <f>$I6</f>
        <v>45</v>
      </c>
      <c r="D34">
        <f>-I3</f>
        <v>-5</v>
      </c>
    </row>
    <row r="35" spans="2:4" x14ac:dyDescent="0.25">
      <c r="B35" s="8">
        <f>$K15</f>
        <v>45</v>
      </c>
      <c r="C35" s="8">
        <f>$K6</f>
        <v>45</v>
      </c>
      <c r="D35">
        <f>-K3</f>
        <v>-10</v>
      </c>
    </row>
    <row r="36" spans="2:4" x14ac:dyDescent="0.25">
      <c r="B36" s="8">
        <f>$N15</f>
        <v>20.311526851504524</v>
      </c>
      <c r="C36" s="8">
        <f>$N6</f>
        <v>27.693410976051997</v>
      </c>
      <c r="D36">
        <f>-N3</f>
        <v>-20</v>
      </c>
    </row>
    <row r="37" spans="2:4" x14ac:dyDescent="0.25">
      <c r="B37" s="8">
        <f>$R15</f>
        <v>11.444923848252984</v>
      </c>
      <c r="C37" s="8">
        <f>$R6</f>
        <v>16.477739847973641</v>
      </c>
      <c r="D37">
        <f>-R3</f>
        <v>-25</v>
      </c>
    </row>
    <row r="38" spans="2:4" x14ac:dyDescent="0.25">
      <c r="B38" s="8">
        <f>$S15</f>
        <v>7.7735100076482269</v>
      </c>
      <c r="C38" s="8">
        <f>$S6</f>
        <v>12.157810426136999</v>
      </c>
      <c r="D38">
        <f>-S3</f>
        <v>-35</v>
      </c>
    </row>
    <row r="39" spans="2:4" x14ac:dyDescent="0.25">
      <c r="B39" s="8">
        <f>$Q15</f>
        <v>6.4251759268234565</v>
      </c>
      <c r="C39" s="8">
        <f>$Q6</f>
        <v>10.860256393812548</v>
      </c>
      <c r="D39">
        <f>-Q3</f>
        <v>-50</v>
      </c>
    </row>
    <row r="40" spans="2:4" x14ac:dyDescent="0.25">
      <c r="B40" s="8">
        <f>$T15</f>
        <v>2.279745976547852</v>
      </c>
      <c r="C40" s="8">
        <f>$T6</f>
        <v>5.6944635116757452</v>
      </c>
      <c r="D40">
        <f>-T3</f>
        <v>-60</v>
      </c>
    </row>
    <row r="41" spans="2:4" x14ac:dyDescent="0.25">
      <c r="B41" s="8">
        <f>$U15</f>
        <v>0</v>
      </c>
      <c r="C41" s="8">
        <f>$U6</f>
        <v>0.94726567226294112</v>
      </c>
      <c r="D41">
        <f>-U3</f>
        <v>-100</v>
      </c>
    </row>
    <row r="42" spans="2:4" x14ac:dyDescent="0.25">
      <c r="B42" s="8">
        <f>$V15</f>
        <v>0</v>
      </c>
      <c r="C42" s="8">
        <f>$V6</f>
        <v>0</v>
      </c>
      <c r="D42">
        <f>-V3</f>
        <v>-160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abSelected="1" topLeftCell="D3" workbookViewId="0">
      <pane xSplit="1" ySplit="3" topLeftCell="E33" activePane="bottomRight" state="frozen"/>
      <selection activeCell="D3" sqref="D3"/>
      <selection pane="topRight" activeCell="E3" sqref="E3"/>
      <selection pane="bottomLeft" activeCell="D6" sqref="D6"/>
      <selection pane="bottomRight" activeCell="G43" sqref="G43"/>
    </sheetView>
  </sheetViews>
  <sheetFormatPr defaultRowHeight="15" x14ac:dyDescent="0.25"/>
  <cols>
    <col min="1" max="1" width="9.140625" style="1"/>
    <col min="3" max="3" width="48.42578125" bestFit="1" customWidth="1"/>
    <col min="4" max="4" width="11.140625" style="1" bestFit="1" customWidth="1"/>
    <col min="5" max="5" width="11" style="1" bestFit="1" customWidth="1"/>
    <col min="6" max="8" width="9.140625" style="1"/>
    <col min="11" max="11" width="14.7109375" bestFit="1" customWidth="1"/>
  </cols>
  <sheetData>
    <row r="1" spans="1:26" x14ac:dyDescent="0.25">
      <c r="K1" s="7" t="s">
        <v>81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6" x14ac:dyDescent="0.25">
      <c r="K2" s="7" t="s">
        <v>80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6" x14ac:dyDescent="0.25">
      <c r="K3" s="7" t="s">
        <v>78</v>
      </c>
      <c r="L3" s="1">
        <f>'Grasland Natschade'!I3</f>
        <v>5</v>
      </c>
      <c r="M3" s="1">
        <f>'Grasland Natschade'!J3</f>
        <v>15</v>
      </c>
      <c r="N3" s="1">
        <f>'Grasland Natschade'!K3</f>
        <v>10</v>
      </c>
      <c r="O3" s="1">
        <f>'Grasland Natschade'!L3</f>
        <v>25</v>
      </c>
      <c r="P3" s="1">
        <f>'Grasland Natschade'!M3</f>
        <v>10</v>
      </c>
      <c r="Q3" s="1">
        <f>'Grasland Natschade'!N3</f>
        <v>20</v>
      </c>
      <c r="R3" s="1">
        <f>'Grasland Natschade'!O3</f>
        <v>15</v>
      </c>
      <c r="S3" s="1">
        <f>'Grasland Natschade'!P3</f>
        <v>30</v>
      </c>
      <c r="T3" s="1">
        <f>'Grasland Natschade'!Q3</f>
        <v>50</v>
      </c>
      <c r="U3" s="1">
        <f>'Grasland Natschade'!R3</f>
        <v>25</v>
      </c>
      <c r="V3" s="1">
        <f>'Grasland Natschade'!S3</f>
        <v>35</v>
      </c>
      <c r="W3" s="1">
        <f>'Grasland Natschade'!T3</f>
        <v>60</v>
      </c>
      <c r="X3" s="1">
        <f>'Grasland Natschade'!U3</f>
        <v>100</v>
      </c>
      <c r="Y3" s="1">
        <f>'Grasland Natschade'!V3</f>
        <v>160</v>
      </c>
    </row>
    <row r="4" spans="1:26" x14ac:dyDescent="0.25">
      <c r="K4" s="7" t="s">
        <v>79</v>
      </c>
      <c r="L4" s="1">
        <f>'Grasland Natschade'!I4</f>
        <v>70</v>
      </c>
      <c r="M4" s="1">
        <f>'Grasland Natschade'!J4</f>
        <v>70</v>
      </c>
      <c r="N4" s="1">
        <f>'Grasland Natschade'!K4</f>
        <v>70</v>
      </c>
      <c r="O4" s="1">
        <f>'Grasland Natschade'!L4</f>
        <v>75</v>
      </c>
      <c r="P4" s="1">
        <f>'Grasland Natschade'!M4</f>
        <v>105</v>
      </c>
      <c r="Q4" s="1">
        <f>'Grasland Natschade'!N4</f>
        <v>105</v>
      </c>
      <c r="R4" s="1">
        <f>'Grasland Natschade'!O4</f>
        <v>105</v>
      </c>
      <c r="S4" s="1">
        <f>'Grasland Natschade'!P4</f>
        <v>110</v>
      </c>
      <c r="T4" s="1">
        <f>'Grasland Natschade'!Q4</f>
        <v>110</v>
      </c>
      <c r="U4" s="1">
        <f>'Grasland Natschade'!R4</f>
        <v>140</v>
      </c>
      <c r="V4" s="1">
        <f>'Grasland Natschade'!S4</f>
        <v>150</v>
      </c>
      <c r="W4" s="1">
        <f>'Grasland Natschade'!T4</f>
        <v>170</v>
      </c>
      <c r="X4" s="1">
        <f>'Grasland Natschade'!U4</f>
        <v>200</v>
      </c>
      <c r="Y4" s="1">
        <f>'Grasland Natschade'!V4</f>
        <v>260</v>
      </c>
    </row>
    <row r="5" spans="1:26" s="4" customFormat="1" x14ac:dyDescent="0.25">
      <c r="A5" s="5" t="str">
        <f>'Grasland Natschade'!D5</f>
        <v>Bodemtype</v>
      </c>
      <c r="C5" s="4" t="s">
        <v>23</v>
      </c>
      <c r="D5" s="5" t="s">
        <v>24</v>
      </c>
      <c r="E5" s="5" t="s">
        <v>115</v>
      </c>
      <c r="F5" s="5" t="s">
        <v>75</v>
      </c>
      <c r="G5" s="5" t="s">
        <v>76</v>
      </c>
      <c r="H5" s="5" t="s">
        <v>77</v>
      </c>
      <c r="I5" s="5" t="s">
        <v>105</v>
      </c>
      <c r="J5" s="5" t="s">
        <v>106</v>
      </c>
      <c r="K5" s="3" t="s">
        <v>114</v>
      </c>
    </row>
    <row r="6" spans="1:26" s="15" customFormat="1" x14ac:dyDescent="0.25">
      <c r="A6" s="14">
        <f>'Grasland Natschade'!D6</f>
        <v>1</v>
      </c>
      <c r="C6" s="15" t="s">
        <v>0</v>
      </c>
      <c r="D6" s="16" t="s">
        <v>25</v>
      </c>
      <c r="E6" s="17" t="s">
        <v>50</v>
      </c>
      <c r="F6" s="16">
        <v>-1.1439999999999999</v>
      </c>
      <c r="G6" s="18">
        <v>-1</v>
      </c>
      <c r="H6" s="16">
        <v>2.9561E-2</v>
      </c>
      <c r="I6" s="16">
        <v>1.5</v>
      </c>
      <c r="J6" s="16">
        <v>1.8064E-2</v>
      </c>
      <c r="K6" s="16">
        <f>1</f>
        <v>1</v>
      </c>
      <c r="L6" s="18">
        <f>MIN(40,MAX($F6+MAX($G6*EXP($H6*L$3),-20)+$I6*EXP($J6*L$4),0))</f>
        <v>3.0085893968519946</v>
      </c>
      <c r="M6" s="18">
        <f t="shared" ref="M6:X6" si="0">MIN(40,MAX($F6+MAX($G6*EXP($H6*M$3),-20)+$I6*EXP($J6*M$4),0))</f>
        <v>2.6098574322556738</v>
      </c>
      <c r="N6" s="18">
        <f t="shared" si="0"/>
        <v>2.8239302945394309</v>
      </c>
      <c r="O6" s="18">
        <f t="shared" si="0"/>
        <v>2.5760855496894663</v>
      </c>
      <c r="P6" s="18">
        <f t="shared" si="0"/>
        <v>7.5080550352695345</v>
      </c>
      <c r="Q6" s="18">
        <f t="shared" si="0"/>
        <v>7.0458103266351388</v>
      </c>
      <c r="R6" s="18">
        <f t="shared" si="0"/>
        <v>7.2939821729857774</v>
      </c>
      <c r="S6" s="18">
        <f t="shared" si="0"/>
        <v>7.3694451854351666</v>
      </c>
      <c r="T6" s="18">
        <f t="shared" si="0"/>
        <v>5.4124799144966236</v>
      </c>
      <c r="U6" s="18">
        <f t="shared" si="0"/>
        <v>15.572792942035608</v>
      </c>
      <c r="V6" s="18">
        <f t="shared" si="0"/>
        <v>18.576818600930284</v>
      </c>
      <c r="W6" s="18">
        <f t="shared" si="0"/>
        <v>25.304921784739122</v>
      </c>
      <c r="X6" s="18">
        <f t="shared" si="0"/>
        <v>35.237697971330377</v>
      </c>
      <c r="Y6" s="18">
        <f>MIN(40,MAX($F6+MAX($G6*EXP($H6*Y$3),-20)+$I6*EXP($J6*Y$4),0))</f>
        <v>40</v>
      </c>
    </row>
    <row r="7" spans="1:26" s="15" customFormat="1" x14ac:dyDescent="0.25">
      <c r="A7" s="14"/>
      <c r="D7" s="16" t="s">
        <v>116</v>
      </c>
      <c r="E7" s="17">
        <v>3</v>
      </c>
      <c r="F7" s="16"/>
      <c r="G7" s="18"/>
      <c r="H7" s="16"/>
      <c r="I7" s="16"/>
      <c r="J7" s="16"/>
      <c r="K7" s="16"/>
      <c r="L7" s="18">
        <v>3</v>
      </c>
      <c r="M7" s="18">
        <v>3</v>
      </c>
      <c r="N7" s="18">
        <v>3</v>
      </c>
      <c r="O7" s="18">
        <v>4</v>
      </c>
      <c r="P7" s="18">
        <v>7</v>
      </c>
      <c r="Q7" s="18">
        <v>7</v>
      </c>
      <c r="R7" s="18">
        <v>7</v>
      </c>
      <c r="S7" s="18">
        <v>8</v>
      </c>
      <c r="T7" s="18">
        <v>8</v>
      </c>
      <c r="U7" s="18">
        <v>15</v>
      </c>
      <c r="V7" s="18">
        <v>17</v>
      </c>
      <c r="W7" s="18">
        <v>23</v>
      </c>
      <c r="X7" s="18"/>
      <c r="Y7" s="18"/>
    </row>
    <row r="8" spans="1:26" s="15" customFormat="1" x14ac:dyDescent="0.25">
      <c r="A8" s="14"/>
      <c r="D8" s="16" t="s">
        <v>117</v>
      </c>
      <c r="E8" s="17">
        <v>10</v>
      </c>
      <c r="F8" s="16"/>
      <c r="G8" s="18"/>
      <c r="H8" s="16"/>
      <c r="I8" s="16"/>
      <c r="J8" s="16"/>
      <c r="K8" s="16"/>
      <c r="L8" s="18">
        <v>2</v>
      </c>
      <c r="M8" s="18">
        <v>2</v>
      </c>
      <c r="N8" s="18">
        <v>2</v>
      </c>
      <c r="O8" s="18">
        <v>3</v>
      </c>
      <c r="P8" s="18">
        <v>6</v>
      </c>
      <c r="Q8" s="18">
        <v>6</v>
      </c>
      <c r="R8" s="18">
        <v>6</v>
      </c>
      <c r="S8" s="18">
        <v>7</v>
      </c>
      <c r="T8" s="18">
        <v>7</v>
      </c>
      <c r="U8" s="18">
        <v>14</v>
      </c>
      <c r="V8" s="18">
        <v>17</v>
      </c>
      <c r="W8" s="18">
        <v>24</v>
      </c>
      <c r="X8" s="18"/>
      <c r="Y8" s="18"/>
    </row>
    <row r="9" spans="1:26" s="15" customFormat="1" x14ac:dyDescent="0.25">
      <c r="A9" s="14"/>
      <c r="D9" s="16" t="s">
        <v>118</v>
      </c>
      <c r="E9" s="17" t="s">
        <v>119</v>
      </c>
      <c r="F9" s="16"/>
      <c r="G9" s="18"/>
      <c r="H9" s="16"/>
      <c r="I9" s="16"/>
      <c r="J9" s="16"/>
      <c r="K9" s="16"/>
      <c r="L9" s="18">
        <f>L6-(L7+L8)/2</f>
        <v>0.50858939685199456</v>
      </c>
      <c r="M9" s="18">
        <f t="shared" ref="M9:W9" si="1">M6-(M7+M8)/2</f>
        <v>0.10985743225567379</v>
      </c>
      <c r="N9" s="18">
        <f t="shared" si="1"/>
        <v>0.3239302945394309</v>
      </c>
      <c r="O9" s="18">
        <f t="shared" si="1"/>
        <v>-0.92391445031053365</v>
      </c>
      <c r="P9" s="18">
        <f t="shared" si="1"/>
        <v>1.0080550352695345</v>
      </c>
      <c r="Q9" s="18">
        <f t="shared" si="1"/>
        <v>0.54581032663513884</v>
      </c>
      <c r="R9" s="18">
        <f t="shared" si="1"/>
        <v>0.79398217298577745</v>
      </c>
      <c r="S9" s="18">
        <f t="shared" si="1"/>
        <v>-0.13055481456483342</v>
      </c>
      <c r="T9" s="18">
        <f t="shared" si="1"/>
        <v>-2.0875200855033764</v>
      </c>
      <c r="U9" s="18">
        <f t="shared" si="1"/>
        <v>1.0727929420356084</v>
      </c>
      <c r="V9" s="18">
        <f t="shared" si="1"/>
        <v>1.5768186009302845</v>
      </c>
      <c r="W9" s="18">
        <f t="shared" si="1"/>
        <v>1.8049217847391219</v>
      </c>
      <c r="X9" s="18"/>
      <c r="Y9" s="18"/>
      <c r="Z9" s="19">
        <f>MEDIAN(L9:W9)</f>
        <v>0.5271998617435667</v>
      </c>
    </row>
    <row r="10" spans="1:26" x14ac:dyDescent="0.25">
      <c r="A10" s="12">
        <f>'Grasland Natschade'!D7</f>
        <v>2</v>
      </c>
      <c r="C10" t="s">
        <v>1</v>
      </c>
      <c r="D10" s="1" t="s">
        <v>26</v>
      </c>
      <c r="E10" s="2" t="s">
        <v>51</v>
      </c>
      <c r="F10" s="1">
        <v>-1.1439999999999999</v>
      </c>
      <c r="G10" s="9">
        <v>-1</v>
      </c>
      <c r="H10" s="1">
        <v>2.9561E-2</v>
      </c>
      <c r="I10" s="1">
        <v>1.5</v>
      </c>
      <c r="J10" s="1">
        <v>1.8064E-2</v>
      </c>
      <c r="K10" s="1">
        <f>K6+1</f>
        <v>2</v>
      </c>
      <c r="L10" s="9">
        <f t="shared" ref="L10:Y56" si="2">MIN(40,MAX($F10+MAX($G10*EXP($H10*L$3),-20)+$I10*EXP($J10*L$4),0))</f>
        <v>3.0085893968519946</v>
      </c>
      <c r="M10" s="9">
        <f t="shared" si="2"/>
        <v>2.6098574322556738</v>
      </c>
      <c r="N10" s="9">
        <f t="shared" si="2"/>
        <v>2.8239302945394309</v>
      </c>
      <c r="O10" s="9">
        <f t="shared" si="2"/>
        <v>2.5760855496894663</v>
      </c>
      <c r="P10" s="9">
        <f t="shared" si="2"/>
        <v>7.5080550352695345</v>
      </c>
      <c r="Q10" s="9">
        <f t="shared" si="2"/>
        <v>7.0458103266351388</v>
      </c>
      <c r="R10" s="9">
        <f t="shared" si="2"/>
        <v>7.2939821729857774</v>
      </c>
      <c r="S10" s="9">
        <f t="shared" si="2"/>
        <v>7.3694451854351666</v>
      </c>
      <c r="T10" s="9">
        <f t="shared" si="2"/>
        <v>5.4124799144966236</v>
      </c>
      <c r="U10" s="9">
        <f t="shared" si="2"/>
        <v>15.572792942035608</v>
      </c>
      <c r="V10" s="9">
        <f t="shared" si="2"/>
        <v>18.576818600930284</v>
      </c>
      <c r="W10" s="9">
        <f t="shared" si="2"/>
        <v>25.304921784739122</v>
      </c>
      <c r="X10" s="9">
        <f t="shared" si="2"/>
        <v>35.237697971330377</v>
      </c>
      <c r="Y10" s="9">
        <f t="shared" si="2"/>
        <v>40</v>
      </c>
    </row>
    <row r="11" spans="1:26" x14ac:dyDescent="0.25">
      <c r="A11" s="12"/>
      <c r="D11" s="1" t="s">
        <v>120</v>
      </c>
      <c r="E11" s="2">
        <v>4</v>
      </c>
      <c r="G11" s="9"/>
      <c r="I11" s="1"/>
      <c r="J11" s="1"/>
      <c r="K11" s="1"/>
      <c r="L11" s="9">
        <v>3</v>
      </c>
      <c r="M11" s="9">
        <v>3</v>
      </c>
      <c r="N11" s="9">
        <v>3</v>
      </c>
      <c r="O11" s="9">
        <v>4</v>
      </c>
      <c r="P11" s="9">
        <v>7</v>
      </c>
      <c r="Q11" s="9">
        <v>7</v>
      </c>
      <c r="R11" s="9">
        <v>7</v>
      </c>
      <c r="S11" s="9">
        <v>8</v>
      </c>
      <c r="T11" s="9">
        <v>8</v>
      </c>
      <c r="U11" s="9">
        <v>15</v>
      </c>
      <c r="V11" s="9">
        <v>17</v>
      </c>
      <c r="W11" s="9">
        <v>23</v>
      </c>
      <c r="X11" s="9"/>
      <c r="Y11" s="9"/>
    </row>
    <row r="12" spans="1:26" x14ac:dyDescent="0.25">
      <c r="A12" s="12"/>
      <c r="D12" s="1" t="s">
        <v>121</v>
      </c>
      <c r="E12" s="2">
        <v>12</v>
      </c>
      <c r="G12" s="9"/>
      <c r="I12" s="1"/>
      <c r="J12" s="1"/>
      <c r="K12" s="1"/>
      <c r="L12" s="9">
        <v>2</v>
      </c>
      <c r="M12" s="9">
        <v>2</v>
      </c>
      <c r="N12" s="9">
        <v>2</v>
      </c>
      <c r="O12" s="9">
        <v>3</v>
      </c>
      <c r="P12" s="9">
        <v>6</v>
      </c>
      <c r="Q12" s="9">
        <v>6</v>
      </c>
      <c r="R12" s="9">
        <v>6</v>
      </c>
      <c r="S12" s="9">
        <v>7</v>
      </c>
      <c r="T12" s="9">
        <v>7</v>
      </c>
      <c r="U12" s="9">
        <v>14</v>
      </c>
      <c r="V12" s="9">
        <v>17</v>
      </c>
      <c r="W12" s="9">
        <v>24</v>
      </c>
      <c r="X12" s="9">
        <v>33</v>
      </c>
      <c r="Y12" s="9"/>
    </row>
    <row r="13" spans="1:26" x14ac:dyDescent="0.25">
      <c r="A13" s="12"/>
      <c r="D13" s="1" t="s">
        <v>118</v>
      </c>
      <c r="E13" s="2"/>
      <c r="G13" s="9"/>
      <c r="I13" s="1"/>
      <c r="J13" s="1"/>
      <c r="K13" s="1"/>
      <c r="L13" s="9">
        <f>L10-(L11+L12)/2</f>
        <v>0.50858939685199456</v>
      </c>
      <c r="M13" s="9">
        <f t="shared" ref="M13:W13" si="3">M10-(M11+M12)/2</f>
        <v>0.10985743225567379</v>
      </c>
      <c r="N13" s="9">
        <f t="shared" si="3"/>
        <v>0.3239302945394309</v>
      </c>
      <c r="O13" s="9">
        <f t="shared" si="3"/>
        <v>-0.92391445031053365</v>
      </c>
      <c r="P13" s="9">
        <f t="shared" si="3"/>
        <v>1.0080550352695345</v>
      </c>
      <c r="Q13" s="9">
        <f t="shared" si="3"/>
        <v>0.54581032663513884</v>
      </c>
      <c r="R13" s="9">
        <f t="shared" si="3"/>
        <v>0.79398217298577745</v>
      </c>
      <c r="S13" s="9">
        <f t="shared" si="3"/>
        <v>-0.13055481456483342</v>
      </c>
      <c r="T13" s="9">
        <f t="shared" si="3"/>
        <v>-2.0875200855033764</v>
      </c>
      <c r="U13" s="9">
        <f t="shared" si="3"/>
        <v>1.0727929420356084</v>
      </c>
      <c r="V13" s="9">
        <f t="shared" si="3"/>
        <v>1.5768186009302845</v>
      </c>
      <c r="W13" s="9">
        <f t="shared" si="3"/>
        <v>1.8049217847391219</v>
      </c>
      <c r="X13" s="9"/>
      <c r="Y13" s="9"/>
      <c r="Z13" s="8">
        <f>MEDIAN(L13:W13)</f>
        <v>0.5271998617435667</v>
      </c>
    </row>
    <row r="14" spans="1:26" s="15" customFormat="1" x14ac:dyDescent="0.25">
      <c r="A14" s="14">
        <f>'Grasland Natschade'!D8</f>
        <v>3</v>
      </c>
      <c r="C14" s="15" t="s">
        <v>2</v>
      </c>
      <c r="D14" s="16" t="s">
        <v>27</v>
      </c>
      <c r="E14" s="17" t="s">
        <v>52</v>
      </c>
      <c r="F14" s="16">
        <v>-1.219784</v>
      </c>
      <c r="G14" s="18">
        <v>-1</v>
      </c>
      <c r="H14" s="16">
        <v>3.614E-3</v>
      </c>
      <c r="I14" s="16">
        <v>1.5</v>
      </c>
      <c r="J14" s="16">
        <v>1.2891E-2</v>
      </c>
      <c r="K14" s="16">
        <f>K10+1</f>
        <v>3</v>
      </c>
      <c r="L14" s="18">
        <f t="shared" si="2"/>
        <v>1.4601406752018686</v>
      </c>
      <c r="M14" s="18">
        <f t="shared" si="2"/>
        <v>1.4226686482979702</v>
      </c>
      <c r="N14" s="18">
        <f t="shared" si="2"/>
        <v>1.4415739370254337</v>
      </c>
      <c r="O14" s="18">
        <f t="shared" si="2"/>
        <v>1.6300320898189429</v>
      </c>
      <c r="P14" s="18">
        <f t="shared" si="2"/>
        <v>3.5501596352642992</v>
      </c>
      <c r="Q14" s="18">
        <f t="shared" si="2"/>
        <v>3.5120043340428602</v>
      </c>
      <c r="R14" s="18">
        <f t="shared" si="2"/>
        <v>3.5312543465368358</v>
      </c>
      <c r="S14" s="18">
        <f t="shared" si="2"/>
        <v>3.8590438915619387</v>
      </c>
      <c r="T14" s="18">
        <f t="shared" si="2"/>
        <v>3.7755039266115347</v>
      </c>
      <c r="U14" s="18">
        <f t="shared" si="2"/>
        <v>6.8032449804129218</v>
      </c>
      <c r="V14" s="18">
        <f t="shared" si="2"/>
        <v>8.0174322511621892</v>
      </c>
      <c r="W14" s="18">
        <f t="shared" si="2"/>
        <v>10.960606962158302</v>
      </c>
      <c r="X14" s="18">
        <f t="shared" si="2"/>
        <v>17.104985535210123</v>
      </c>
      <c r="Y14" s="18">
        <f t="shared" si="2"/>
        <v>39.822449443925883</v>
      </c>
    </row>
    <row r="15" spans="1:26" s="15" customFormat="1" x14ac:dyDescent="0.25">
      <c r="A15" s="14"/>
      <c r="D15" s="16" t="s">
        <v>122</v>
      </c>
      <c r="E15" s="17">
        <v>7</v>
      </c>
      <c r="F15" s="16"/>
      <c r="G15" s="18"/>
      <c r="H15" s="16"/>
      <c r="I15" s="16"/>
      <c r="J15" s="16"/>
      <c r="K15" s="16"/>
      <c r="L15" s="18">
        <v>0</v>
      </c>
      <c r="M15" s="18">
        <v>0</v>
      </c>
      <c r="N15" s="18">
        <v>0</v>
      </c>
      <c r="O15" s="18">
        <v>1</v>
      </c>
      <c r="P15" s="18">
        <v>2</v>
      </c>
      <c r="Q15" s="18">
        <v>2</v>
      </c>
      <c r="R15" s="18">
        <v>2</v>
      </c>
      <c r="S15" s="18">
        <v>3</v>
      </c>
      <c r="T15" s="18">
        <v>3</v>
      </c>
      <c r="U15" s="18">
        <v>6</v>
      </c>
      <c r="V15" s="18">
        <v>8</v>
      </c>
      <c r="W15" s="18">
        <v>12</v>
      </c>
      <c r="X15" s="18">
        <v>20</v>
      </c>
      <c r="Y15" s="18"/>
    </row>
    <row r="16" spans="1:26" s="15" customFormat="1" x14ac:dyDescent="0.25">
      <c r="A16" s="14"/>
      <c r="D16" s="16" t="s">
        <v>123</v>
      </c>
      <c r="E16" s="17">
        <v>14</v>
      </c>
      <c r="F16" s="16"/>
      <c r="G16" s="18"/>
      <c r="H16" s="16"/>
      <c r="I16" s="16"/>
      <c r="J16" s="16"/>
      <c r="K16" s="16"/>
      <c r="L16" s="18">
        <v>0</v>
      </c>
      <c r="M16" s="18">
        <v>0</v>
      </c>
      <c r="N16" s="18">
        <v>0</v>
      </c>
      <c r="O16" s="18">
        <v>1</v>
      </c>
      <c r="P16" s="18">
        <v>2</v>
      </c>
      <c r="Q16" s="18">
        <v>2</v>
      </c>
      <c r="R16" s="18">
        <v>2</v>
      </c>
      <c r="S16" s="18">
        <v>3</v>
      </c>
      <c r="T16" s="18">
        <v>3</v>
      </c>
      <c r="U16" s="18">
        <v>6</v>
      </c>
      <c r="V16" s="18">
        <v>8</v>
      </c>
      <c r="W16" s="18">
        <v>14</v>
      </c>
      <c r="X16" s="18">
        <v>22</v>
      </c>
      <c r="Y16" s="18"/>
    </row>
    <row r="17" spans="1:26" s="15" customFormat="1" x14ac:dyDescent="0.25">
      <c r="A17" s="14"/>
      <c r="D17" s="16" t="s">
        <v>118</v>
      </c>
      <c r="E17" s="17"/>
      <c r="F17" s="16"/>
      <c r="G17" s="18"/>
      <c r="H17" s="16"/>
      <c r="I17" s="16"/>
      <c r="J17" s="16"/>
      <c r="K17" s="16"/>
      <c r="L17" s="18">
        <f>L14-(L15+L16)/2</f>
        <v>1.4601406752018686</v>
      </c>
      <c r="M17" s="18">
        <f t="shared" ref="M17" si="4">M14-(M15+M16)/2</f>
        <v>1.4226686482979702</v>
      </c>
      <c r="N17" s="18">
        <f t="shared" ref="N17" si="5">N14-(N15+N16)/2</f>
        <v>1.4415739370254337</v>
      </c>
      <c r="O17" s="18">
        <f t="shared" ref="O17" si="6">O14-(O15+O16)/2</f>
        <v>0.63003208981894288</v>
      </c>
      <c r="P17" s="18">
        <f t="shared" ref="P17" si="7">P14-(P15+P16)/2</f>
        <v>1.5501596352642992</v>
      </c>
      <c r="Q17" s="18">
        <f t="shared" ref="Q17" si="8">Q14-(Q15+Q16)/2</f>
        <v>1.5120043340428602</v>
      </c>
      <c r="R17" s="18">
        <f t="shared" ref="R17" si="9">R14-(R15+R16)/2</f>
        <v>1.5312543465368358</v>
      </c>
      <c r="S17" s="18">
        <f t="shared" ref="S17" si="10">S14-(S15+S16)/2</f>
        <v>0.85904389156193872</v>
      </c>
      <c r="T17" s="18">
        <f t="shared" ref="T17" si="11">T14-(T15+T16)/2</f>
        <v>0.77550392661153467</v>
      </c>
      <c r="U17" s="18">
        <f t="shared" ref="U17" si="12">U14-(U15+U16)/2</f>
        <v>0.80324498041292181</v>
      </c>
      <c r="V17" s="18">
        <f t="shared" ref="V17" si="13">V14-(V15+V16)/2</f>
        <v>1.7432251162189161E-2</v>
      </c>
      <c r="W17" s="18">
        <f t="shared" ref="W17:X17" si="14">W14-(W15+W16)/2</f>
        <v>-2.0393930378416982</v>
      </c>
      <c r="X17" s="18">
        <f t="shared" si="14"/>
        <v>-3.8950144647898775</v>
      </c>
      <c r="Y17" s="18"/>
      <c r="Z17" s="19">
        <f>MEDIAN(L17:X17)</f>
        <v>0.85904389156193872</v>
      </c>
    </row>
    <row r="18" spans="1:26" x14ac:dyDescent="0.25">
      <c r="A18" s="12">
        <f>'Grasland Natschade'!D9</f>
        <v>4</v>
      </c>
      <c r="C18" t="s">
        <v>3</v>
      </c>
      <c r="D18" s="1" t="s">
        <v>28</v>
      </c>
      <c r="E18" s="2" t="s">
        <v>53</v>
      </c>
      <c r="F18" s="1">
        <v>2.225781</v>
      </c>
      <c r="G18" s="9">
        <v>-1</v>
      </c>
      <c r="H18" s="1">
        <v>1.1677E-2</v>
      </c>
      <c r="I18" s="1">
        <v>1.5</v>
      </c>
      <c r="J18" s="1">
        <v>1.1677E-2</v>
      </c>
      <c r="K18" s="1">
        <f>K14+1</f>
        <v>4</v>
      </c>
      <c r="L18" s="9">
        <f t="shared" si="2"/>
        <v>4.5625302749712304</v>
      </c>
      <c r="M18" s="9">
        <f t="shared" si="2"/>
        <v>4.431222465416556</v>
      </c>
      <c r="N18" s="9">
        <f t="shared" si="2"/>
        <v>4.4987924275506863</v>
      </c>
      <c r="O18" s="9">
        <f t="shared" si="2"/>
        <v>4.4878811256983484</v>
      </c>
      <c r="P18" s="9">
        <f t="shared" si="2"/>
        <v>6.2137124992229671</v>
      </c>
      <c r="Q18" s="9">
        <f t="shared" si="2"/>
        <v>6.0745100617609022</v>
      </c>
      <c r="R18" s="9">
        <f t="shared" si="2"/>
        <v>6.1461425370888367</v>
      </c>
      <c r="S18" s="9">
        <f t="shared" si="2"/>
        <v>6.2254025084592746</v>
      </c>
      <c r="T18" s="9">
        <f t="shared" si="2"/>
        <v>5.8519821036964963</v>
      </c>
      <c r="U18" s="9">
        <f t="shared" si="2"/>
        <v>8.5792728719082909</v>
      </c>
      <c r="V18" s="9">
        <f t="shared" si="2"/>
        <v>9.3662221692449315</v>
      </c>
      <c r="W18" s="9">
        <f t="shared" si="2"/>
        <v>11.130333172526315</v>
      </c>
      <c r="X18" s="9">
        <f t="shared" si="2"/>
        <v>14.511579238611894</v>
      </c>
      <c r="Y18" s="9">
        <f t="shared" si="2"/>
        <v>26.981684369428329</v>
      </c>
    </row>
    <row r="19" spans="1:26" x14ac:dyDescent="0.25">
      <c r="A19" s="12"/>
      <c r="D19" s="1" t="s">
        <v>124</v>
      </c>
      <c r="E19" s="2">
        <v>15</v>
      </c>
      <c r="G19" s="9"/>
      <c r="I19" s="1"/>
      <c r="J19" s="1"/>
      <c r="K19" s="1"/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3</v>
      </c>
      <c r="S19" s="9">
        <v>4</v>
      </c>
      <c r="T19" s="9">
        <v>4</v>
      </c>
      <c r="U19" s="9">
        <v>7</v>
      </c>
      <c r="V19" s="9">
        <v>9</v>
      </c>
      <c r="W19" s="9">
        <v>12</v>
      </c>
      <c r="X19" s="9">
        <v>15</v>
      </c>
      <c r="Y19" s="9">
        <v>20</v>
      </c>
    </row>
    <row r="20" spans="1:26" x14ac:dyDescent="0.25">
      <c r="A20" s="12"/>
      <c r="D20" s="1" t="s">
        <v>125</v>
      </c>
      <c r="E20" s="2">
        <v>18</v>
      </c>
      <c r="G20" s="9"/>
      <c r="I20" s="1"/>
      <c r="J20" s="1"/>
      <c r="K20" s="1"/>
      <c r="L20" s="9">
        <v>2</v>
      </c>
      <c r="M20" s="9">
        <v>2</v>
      </c>
      <c r="N20" s="9">
        <v>2</v>
      </c>
      <c r="O20" s="9">
        <v>2</v>
      </c>
      <c r="P20" s="9">
        <v>4</v>
      </c>
      <c r="Q20" s="9">
        <v>4</v>
      </c>
      <c r="R20" s="9">
        <v>4</v>
      </c>
      <c r="S20" s="9">
        <v>5</v>
      </c>
      <c r="T20" s="9">
        <v>5</v>
      </c>
      <c r="U20" s="9">
        <v>11</v>
      </c>
      <c r="V20" s="9">
        <v>13</v>
      </c>
      <c r="W20" s="9">
        <v>18</v>
      </c>
      <c r="X20" s="9">
        <v>23</v>
      </c>
      <c r="Y20" s="9">
        <v>29</v>
      </c>
    </row>
    <row r="21" spans="1:26" x14ac:dyDescent="0.25">
      <c r="A21" s="12"/>
      <c r="D21" s="1" t="s">
        <v>118</v>
      </c>
      <c r="E21" s="2"/>
      <c r="G21" s="9"/>
      <c r="I21" s="1"/>
      <c r="J21" s="1"/>
      <c r="K21" s="1"/>
      <c r="L21" s="9">
        <f t="shared" ref="L21:Y21" si="15">L18-(L19+L20)/2</f>
        <v>3.0625302749712304</v>
      </c>
      <c r="M21" s="9">
        <f t="shared" si="15"/>
        <v>2.931222465416556</v>
      </c>
      <c r="N21" s="9">
        <f t="shared" si="15"/>
        <v>2.9987924275506863</v>
      </c>
      <c r="O21" s="9">
        <f t="shared" si="15"/>
        <v>2.9878811256983484</v>
      </c>
      <c r="P21" s="9">
        <f t="shared" si="15"/>
        <v>3.7137124992229671</v>
      </c>
      <c r="Q21" s="9">
        <f t="shared" si="15"/>
        <v>3.5745100617609022</v>
      </c>
      <c r="R21" s="9">
        <f t="shared" si="15"/>
        <v>2.6461425370888367</v>
      </c>
      <c r="S21" s="9">
        <f t="shared" si="15"/>
        <v>1.7254025084592746</v>
      </c>
      <c r="T21" s="9">
        <f t="shared" si="15"/>
        <v>1.3519821036964963</v>
      </c>
      <c r="U21" s="9">
        <f t="shared" si="15"/>
        <v>-0.42072712809170909</v>
      </c>
      <c r="V21" s="9">
        <f t="shared" si="15"/>
        <v>-1.6337778307550685</v>
      </c>
      <c r="W21" s="9">
        <f t="shared" si="15"/>
        <v>-3.8696668274736847</v>
      </c>
      <c r="X21" s="9">
        <f t="shared" si="15"/>
        <v>-4.488420761388106</v>
      </c>
      <c r="Y21" s="9">
        <f t="shared" si="15"/>
        <v>2.4816843694283293</v>
      </c>
      <c r="Z21" s="8">
        <f>MEDIAN(L21:W21)</f>
        <v>2.7886825012526963</v>
      </c>
    </row>
    <row r="22" spans="1:26" s="15" customFormat="1" x14ac:dyDescent="0.25">
      <c r="A22" s="14">
        <f>'Grasland Natschade'!D10</f>
        <v>5</v>
      </c>
      <c r="C22" s="15" t="s">
        <v>4</v>
      </c>
      <c r="D22" s="16" t="s">
        <v>29</v>
      </c>
      <c r="E22" s="17" t="s">
        <v>54</v>
      </c>
      <c r="F22" s="16">
        <v>-0.24</v>
      </c>
      <c r="G22" s="18">
        <v>-1</v>
      </c>
      <c r="H22" s="16">
        <v>2.0960000000000002E-3</v>
      </c>
      <c r="I22" s="16">
        <v>1.5</v>
      </c>
      <c r="J22" s="16">
        <v>1.1677E-2</v>
      </c>
      <c r="K22" s="16">
        <f>K18+1</f>
        <v>5</v>
      </c>
      <c r="L22" s="18">
        <f t="shared" si="2"/>
        <v>2.1463372319623066</v>
      </c>
      <c r="M22" s="18">
        <f t="shared" si="2"/>
        <v>2.1249328821323985</v>
      </c>
      <c r="N22" s="18">
        <f t="shared" si="2"/>
        <v>2.1356911359306441</v>
      </c>
      <c r="O22" s="18">
        <f t="shared" si="2"/>
        <v>2.307305537285786</v>
      </c>
      <c r="P22" s="18">
        <f t="shared" si="2"/>
        <v>3.8506112076029249</v>
      </c>
      <c r="Q22" s="18">
        <f t="shared" si="2"/>
        <v>3.8289813606457179</v>
      </c>
      <c r="R22" s="18">
        <f t="shared" si="2"/>
        <v>3.8398529538046793</v>
      </c>
      <c r="S22" s="18">
        <f t="shared" si="2"/>
        <v>4.1142299925073544</v>
      </c>
      <c r="T22" s="18">
        <f t="shared" si="2"/>
        <v>4.0686405457394725</v>
      </c>
      <c r="U22" s="18">
        <f t="shared" si="2"/>
        <v>6.3986972834957276</v>
      </c>
      <c r="V22" s="18">
        <f t="shared" si="2"/>
        <v>7.3291759700407386</v>
      </c>
      <c r="W22" s="18">
        <f t="shared" si="2"/>
        <v>9.5455438205713445</v>
      </c>
      <c r="X22" s="18">
        <f t="shared" si="2"/>
        <v>14.027204122298549</v>
      </c>
      <c r="Y22" s="18">
        <f t="shared" si="2"/>
        <v>29.594864847564192</v>
      </c>
    </row>
    <row r="23" spans="1:26" s="15" customFormat="1" x14ac:dyDescent="0.25">
      <c r="A23" s="14"/>
      <c r="D23" s="16" t="s">
        <v>124</v>
      </c>
      <c r="E23" s="17">
        <v>19</v>
      </c>
      <c r="F23" s="16"/>
      <c r="G23" s="18"/>
      <c r="H23" s="16"/>
      <c r="I23" s="16"/>
      <c r="J23" s="16"/>
      <c r="K23" s="16"/>
      <c r="L23" s="18">
        <v>0</v>
      </c>
      <c r="M23" s="18">
        <v>0</v>
      </c>
      <c r="N23" s="18">
        <v>0</v>
      </c>
      <c r="O23" s="18">
        <v>0</v>
      </c>
      <c r="P23" s="18">
        <v>1</v>
      </c>
      <c r="Q23" s="18">
        <v>1</v>
      </c>
      <c r="R23" s="18">
        <v>1</v>
      </c>
      <c r="S23" s="18">
        <v>1</v>
      </c>
      <c r="T23" s="18">
        <v>1</v>
      </c>
      <c r="U23" s="18">
        <v>5</v>
      </c>
      <c r="V23" s="18">
        <v>7</v>
      </c>
      <c r="W23" s="18">
        <v>13</v>
      </c>
      <c r="X23" s="18">
        <v>20</v>
      </c>
      <c r="Y23" s="18">
        <v>23</v>
      </c>
    </row>
    <row r="24" spans="1:26" s="15" customFormat="1" x14ac:dyDescent="0.25">
      <c r="A24" s="14"/>
      <c r="D24" s="16" t="s">
        <v>126</v>
      </c>
      <c r="E24" s="17">
        <v>22</v>
      </c>
      <c r="F24" s="16"/>
      <c r="G24" s="18"/>
      <c r="H24" s="16"/>
      <c r="I24" s="16"/>
      <c r="J24" s="16"/>
      <c r="K24" s="16"/>
      <c r="L24" s="18">
        <v>1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18">
        <v>1</v>
      </c>
      <c r="S24" s="18">
        <v>2</v>
      </c>
      <c r="T24" s="18">
        <v>2</v>
      </c>
      <c r="U24" s="18">
        <v>5</v>
      </c>
      <c r="V24" s="18">
        <v>8</v>
      </c>
      <c r="W24" s="18">
        <v>14</v>
      </c>
      <c r="X24" s="18">
        <v>25</v>
      </c>
      <c r="Y24" s="18">
        <v>36</v>
      </c>
    </row>
    <row r="25" spans="1:26" s="15" customFormat="1" x14ac:dyDescent="0.25">
      <c r="A25" s="14"/>
      <c r="D25" s="16" t="s">
        <v>118</v>
      </c>
      <c r="E25" s="17"/>
      <c r="F25" s="16"/>
      <c r="G25" s="18"/>
      <c r="H25" s="16"/>
      <c r="I25" s="16"/>
      <c r="J25" s="16"/>
      <c r="K25" s="16"/>
      <c r="L25" s="18">
        <f t="shared" ref="L25" si="16">L22-(L23+L24)/2</f>
        <v>1.6463372319623066</v>
      </c>
      <c r="M25" s="18">
        <f t="shared" ref="M25" si="17">M22-(M23+M24)/2</f>
        <v>1.6249328821323985</v>
      </c>
      <c r="N25" s="18">
        <f t="shared" ref="N25" si="18">N22-(N23+N24)/2</f>
        <v>1.6356911359306441</v>
      </c>
      <c r="O25" s="18">
        <f t="shared" ref="O25" si="19">O22-(O23+O24)/2</f>
        <v>1.807305537285786</v>
      </c>
      <c r="P25" s="18">
        <f t="shared" ref="P25" si="20">P22-(P23+P24)/2</f>
        <v>2.8506112076029249</v>
      </c>
      <c r="Q25" s="18">
        <f t="shared" ref="Q25" si="21">Q22-(Q23+Q24)/2</f>
        <v>2.8289813606457179</v>
      </c>
      <c r="R25" s="18">
        <f t="shared" ref="R25" si="22">R22-(R23+R24)/2</f>
        <v>2.8398529538046793</v>
      </c>
      <c r="S25" s="18">
        <f t="shared" ref="S25" si="23">S22-(S23+S24)/2</f>
        <v>2.6142299925073544</v>
      </c>
      <c r="T25" s="18">
        <f t="shared" ref="T25" si="24">T22-(T23+T24)/2</f>
        <v>2.5686405457394725</v>
      </c>
      <c r="U25" s="18">
        <f t="shared" ref="U25" si="25">U22-(U23+U24)/2</f>
        <v>1.3986972834957276</v>
      </c>
      <c r="V25" s="18">
        <f t="shared" ref="V25" si="26">V22-(V23+V24)/2</f>
        <v>-0.17082402995926138</v>
      </c>
      <c r="W25" s="18">
        <f t="shared" ref="W25" si="27">W22-(W23+W24)/2</f>
        <v>-3.9544561794286555</v>
      </c>
      <c r="X25" s="18">
        <f t="shared" ref="X25" si="28">X22-(X23+X24)/2</f>
        <v>-8.4727958777014507</v>
      </c>
      <c r="Y25" s="18">
        <f t="shared" ref="Y25" si="29">Y22-(Y23+Y24)/2</f>
        <v>9.4864847564192445E-2</v>
      </c>
      <c r="Z25" s="19">
        <f>MEDIAN(L25:Y25)</f>
        <v>1.6410141839464754</v>
      </c>
    </row>
    <row r="26" spans="1:26" x14ac:dyDescent="0.25">
      <c r="A26" s="12">
        <f>'Grasland Natschade'!D11</f>
        <v>6</v>
      </c>
      <c r="C26" t="s">
        <v>5</v>
      </c>
      <c r="D26" s="1" t="s">
        <v>30</v>
      </c>
      <c r="E26" s="2" t="s">
        <v>55</v>
      </c>
      <c r="F26" s="1">
        <v>6.7245590000000002</v>
      </c>
      <c r="G26" s="9">
        <v>-1</v>
      </c>
      <c r="H26" s="1">
        <v>1.1677E-2</v>
      </c>
      <c r="I26" s="1">
        <v>1.5</v>
      </c>
      <c r="J26" s="1">
        <v>1.1677E-2</v>
      </c>
      <c r="K26" s="1">
        <f>K22+1</f>
        <v>6</v>
      </c>
      <c r="L26" s="9">
        <f t="shared" si="2"/>
        <v>9.0613082749712301</v>
      </c>
      <c r="M26" s="9">
        <f t="shared" si="2"/>
        <v>8.9300004654165566</v>
      </c>
      <c r="N26" s="9">
        <f t="shared" si="2"/>
        <v>8.9975704275506878</v>
      </c>
      <c r="O26" s="9">
        <f t="shared" si="2"/>
        <v>8.986659125698349</v>
      </c>
      <c r="P26" s="9">
        <f t="shared" si="2"/>
        <v>10.712490499222968</v>
      </c>
      <c r="Q26" s="9">
        <f t="shared" si="2"/>
        <v>10.573288061760902</v>
      </c>
      <c r="R26" s="9">
        <f t="shared" si="2"/>
        <v>10.644920537088836</v>
      </c>
      <c r="S26" s="9">
        <f t="shared" si="2"/>
        <v>10.724180508459275</v>
      </c>
      <c r="T26" s="9">
        <f t="shared" si="2"/>
        <v>10.350760103696498</v>
      </c>
      <c r="U26" s="9">
        <f t="shared" si="2"/>
        <v>13.078050871908291</v>
      </c>
      <c r="V26" s="9">
        <f t="shared" si="2"/>
        <v>13.865000169244931</v>
      </c>
      <c r="W26" s="9">
        <f t="shared" si="2"/>
        <v>15.629111172526315</v>
      </c>
      <c r="X26" s="9">
        <f t="shared" si="2"/>
        <v>19.010357238611896</v>
      </c>
      <c r="Y26" s="9">
        <f t="shared" si="2"/>
        <v>31.480462369428327</v>
      </c>
    </row>
    <row r="27" spans="1:26" x14ac:dyDescent="0.25">
      <c r="A27" s="12"/>
      <c r="D27" s="1" t="s">
        <v>124</v>
      </c>
      <c r="E27" s="2">
        <v>23</v>
      </c>
      <c r="G27" s="9"/>
      <c r="I27" s="1"/>
      <c r="J27" s="1"/>
      <c r="K27" s="1"/>
      <c r="L27" s="9">
        <v>3</v>
      </c>
      <c r="M27" s="9">
        <v>3</v>
      </c>
      <c r="N27" s="9">
        <v>3</v>
      </c>
      <c r="O27" s="9">
        <v>3</v>
      </c>
      <c r="P27" s="9">
        <v>9</v>
      </c>
      <c r="Q27" s="9">
        <v>9</v>
      </c>
      <c r="R27" s="9">
        <v>9</v>
      </c>
      <c r="S27" s="9">
        <v>10</v>
      </c>
      <c r="T27" s="9">
        <v>10</v>
      </c>
      <c r="U27" s="9">
        <v>14</v>
      </c>
      <c r="V27" s="9">
        <v>16</v>
      </c>
      <c r="W27" s="9">
        <v>18</v>
      </c>
      <c r="X27" s="9">
        <v>21</v>
      </c>
      <c r="Y27" s="9">
        <v>25</v>
      </c>
    </row>
    <row r="28" spans="1:26" x14ac:dyDescent="0.25">
      <c r="A28" s="12"/>
      <c r="D28" s="1" t="s">
        <v>127</v>
      </c>
      <c r="E28" s="2">
        <v>26</v>
      </c>
      <c r="G28" s="9"/>
      <c r="I28" s="1"/>
      <c r="J28" s="1"/>
      <c r="K28" s="1"/>
      <c r="L28" s="9">
        <v>2</v>
      </c>
      <c r="M28" s="9">
        <v>2</v>
      </c>
      <c r="N28" s="9">
        <v>2</v>
      </c>
      <c r="O28" s="9">
        <v>3</v>
      </c>
      <c r="P28" s="9">
        <v>8</v>
      </c>
      <c r="Q28" s="9">
        <v>8</v>
      </c>
      <c r="R28" s="9">
        <v>8</v>
      </c>
      <c r="S28" s="9">
        <v>9</v>
      </c>
      <c r="T28" s="9">
        <v>9</v>
      </c>
      <c r="U28" s="9">
        <v>16</v>
      </c>
      <c r="V28" s="9">
        <v>18</v>
      </c>
      <c r="W28" s="9">
        <v>22</v>
      </c>
      <c r="X28" s="9">
        <v>27</v>
      </c>
      <c r="Y28" s="9">
        <v>32</v>
      </c>
    </row>
    <row r="29" spans="1:26" x14ac:dyDescent="0.25">
      <c r="A29" s="12"/>
      <c r="D29" s="1" t="s">
        <v>118</v>
      </c>
      <c r="E29" s="2"/>
      <c r="G29" s="9"/>
      <c r="I29" s="1"/>
      <c r="J29" s="1"/>
      <c r="K29" s="1"/>
      <c r="L29" s="9">
        <f t="shared" ref="L29:Y29" si="30">L26-(L27+L28)/2</f>
        <v>6.5613082749712301</v>
      </c>
      <c r="M29" s="9">
        <f t="shared" si="30"/>
        <v>6.4300004654165566</v>
      </c>
      <c r="N29" s="9">
        <f t="shared" si="30"/>
        <v>6.4975704275506878</v>
      </c>
      <c r="O29" s="9">
        <f t="shared" si="30"/>
        <v>5.986659125698349</v>
      </c>
      <c r="P29" s="9">
        <f t="shared" si="30"/>
        <v>2.2124904992229677</v>
      </c>
      <c r="Q29" s="9">
        <f t="shared" si="30"/>
        <v>2.073288061760902</v>
      </c>
      <c r="R29" s="9">
        <f t="shared" si="30"/>
        <v>2.1449205370888365</v>
      </c>
      <c r="S29" s="9">
        <f t="shared" si="30"/>
        <v>1.2241805084592752</v>
      </c>
      <c r="T29" s="9">
        <f t="shared" si="30"/>
        <v>0.85076010369649779</v>
      </c>
      <c r="U29" s="9">
        <f t="shared" si="30"/>
        <v>-1.9219491280917094</v>
      </c>
      <c r="V29" s="9">
        <f t="shared" si="30"/>
        <v>-3.1349998307550688</v>
      </c>
      <c r="W29" s="9">
        <f t="shared" si="30"/>
        <v>-4.370888827473685</v>
      </c>
      <c r="X29" s="9">
        <f t="shared" si="30"/>
        <v>-4.9896427613881045</v>
      </c>
      <c r="Y29" s="9">
        <f t="shared" si="30"/>
        <v>2.9804623694283272</v>
      </c>
      <c r="Z29" s="8">
        <f>MEDIAN(L29:W29)</f>
        <v>2.1091042994248692</v>
      </c>
    </row>
    <row r="30" spans="1:26" x14ac:dyDescent="0.25">
      <c r="A30" s="12">
        <f>'Grasland Natschade'!D12</f>
        <v>7</v>
      </c>
      <c r="C30" t="s">
        <v>6</v>
      </c>
      <c r="D30" s="1" t="s">
        <v>31</v>
      </c>
      <c r="E30" s="2" t="s">
        <v>56</v>
      </c>
      <c r="F30" s="1">
        <v>-2.68</v>
      </c>
      <c r="G30" s="9">
        <v>-1</v>
      </c>
      <c r="H30" s="1">
        <v>1.1677E-2</v>
      </c>
      <c r="I30" s="1">
        <v>1.5</v>
      </c>
      <c r="J30" s="1">
        <v>1.1677E-2</v>
      </c>
      <c r="K30" s="1">
        <f>K26+1</f>
        <v>7</v>
      </c>
      <c r="L30" s="9">
        <f t="shared" si="2"/>
        <v>0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1.3079314992229669</v>
      </c>
      <c r="Q30" s="9">
        <f t="shared" si="2"/>
        <v>1.1687290617609021</v>
      </c>
      <c r="R30" s="9">
        <f t="shared" si="2"/>
        <v>1.2403615370888366</v>
      </c>
      <c r="S30" s="9">
        <f t="shared" si="2"/>
        <v>1.3196215084592744</v>
      </c>
      <c r="T30" s="9">
        <f t="shared" si="2"/>
        <v>0.94620110369649701</v>
      </c>
      <c r="U30" s="9">
        <f t="shared" si="2"/>
        <v>3.6734918719082899</v>
      </c>
      <c r="V30" s="9">
        <f t="shared" si="2"/>
        <v>4.4604411692449304</v>
      </c>
      <c r="W30" s="9">
        <f t="shared" si="2"/>
        <v>6.2245521725263142</v>
      </c>
      <c r="X30" s="9">
        <f t="shared" si="2"/>
        <v>9.605798238611893</v>
      </c>
      <c r="Y30" s="9">
        <f t="shared" si="2"/>
        <v>22.075903369428325</v>
      </c>
    </row>
    <row r="31" spans="1:26" s="15" customFormat="1" x14ac:dyDescent="0.25">
      <c r="A31" s="14"/>
      <c r="D31" s="16" t="s">
        <v>124</v>
      </c>
      <c r="E31" s="17">
        <v>27</v>
      </c>
      <c r="F31" s="16"/>
      <c r="G31" s="18"/>
      <c r="H31" s="16"/>
      <c r="I31" s="16"/>
      <c r="J31" s="16"/>
      <c r="K31" s="16"/>
      <c r="L31" s="18">
        <v>0</v>
      </c>
      <c r="M31" s="18">
        <v>0</v>
      </c>
      <c r="N31" s="18">
        <v>0</v>
      </c>
      <c r="O31" s="18">
        <v>0</v>
      </c>
      <c r="P31" s="18">
        <v>1</v>
      </c>
      <c r="Q31" s="18">
        <v>1</v>
      </c>
      <c r="R31" s="18">
        <v>1</v>
      </c>
      <c r="S31" s="18">
        <v>1</v>
      </c>
      <c r="T31" s="18">
        <v>1</v>
      </c>
      <c r="U31" s="18">
        <v>2</v>
      </c>
      <c r="V31" s="18">
        <v>2</v>
      </c>
      <c r="W31" s="18">
        <v>3</v>
      </c>
      <c r="X31" s="18">
        <v>9</v>
      </c>
      <c r="Y31" s="18">
        <v>21</v>
      </c>
    </row>
    <row r="32" spans="1:26" s="15" customFormat="1" x14ac:dyDescent="0.25">
      <c r="A32" s="14"/>
      <c r="D32" s="16" t="s">
        <v>128</v>
      </c>
      <c r="E32" s="17">
        <v>30</v>
      </c>
      <c r="F32" s="16"/>
      <c r="G32" s="18"/>
      <c r="H32" s="16"/>
      <c r="I32" s="16"/>
      <c r="J32" s="16"/>
      <c r="K32" s="16"/>
      <c r="L32" s="18">
        <v>1</v>
      </c>
      <c r="M32" s="18">
        <v>1</v>
      </c>
      <c r="N32" s="18">
        <v>1</v>
      </c>
      <c r="O32" s="18">
        <v>1</v>
      </c>
      <c r="P32" s="18">
        <v>2</v>
      </c>
      <c r="Q32" s="18">
        <v>2</v>
      </c>
      <c r="R32" s="18">
        <v>2</v>
      </c>
      <c r="S32" s="18">
        <v>3</v>
      </c>
      <c r="T32" s="18">
        <v>3</v>
      </c>
      <c r="U32" s="18">
        <v>4</v>
      </c>
      <c r="V32" s="18">
        <v>6</v>
      </c>
      <c r="W32" s="18">
        <v>9</v>
      </c>
      <c r="X32" s="18">
        <v>14</v>
      </c>
      <c r="Y32" s="18">
        <v>22</v>
      </c>
    </row>
    <row r="33" spans="1:26" s="15" customFormat="1" x14ac:dyDescent="0.25">
      <c r="A33" s="14"/>
      <c r="D33" s="16" t="s">
        <v>118</v>
      </c>
      <c r="E33" s="17"/>
      <c r="F33" s="16"/>
      <c r="G33" s="18"/>
      <c r="H33" s="16"/>
      <c r="I33" s="16"/>
      <c r="J33" s="16"/>
      <c r="K33" s="16"/>
      <c r="L33" s="18">
        <f t="shared" ref="L33" si="31">L30-(L31+L32)/2</f>
        <v>-0.5</v>
      </c>
      <c r="M33" s="18">
        <f t="shared" ref="M33" si="32">M30-(M31+M32)/2</f>
        <v>-0.5</v>
      </c>
      <c r="N33" s="18">
        <f t="shared" ref="N33" si="33">N30-(N31+N32)/2</f>
        <v>-0.5</v>
      </c>
      <c r="O33" s="18">
        <f t="shared" ref="O33" si="34">O30-(O31+O32)/2</f>
        <v>-0.5</v>
      </c>
      <c r="P33" s="18">
        <f t="shared" ref="P33" si="35">P30-(P31+P32)/2</f>
        <v>-0.19206850077703308</v>
      </c>
      <c r="Q33" s="18">
        <f t="shared" ref="Q33" si="36">Q30-(Q31+Q32)/2</f>
        <v>-0.33127093823909792</v>
      </c>
      <c r="R33" s="18">
        <f t="shared" ref="R33" si="37">R30-(R31+R32)/2</f>
        <v>-0.25963846291116344</v>
      </c>
      <c r="S33" s="18">
        <f t="shared" ref="S33" si="38">S30-(S31+S32)/2</f>
        <v>-0.68037849154072561</v>
      </c>
      <c r="T33" s="18">
        <f t="shared" ref="T33" si="39">T30-(T31+T32)/2</f>
        <v>-1.053798896303503</v>
      </c>
      <c r="U33" s="18">
        <f t="shared" ref="U33" si="40">U30-(U31+U32)/2</f>
        <v>0.67349187190828985</v>
      </c>
      <c r="V33" s="18">
        <f t="shared" ref="V33" si="41">V30-(V31+V32)/2</f>
        <v>0.46044116924493039</v>
      </c>
      <c r="W33" s="18">
        <f t="shared" ref="W33" si="42">W30-(W31+W32)/2</f>
        <v>0.22455217252631421</v>
      </c>
      <c r="X33" s="18">
        <f t="shared" ref="X33" si="43">X30-(X31+X32)/2</f>
        <v>-1.894201761388107</v>
      </c>
      <c r="Y33" s="18">
        <f t="shared" ref="Y33" si="44">Y30-(Y31+Y32)/2</f>
        <v>0.57590336942832465</v>
      </c>
      <c r="Z33" s="19">
        <f>MEDIAN(L33:Y33)</f>
        <v>-0.41563546911954896</v>
      </c>
    </row>
    <row r="34" spans="1:26" x14ac:dyDescent="0.25">
      <c r="A34" s="12">
        <f>'Grasland Natschade'!D13</f>
        <v>8</v>
      </c>
      <c r="C34" t="s">
        <v>7</v>
      </c>
      <c r="D34" s="1" t="s">
        <v>32</v>
      </c>
      <c r="E34" s="2" t="s">
        <v>57</v>
      </c>
      <c r="F34" s="1">
        <v>-2.68</v>
      </c>
      <c r="G34" s="9">
        <v>-1</v>
      </c>
      <c r="H34" s="1">
        <v>1E-4</v>
      </c>
      <c r="I34" s="1">
        <v>1.5</v>
      </c>
      <c r="J34" s="1">
        <v>1.008E-2</v>
      </c>
      <c r="K34" s="1">
        <f>K30+1</f>
        <v>8</v>
      </c>
      <c r="L34" s="9">
        <f t="shared" si="2"/>
        <v>0</v>
      </c>
      <c r="M34" s="9">
        <f t="shared" si="2"/>
        <v>0</v>
      </c>
      <c r="N34" s="9">
        <f t="shared" si="2"/>
        <v>0</v>
      </c>
      <c r="O34" s="9">
        <f t="shared" si="2"/>
        <v>0</v>
      </c>
      <c r="P34" s="9">
        <f t="shared" si="2"/>
        <v>0.6416342322388231</v>
      </c>
      <c r="Q34" s="9">
        <f t="shared" si="2"/>
        <v>0.6406327310715314</v>
      </c>
      <c r="R34" s="9">
        <f t="shared" si="2"/>
        <v>0.64113360684282039</v>
      </c>
      <c r="S34" s="9">
        <f t="shared" si="2"/>
        <v>0.86307451783676825</v>
      </c>
      <c r="T34" s="9">
        <f t="shared" si="2"/>
        <v>0.86106650148074415</v>
      </c>
      <c r="U34" s="9">
        <f t="shared" si="2"/>
        <v>2.4688071236301172</v>
      </c>
      <c r="V34" s="9">
        <f t="shared" si="2"/>
        <v>3.1201838409526035</v>
      </c>
      <c r="W34" s="9">
        <f t="shared" si="2"/>
        <v>4.6373343784145611</v>
      </c>
      <c r="X34" s="9">
        <f t="shared" si="2"/>
        <v>7.5722976232132648</v>
      </c>
      <c r="Y34" s="9">
        <f t="shared" si="2"/>
        <v>16.923946155418733</v>
      </c>
    </row>
    <row r="35" spans="1:26" x14ac:dyDescent="0.25">
      <c r="A35" s="12"/>
      <c r="D35" s="1" t="s">
        <v>32</v>
      </c>
      <c r="E35" s="2">
        <v>27</v>
      </c>
      <c r="G35" s="9"/>
      <c r="I35" s="1"/>
      <c r="J35" s="1"/>
      <c r="K35" s="1"/>
      <c r="L35" s="9">
        <v>0</v>
      </c>
      <c r="M35" s="9">
        <v>0</v>
      </c>
      <c r="N35" s="9">
        <v>0</v>
      </c>
      <c r="O35" s="9">
        <v>0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2</v>
      </c>
      <c r="V35" s="9">
        <v>2</v>
      </c>
      <c r="W35" s="9">
        <v>3</v>
      </c>
      <c r="X35" s="9">
        <v>9</v>
      </c>
      <c r="Y35" s="9">
        <v>21</v>
      </c>
      <c r="Z35" s="8">
        <f>MEDIAN(L35:W35)</f>
        <v>1</v>
      </c>
    </row>
    <row r="36" spans="1:26" x14ac:dyDescent="0.25">
      <c r="A36" s="12"/>
      <c r="E36" s="2">
        <v>28</v>
      </c>
      <c r="G36" s="9"/>
      <c r="I36" s="1"/>
      <c r="J36" s="1"/>
      <c r="K36" s="1"/>
      <c r="L36" s="9">
        <v>0</v>
      </c>
      <c r="M36" s="9">
        <v>0</v>
      </c>
      <c r="N36" s="9">
        <v>0</v>
      </c>
      <c r="O36" s="9">
        <v>0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2</v>
      </c>
      <c r="V36" s="9">
        <v>2</v>
      </c>
      <c r="W36" s="9">
        <v>3</v>
      </c>
      <c r="X36" s="9">
        <v>6</v>
      </c>
      <c r="Y36" s="9">
        <v>12</v>
      </c>
    </row>
    <row r="37" spans="1:26" x14ac:dyDescent="0.25">
      <c r="A37" s="12"/>
      <c r="D37" s="1" t="s">
        <v>118</v>
      </c>
      <c r="E37" s="2"/>
      <c r="G37" s="9"/>
      <c r="I37" s="1"/>
      <c r="J37" s="1"/>
      <c r="K37" s="1"/>
      <c r="L37" s="9">
        <f t="shared" ref="L37:Y37" si="45">L34-(L35+L36)/2</f>
        <v>0</v>
      </c>
      <c r="M37" s="9">
        <f t="shared" si="45"/>
        <v>0</v>
      </c>
      <c r="N37" s="9">
        <f t="shared" si="45"/>
        <v>0</v>
      </c>
      <c r="O37" s="9">
        <f t="shared" si="45"/>
        <v>0</v>
      </c>
      <c r="P37" s="9">
        <f t="shared" si="45"/>
        <v>-0.3583657677611769</v>
      </c>
      <c r="Q37" s="9">
        <f t="shared" si="45"/>
        <v>-0.3593672689284686</v>
      </c>
      <c r="R37" s="9">
        <f t="shared" si="45"/>
        <v>-0.35886639315717961</v>
      </c>
      <c r="S37" s="9">
        <f t="shared" si="45"/>
        <v>-0.13692548216323175</v>
      </c>
      <c r="T37" s="9">
        <f t="shared" si="45"/>
        <v>-0.13893349851925585</v>
      </c>
      <c r="U37" s="9">
        <f t="shared" si="45"/>
        <v>0.46880712363011723</v>
      </c>
      <c r="V37" s="9">
        <f t="shared" si="45"/>
        <v>1.1201838409526035</v>
      </c>
      <c r="W37" s="9">
        <f t="shared" si="45"/>
        <v>1.6373343784145611</v>
      </c>
      <c r="X37" s="9">
        <f t="shared" si="45"/>
        <v>7.2297623213264828E-2</v>
      </c>
      <c r="Y37" s="9">
        <f t="shared" si="45"/>
        <v>0.42394615541873293</v>
      </c>
      <c r="Z37" s="8">
        <f>MEDIAN(L37:W37)</f>
        <v>0</v>
      </c>
    </row>
    <row r="38" spans="1:26" s="15" customFormat="1" x14ac:dyDescent="0.25">
      <c r="A38" s="14">
        <f>'Grasland Natschade'!D14</f>
        <v>9</v>
      </c>
      <c r="C38" s="15" t="s">
        <v>8</v>
      </c>
      <c r="D38" s="16" t="s">
        <v>33</v>
      </c>
      <c r="E38" s="17" t="s">
        <v>58</v>
      </c>
      <c r="F38" s="16">
        <v>-1.1439999999999999</v>
      </c>
      <c r="G38" s="18">
        <v>-1</v>
      </c>
      <c r="H38" s="16">
        <v>2.0960000000000002E-3</v>
      </c>
      <c r="I38" s="16">
        <v>1.5</v>
      </c>
      <c r="J38" s="16">
        <v>1.1677E-2</v>
      </c>
      <c r="K38" s="16">
        <f>K34+1</f>
        <v>9</v>
      </c>
      <c r="L38" s="18">
        <f t="shared" si="2"/>
        <v>1.2423372319623067</v>
      </c>
      <c r="M38" s="18">
        <f t="shared" si="2"/>
        <v>1.2209328821323986</v>
      </c>
      <c r="N38" s="18">
        <f t="shared" si="2"/>
        <v>1.2316911359306442</v>
      </c>
      <c r="O38" s="18">
        <f t="shared" si="2"/>
        <v>1.4033055372857861</v>
      </c>
      <c r="P38" s="18">
        <f t="shared" si="2"/>
        <v>2.9466112076029249</v>
      </c>
      <c r="Q38" s="18">
        <f t="shared" si="2"/>
        <v>2.924981360645718</v>
      </c>
      <c r="R38" s="18">
        <f t="shared" si="2"/>
        <v>2.9358529538046794</v>
      </c>
      <c r="S38" s="18">
        <f t="shared" si="2"/>
        <v>3.2102299925073541</v>
      </c>
      <c r="T38" s="18">
        <f t="shared" si="2"/>
        <v>3.1646405457394726</v>
      </c>
      <c r="U38" s="18">
        <f t="shared" si="2"/>
        <v>5.4946972834957277</v>
      </c>
      <c r="V38" s="18">
        <f t="shared" si="2"/>
        <v>6.4251759700407387</v>
      </c>
      <c r="W38" s="18">
        <f t="shared" si="2"/>
        <v>8.6415438205713446</v>
      </c>
      <c r="X38" s="18">
        <f t="shared" si="2"/>
        <v>13.123204122298549</v>
      </c>
      <c r="Y38" s="18">
        <f t="shared" si="2"/>
        <v>28.690864847564193</v>
      </c>
    </row>
    <row r="39" spans="1:26" s="15" customFormat="1" x14ac:dyDescent="0.25">
      <c r="A39" s="14"/>
      <c r="D39" s="16"/>
      <c r="E39" s="17">
        <v>29</v>
      </c>
      <c r="F39" s="16"/>
      <c r="G39" s="18"/>
      <c r="H39" s="16"/>
      <c r="I39" s="16"/>
      <c r="J39" s="16"/>
      <c r="K39" s="16"/>
      <c r="L39" s="18">
        <v>1</v>
      </c>
      <c r="M39" s="18">
        <v>1</v>
      </c>
      <c r="N39" s="18">
        <v>1</v>
      </c>
      <c r="O39" s="18">
        <v>1</v>
      </c>
      <c r="P39" s="18">
        <v>2</v>
      </c>
      <c r="Q39" s="18">
        <v>2</v>
      </c>
      <c r="R39" s="18">
        <v>2</v>
      </c>
      <c r="S39" s="18">
        <v>2</v>
      </c>
      <c r="T39" s="18">
        <v>2</v>
      </c>
      <c r="U39" s="18">
        <v>4</v>
      </c>
      <c r="V39" s="18">
        <v>6</v>
      </c>
      <c r="W39" s="18">
        <v>9</v>
      </c>
      <c r="X39" s="18">
        <v>15</v>
      </c>
      <c r="Y39" s="18">
        <v>33</v>
      </c>
    </row>
    <row r="40" spans="1:26" s="15" customFormat="1" x14ac:dyDescent="0.25">
      <c r="A40" s="14"/>
      <c r="D40" s="16"/>
      <c r="E40" s="17">
        <v>30</v>
      </c>
      <c r="F40" s="16"/>
      <c r="G40" s="18"/>
      <c r="H40" s="16"/>
      <c r="I40" s="16"/>
      <c r="J40" s="16"/>
      <c r="K40" s="16"/>
      <c r="L40" s="18">
        <v>1</v>
      </c>
      <c r="M40" s="18">
        <v>1</v>
      </c>
      <c r="N40" s="18">
        <v>1</v>
      </c>
      <c r="O40" s="18">
        <v>1</v>
      </c>
      <c r="P40" s="18">
        <v>2</v>
      </c>
      <c r="Q40" s="18">
        <v>2</v>
      </c>
      <c r="R40" s="18">
        <v>2</v>
      </c>
      <c r="S40" s="18">
        <v>3</v>
      </c>
      <c r="T40" s="18">
        <v>3</v>
      </c>
      <c r="U40" s="18">
        <v>4</v>
      </c>
      <c r="V40" s="18">
        <v>6</v>
      </c>
      <c r="W40" s="18">
        <v>9</v>
      </c>
      <c r="X40" s="18">
        <v>14</v>
      </c>
      <c r="Y40" s="18">
        <v>22</v>
      </c>
    </row>
    <row r="41" spans="1:26" s="15" customFormat="1" x14ac:dyDescent="0.25">
      <c r="A41" s="14"/>
      <c r="D41" s="16" t="s">
        <v>118</v>
      </c>
      <c r="E41" s="17"/>
      <c r="F41" s="16"/>
      <c r="G41" s="18"/>
      <c r="H41" s="16"/>
      <c r="I41" s="16"/>
      <c r="J41" s="16"/>
      <c r="K41" s="16"/>
      <c r="L41" s="18">
        <f t="shared" ref="L41:Y41" si="46">L38-(L39+L40)/2</f>
        <v>0.24233723196230672</v>
      </c>
      <c r="M41" s="18">
        <f t="shared" si="46"/>
        <v>0.22093288213239859</v>
      </c>
      <c r="N41" s="18">
        <f t="shared" si="46"/>
        <v>0.23169113593064417</v>
      </c>
      <c r="O41" s="18">
        <f t="shared" si="46"/>
        <v>0.40330553728578611</v>
      </c>
      <c r="P41" s="18">
        <f t="shared" si="46"/>
        <v>0.94661120760292494</v>
      </c>
      <c r="Q41" s="18">
        <f t="shared" si="46"/>
        <v>0.92498136064571801</v>
      </c>
      <c r="R41" s="18">
        <f t="shared" si="46"/>
        <v>0.93585295380467937</v>
      </c>
      <c r="S41" s="18">
        <f t="shared" si="46"/>
        <v>0.71022999250735408</v>
      </c>
      <c r="T41" s="18">
        <f t="shared" si="46"/>
        <v>0.66464054573947262</v>
      </c>
      <c r="U41" s="18">
        <f t="shared" si="46"/>
        <v>1.4946972834957277</v>
      </c>
      <c r="V41" s="18">
        <f t="shared" si="46"/>
        <v>0.4251759700407387</v>
      </c>
      <c r="W41" s="18">
        <f t="shared" si="46"/>
        <v>-0.35845617942865537</v>
      </c>
      <c r="X41" s="18">
        <f t="shared" si="46"/>
        <v>-1.3767958777014506</v>
      </c>
      <c r="Y41" s="18">
        <f t="shared" si="46"/>
        <v>1.1908648475641925</v>
      </c>
      <c r="Z41" s="19">
        <f>MEDIAN(L41:W41)</f>
        <v>0.54490825789010566</v>
      </c>
    </row>
    <row r="42" spans="1:26" x14ac:dyDescent="0.25">
      <c r="A42" s="12">
        <f>'Grasland Natschade'!D15</f>
        <v>10</v>
      </c>
      <c r="C42" t="s">
        <v>9</v>
      </c>
      <c r="D42" s="1" t="s">
        <v>34</v>
      </c>
      <c r="E42" s="2" t="s">
        <v>59</v>
      </c>
      <c r="F42" s="1">
        <v>2.4214540000000002</v>
      </c>
      <c r="G42" s="9">
        <v>-1</v>
      </c>
      <c r="H42" s="1">
        <v>3.11255E-2</v>
      </c>
      <c r="I42" s="1">
        <v>1.5</v>
      </c>
      <c r="J42" s="1">
        <v>1.8064E-2</v>
      </c>
      <c r="K42" s="1">
        <f>K38+1</f>
        <v>10</v>
      </c>
      <c r="L42" s="9">
        <f t="shared" si="2"/>
        <v>6.5649393138338636</v>
      </c>
      <c r="M42" s="9">
        <f t="shared" si="2"/>
        <v>6.1383162319804416</v>
      </c>
      <c r="N42" s="9">
        <f t="shared" si="2"/>
        <v>6.3681929234299393</v>
      </c>
      <c r="O42" s="9">
        <f t="shared" si="2"/>
        <v>6.0580194682406852</v>
      </c>
      <c r="P42" s="9">
        <f t="shared" si="2"/>
        <v>11.052317664160043</v>
      </c>
      <c r="Q42" s="9">
        <f t="shared" si="2"/>
        <v>10.553855139124074</v>
      </c>
      <c r="R42" s="9">
        <f t="shared" si="2"/>
        <v>10.822440972710545</v>
      </c>
      <c r="S42" s="9">
        <f t="shared" si="2"/>
        <v>10.818252107143262</v>
      </c>
      <c r="T42" s="9">
        <f t="shared" si="2"/>
        <v>8.6211940871466002</v>
      </c>
      <c r="U42" s="9">
        <f t="shared" si="2"/>
        <v>19.054726860586825</v>
      </c>
      <c r="V42" s="9">
        <f t="shared" si="2"/>
        <v>21.983883760486719</v>
      </c>
      <c r="W42" s="9">
        <f t="shared" si="2"/>
        <v>28.290465756123872</v>
      </c>
      <c r="X42" s="9">
        <f t="shared" si="2"/>
        <v>38.026008207458361</v>
      </c>
      <c r="Y42" s="9">
        <f t="shared" si="2"/>
        <v>40</v>
      </c>
    </row>
    <row r="43" spans="1:26" x14ac:dyDescent="0.25">
      <c r="A43" s="12"/>
      <c r="E43" s="2">
        <v>35</v>
      </c>
      <c r="G43" s="9"/>
      <c r="I43" s="1"/>
      <c r="J43" s="1"/>
      <c r="K43" s="1"/>
      <c r="L43" s="9">
        <v>2</v>
      </c>
      <c r="M43" s="9">
        <v>2</v>
      </c>
      <c r="N43" s="9">
        <v>2</v>
      </c>
      <c r="O43" s="9">
        <v>3</v>
      </c>
      <c r="P43" s="9">
        <v>8</v>
      </c>
      <c r="Q43" s="9">
        <v>8</v>
      </c>
      <c r="R43" s="9">
        <v>8</v>
      </c>
      <c r="S43" s="9">
        <v>10</v>
      </c>
      <c r="T43" s="9">
        <v>12</v>
      </c>
      <c r="U43" s="9">
        <v>18</v>
      </c>
      <c r="V43" s="9">
        <v>21</v>
      </c>
      <c r="W43" s="9">
        <v>27</v>
      </c>
      <c r="X43" s="9">
        <v>30</v>
      </c>
      <c r="Y43" s="9">
        <v>31</v>
      </c>
    </row>
    <row r="44" spans="1:26" x14ac:dyDescent="0.25">
      <c r="A44" s="12"/>
      <c r="E44" s="2" t="s">
        <v>118</v>
      </c>
      <c r="G44" s="9"/>
      <c r="I44" s="1"/>
      <c r="J44" s="1"/>
      <c r="K44" s="1"/>
      <c r="L44" s="9">
        <f>L42-L43</f>
        <v>4.5649393138338636</v>
      </c>
      <c r="M44" s="9">
        <f t="shared" ref="M44:Y44" si="47">M42-M43</f>
        <v>4.1383162319804416</v>
      </c>
      <c r="N44" s="9">
        <f t="shared" si="47"/>
        <v>4.3681929234299393</v>
      </c>
      <c r="O44" s="9">
        <f t="shared" si="47"/>
        <v>3.0580194682406852</v>
      </c>
      <c r="P44" s="9">
        <f t="shared" si="47"/>
        <v>3.0523176641600429</v>
      </c>
      <c r="Q44" s="9">
        <f t="shared" si="47"/>
        <v>2.5538551391240745</v>
      </c>
      <c r="R44" s="9">
        <f t="shared" si="47"/>
        <v>2.8224409727105453</v>
      </c>
      <c r="S44" s="9">
        <f t="shared" si="47"/>
        <v>0.81825210714326246</v>
      </c>
      <c r="T44" s="9">
        <f t="shared" si="47"/>
        <v>-3.3788059128533998</v>
      </c>
      <c r="U44" s="9">
        <f t="shared" si="47"/>
        <v>1.0547268605868254</v>
      </c>
      <c r="V44" s="9">
        <f t="shared" si="47"/>
        <v>0.98388376048671944</v>
      </c>
      <c r="W44" s="9">
        <f t="shared" si="47"/>
        <v>1.2904657561238722</v>
      </c>
      <c r="X44" s="9">
        <f t="shared" si="47"/>
        <v>8.0260082074583607</v>
      </c>
      <c r="Y44" s="9">
        <f t="shared" si="47"/>
        <v>9</v>
      </c>
      <c r="Z44" s="8">
        <f>MEDIAN(L44:W44)</f>
        <v>2.6881480559173099</v>
      </c>
    </row>
    <row r="45" spans="1:26" s="15" customFormat="1" x14ac:dyDescent="0.25">
      <c r="A45" s="14">
        <f>'Grasland Natschade'!D16</f>
        <v>11</v>
      </c>
      <c r="C45" s="15" t="s">
        <v>10</v>
      </c>
      <c r="D45" s="16" t="s">
        <v>35</v>
      </c>
      <c r="E45" s="17" t="s">
        <v>60</v>
      </c>
      <c r="F45" s="16">
        <v>8.7983989999999999</v>
      </c>
      <c r="G45" s="18">
        <v>-1</v>
      </c>
      <c r="H45" s="16">
        <v>3.1081000000000001E-2</v>
      </c>
      <c r="I45" s="16">
        <v>1.5</v>
      </c>
      <c r="J45" s="16">
        <v>1.8173999999999999E-2</v>
      </c>
      <c r="K45" s="16">
        <f>K42+1</f>
        <v>11</v>
      </c>
      <c r="L45" s="18">
        <f t="shared" si="2"/>
        <v>12.983203574231965</v>
      </c>
      <c r="M45" s="18">
        <f t="shared" si="2"/>
        <v>12.557384870898588</v>
      </c>
      <c r="N45" s="18">
        <f t="shared" si="2"/>
        <v>12.786804596719794</v>
      </c>
      <c r="O45" s="18">
        <f t="shared" si="2"/>
        <v>12.485549218320873</v>
      </c>
      <c r="P45" s="18">
        <f t="shared" si="2"/>
        <v>17.5459931462497</v>
      </c>
      <c r="Q45" s="18">
        <f t="shared" si="2"/>
        <v>17.048581136239463</v>
      </c>
      <c r="R45" s="18">
        <f t="shared" si="2"/>
        <v>17.316573420428497</v>
      </c>
      <c r="S45" s="18">
        <f t="shared" si="2"/>
        <v>17.331779839567048</v>
      </c>
      <c r="T45" s="18">
        <f t="shared" si="2"/>
        <v>15.141865034571207</v>
      </c>
      <c r="U45" s="18">
        <f t="shared" si="2"/>
        <v>25.726019514381619</v>
      </c>
      <c r="V45" s="18">
        <f t="shared" si="2"/>
        <v>28.740365088827481</v>
      </c>
      <c r="W45" s="18">
        <f t="shared" si="2"/>
        <v>35.295141193448387</v>
      </c>
      <c r="X45" s="18">
        <f t="shared" si="2"/>
        <v>40</v>
      </c>
      <c r="Y45" s="18">
        <f t="shared" si="2"/>
        <v>40</v>
      </c>
    </row>
    <row r="46" spans="1:26" s="15" customFormat="1" x14ac:dyDescent="0.25">
      <c r="A46" s="14"/>
      <c r="D46" s="16"/>
      <c r="E46" s="17">
        <v>37</v>
      </c>
      <c r="F46" s="16"/>
      <c r="G46" s="18"/>
      <c r="H46" s="16"/>
      <c r="I46" s="16"/>
      <c r="J46" s="16"/>
      <c r="K46" s="16"/>
      <c r="L46" s="18">
        <v>7</v>
      </c>
      <c r="M46" s="18">
        <v>7</v>
      </c>
      <c r="N46" s="18">
        <v>7</v>
      </c>
      <c r="O46" s="18">
        <v>10</v>
      </c>
      <c r="P46" s="18">
        <v>15</v>
      </c>
      <c r="Q46" s="18">
        <v>15</v>
      </c>
      <c r="R46" s="18">
        <v>15</v>
      </c>
      <c r="S46" s="18">
        <v>17</v>
      </c>
      <c r="T46" s="18">
        <v>21</v>
      </c>
      <c r="U46" s="18">
        <v>25</v>
      </c>
      <c r="V46" s="18">
        <v>27</v>
      </c>
      <c r="W46" s="18">
        <v>30</v>
      </c>
      <c r="X46" s="18">
        <v>31</v>
      </c>
      <c r="Y46" s="18">
        <v>31</v>
      </c>
      <c r="Z46" s="19"/>
    </row>
    <row r="47" spans="1:26" s="15" customFormat="1" x14ac:dyDescent="0.25">
      <c r="A47" s="14"/>
      <c r="D47" s="16"/>
      <c r="E47" s="17" t="s">
        <v>118</v>
      </c>
      <c r="F47" s="16"/>
      <c r="G47" s="18"/>
      <c r="H47" s="16"/>
      <c r="I47" s="16"/>
      <c r="J47" s="16"/>
      <c r="K47" s="16"/>
      <c r="L47" s="18">
        <f>L45-L46</f>
        <v>5.9832035742319647</v>
      </c>
      <c r="M47" s="18">
        <f t="shared" ref="M47:Y47" si="48">M45-M46</f>
        <v>5.5573848708985878</v>
      </c>
      <c r="N47" s="18">
        <f t="shared" si="48"/>
        <v>5.7868045967197936</v>
      </c>
      <c r="O47" s="18">
        <f t="shared" si="48"/>
        <v>2.4855492183208732</v>
      </c>
      <c r="P47" s="18">
        <f t="shared" si="48"/>
        <v>2.5459931462496996</v>
      </c>
      <c r="Q47" s="18">
        <f t="shared" si="48"/>
        <v>2.0485811362394628</v>
      </c>
      <c r="R47" s="18">
        <f t="shared" si="48"/>
        <v>2.3165734204284973</v>
      </c>
      <c r="S47" s="18">
        <f t="shared" si="48"/>
        <v>0.33177983956704793</v>
      </c>
      <c r="T47" s="18">
        <f t="shared" si="48"/>
        <v>-5.8581349654287926</v>
      </c>
      <c r="U47" s="18">
        <f t="shared" si="48"/>
        <v>0.72601951438161905</v>
      </c>
      <c r="V47" s="18">
        <f t="shared" si="48"/>
        <v>1.7403650888274811</v>
      </c>
      <c r="W47" s="18">
        <f t="shared" si="48"/>
        <v>5.2951411934483872</v>
      </c>
      <c r="X47" s="18">
        <f t="shared" si="48"/>
        <v>9</v>
      </c>
      <c r="Y47" s="18">
        <f t="shared" si="48"/>
        <v>9</v>
      </c>
      <c r="Z47" s="19">
        <f>MEDIAN(L47:W47)</f>
        <v>2.4010613193746853</v>
      </c>
    </row>
    <row r="48" spans="1:26" x14ac:dyDescent="0.25">
      <c r="A48" s="12">
        <f>'Grasland Natschade'!D17</f>
        <v>12</v>
      </c>
      <c r="C48" t="s">
        <v>9</v>
      </c>
      <c r="D48" s="1" t="s">
        <v>36</v>
      </c>
      <c r="E48" s="2" t="s">
        <v>61</v>
      </c>
      <c r="F48" s="1">
        <v>-4.2393720000000004</v>
      </c>
      <c r="G48" s="9">
        <v>0</v>
      </c>
      <c r="H48" s="1">
        <v>3.0844E-2</v>
      </c>
      <c r="I48" s="1">
        <v>1.5</v>
      </c>
      <c r="J48" s="1">
        <v>1.8291000000000002E-2</v>
      </c>
      <c r="K48" s="1">
        <f>K45+1</f>
        <v>12</v>
      </c>
      <c r="L48" s="9">
        <f t="shared" si="2"/>
        <v>1.1575840927321464</v>
      </c>
      <c r="M48" s="9">
        <f t="shared" si="2"/>
        <v>1.1575840927321464</v>
      </c>
      <c r="N48" s="9">
        <f t="shared" si="2"/>
        <v>1.1575840927321464</v>
      </c>
      <c r="O48" s="9">
        <f t="shared" si="2"/>
        <v>1.6744369021004966</v>
      </c>
      <c r="P48" s="9">
        <f t="shared" si="2"/>
        <v>5.9977457279226689</v>
      </c>
      <c r="Q48" s="9">
        <f t="shared" si="2"/>
        <v>5.9977457279226689</v>
      </c>
      <c r="R48" s="9">
        <f t="shared" si="2"/>
        <v>5.9977457279226689</v>
      </c>
      <c r="S48" s="9">
        <f t="shared" si="2"/>
        <v>6.9781285523515431</v>
      </c>
      <c r="T48" s="9">
        <f t="shared" si="2"/>
        <v>6.9781285523515431</v>
      </c>
      <c r="U48" s="9">
        <f t="shared" si="2"/>
        <v>15.178718044585757</v>
      </c>
      <c r="V48" s="9">
        <f t="shared" si="2"/>
        <v>19.07605182037539</v>
      </c>
      <c r="W48" s="9">
        <f t="shared" si="2"/>
        <v>29.374374593540086</v>
      </c>
      <c r="X48" s="9">
        <f t="shared" si="2"/>
        <v>40</v>
      </c>
      <c r="Y48" s="9">
        <f t="shared" si="2"/>
        <v>40</v>
      </c>
    </row>
    <row r="49" spans="1:25" x14ac:dyDescent="0.25">
      <c r="A49" s="12">
        <f>'Grasland Natschade'!D18</f>
        <v>13</v>
      </c>
      <c r="C49" t="s">
        <v>11</v>
      </c>
      <c r="D49" s="1" t="s">
        <v>37</v>
      </c>
      <c r="E49" s="2" t="s">
        <v>62</v>
      </c>
      <c r="F49" s="1">
        <v>1.8080000000000001</v>
      </c>
      <c r="G49" s="9">
        <v>0</v>
      </c>
      <c r="H49" s="1">
        <v>2.0960000000000002E-3</v>
      </c>
      <c r="I49" s="1">
        <v>1.5</v>
      </c>
      <c r="J49" s="1">
        <v>1.1677E-2</v>
      </c>
      <c r="K49" s="1">
        <f t="shared" ref="K49:K61" si="49">K48+1</f>
        <v>13</v>
      </c>
      <c r="L49" s="9">
        <f t="shared" si="2"/>
        <v>5.2048723395030736</v>
      </c>
      <c r="M49" s="9">
        <f t="shared" si="2"/>
        <v>5.2048723395030736</v>
      </c>
      <c r="N49" s="9">
        <f t="shared" si="2"/>
        <v>5.2048723395030736</v>
      </c>
      <c r="O49" s="9">
        <f t="shared" si="2"/>
        <v>5.4091027143774522</v>
      </c>
      <c r="P49" s="9">
        <f t="shared" si="2"/>
        <v>6.9197924111753544</v>
      </c>
      <c r="Q49" s="9">
        <f t="shared" si="2"/>
        <v>6.9197924111753544</v>
      </c>
      <c r="R49" s="9">
        <f t="shared" si="2"/>
        <v>6.9197924111753544</v>
      </c>
      <c r="S49" s="9">
        <f t="shared" si="2"/>
        <v>7.227129036185838</v>
      </c>
      <c r="T49" s="9">
        <f t="shared" si="2"/>
        <v>7.227129036185838</v>
      </c>
      <c r="U49" s="9">
        <f t="shared" si="2"/>
        <v>9.5004944605873938</v>
      </c>
      <c r="V49" s="9">
        <f t="shared" si="2"/>
        <v>10.453293839664436</v>
      </c>
      <c r="W49" s="9">
        <f t="shared" si="2"/>
        <v>12.727553793798695</v>
      </c>
      <c r="X49" s="9">
        <f t="shared" si="2"/>
        <v>17.308388809712397</v>
      </c>
      <c r="Y49" s="9">
        <f t="shared" si="2"/>
        <v>33.041308581922749</v>
      </c>
    </row>
    <row r="50" spans="1:25" x14ac:dyDescent="0.25">
      <c r="A50" s="12">
        <f>'Grasland Natschade'!D19</f>
        <v>14</v>
      </c>
      <c r="C50" t="s">
        <v>12</v>
      </c>
      <c r="D50" s="1" t="s">
        <v>38</v>
      </c>
      <c r="E50" s="2" t="s">
        <v>63</v>
      </c>
      <c r="F50" s="1">
        <v>-2.3122929999999999</v>
      </c>
      <c r="G50" s="9">
        <v>0</v>
      </c>
      <c r="H50" s="1">
        <v>3.0966E-2</v>
      </c>
      <c r="I50" s="1">
        <v>1.5</v>
      </c>
      <c r="J50" s="1">
        <v>1.8296E-2</v>
      </c>
      <c r="K50" s="1">
        <f t="shared" si="49"/>
        <v>14</v>
      </c>
      <c r="L50" s="9">
        <f t="shared" si="2"/>
        <v>3.0865523579667333</v>
      </c>
      <c r="M50" s="9">
        <f t="shared" si="2"/>
        <v>3.0865523579667333</v>
      </c>
      <c r="N50" s="9">
        <f t="shared" si="2"/>
        <v>3.0865523579667333</v>
      </c>
      <c r="O50" s="9">
        <f t="shared" si="2"/>
        <v>3.6037339963054547</v>
      </c>
      <c r="P50" s="9">
        <f t="shared" si="2"/>
        <v>7.9302006257795341</v>
      </c>
      <c r="Q50" s="9">
        <f t="shared" si="2"/>
        <v>7.9302006257795341</v>
      </c>
      <c r="R50" s="9">
        <f t="shared" si="2"/>
        <v>7.9302006257795341</v>
      </c>
      <c r="S50" s="9">
        <f t="shared" si="2"/>
        <v>8.9113788746133906</v>
      </c>
      <c r="T50" s="9">
        <f t="shared" si="2"/>
        <v>8.9113788746133906</v>
      </c>
      <c r="U50" s="9">
        <f t="shared" si="2"/>
        <v>17.119394466159292</v>
      </c>
      <c r="V50" s="9">
        <f t="shared" si="2"/>
        <v>21.020623947343292</v>
      </c>
      <c r="W50" s="9">
        <f t="shared" si="2"/>
        <v>31.330037424551765</v>
      </c>
      <c r="X50" s="9">
        <f t="shared" si="2"/>
        <v>40</v>
      </c>
      <c r="Y50" s="9">
        <f t="shared" si="2"/>
        <v>40</v>
      </c>
    </row>
    <row r="51" spans="1:25" x14ac:dyDescent="0.25">
      <c r="A51" s="12">
        <f>'Grasland Natschade'!D20</f>
        <v>15</v>
      </c>
      <c r="C51" t="s">
        <v>13</v>
      </c>
      <c r="D51" s="1" t="s">
        <v>46</v>
      </c>
      <c r="E51" s="2" t="s">
        <v>64</v>
      </c>
      <c r="F51" s="1">
        <v>-4.2505579999999998</v>
      </c>
      <c r="G51" s="9">
        <v>0</v>
      </c>
      <c r="H51" s="1">
        <v>3.0981000000000002E-2</v>
      </c>
      <c r="I51" s="1">
        <v>1.5</v>
      </c>
      <c r="J51" s="1">
        <v>1.8280000000000001E-2</v>
      </c>
      <c r="K51" s="1">
        <f t="shared" si="49"/>
        <v>15</v>
      </c>
      <c r="L51" s="9">
        <f t="shared" si="2"/>
        <v>1.1422440360578072</v>
      </c>
      <c r="M51" s="9">
        <f t="shared" si="2"/>
        <v>1.1422440360578072</v>
      </c>
      <c r="N51" s="9">
        <f t="shared" si="2"/>
        <v>1.1422440360578072</v>
      </c>
      <c r="O51" s="9">
        <f t="shared" si="2"/>
        <v>1.6583740217460203</v>
      </c>
      <c r="P51" s="9">
        <f t="shared" si="2"/>
        <v>5.9747426826042762</v>
      </c>
      <c r="Q51" s="9">
        <f t="shared" si="2"/>
        <v>5.9747426826042762</v>
      </c>
      <c r="R51" s="9">
        <f t="shared" si="2"/>
        <v>5.9747426826042762</v>
      </c>
      <c r="S51" s="9">
        <f t="shared" si="2"/>
        <v>6.9533775851433983</v>
      </c>
      <c r="T51" s="9">
        <f t="shared" si="2"/>
        <v>6.9533775851433983</v>
      </c>
      <c r="U51" s="9">
        <f t="shared" si="2"/>
        <v>15.137651200072822</v>
      </c>
      <c r="V51" s="9">
        <f t="shared" si="2"/>
        <v>19.02642709174367</v>
      </c>
      <c r="W51" s="9">
        <f t="shared" si="2"/>
        <v>29.300389622747986</v>
      </c>
      <c r="X51" s="9">
        <f t="shared" si="2"/>
        <v>40</v>
      </c>
      <c r="Y51" s="9">
        <f t="shared" si="2"/>
        <v>40</v>
      </c>
    </row>
    <row r="52" spans="1:25" x14ac:dyDescent="0.25">
      <c r="A52" s="12">
        <f>'Grasland Natschade'!D21</f>
        <v>16</v>
      </c>
      <c r="C52" t="s">
        <v>14</v>
      </c>
      <c r="D52" s="1" t="s">
        <v>39</v>
      </c>
      <c r="E52" s="2" t="s">
        <v>65</v>
      </c>
      <c r="F52" s="1">
        <v>-1.1439999999999999</v>
      </c>
      <c r="G52" s="9">
        <v>0</v>
      </c>
      <c r="H52" s="1">
        <v>2.0960000000000002E-3</v>
      </c>
      <c r="I52" s="1">
        <v>1.5</v>
      </c>
      <c r="J52" s="1">
        <v>1.1677E-2</v>
      </c>
      <c r="K52" s="1">
        <f t="shared" si="49"/>
        <v>16</v>
      </c>
      <c r="L52" s="9">
        <f t="shared" si="2"/>
        <v>2.2528723395030736</v>
      </c>
      <c r="M52" s="9">
        <f t="shared" si="2"/>
        <v>2.2528723395030736</v>
      </c>
      <c r="N52" s="9">
        <f t="shared" si="2"/>
        <v>2.2528723395030736</v>
      </c>
      <c r="O52" s="9">
        <f t="shared" si="2"/>
        <v>2.4571027143774522</v>
      </c>
      <c r="P52" s="9">
        <f t="shared" si="2"/>
        <v>3.9677924111753544</v>
      </c>
      <c r="Q52" s="9">
        <f t="shared" si="2"/>
        <v>3.9677924111753544</v>
      </c>
      <c r="R52" s="9">
        <f t="shared" si="2"/>
        <v>3.9677924111753544</v>
      </c>
      <c r="S52" s="9">
        <f t="shared" si="2"/>
        <v>4.2751290361858381</v>
      </c>
      <c r="T52" s="9">
        <f t="shared" si="2"/>
        <v>4.2751290361858381</v>
      </c>
      <c r="U52" s="9">
        <f t="shared" si="2"/>
        <v>6.5484944605873938</v>
      </c>
      <c r="V52" s="9">
        <f t="shared" si="2"/>
        <v>7.5012938396644362</v>
      </c>
      <c r="W52" s="9">
        <f t="shared" si="2"/>
        <v>9.7755537937986947</v>
      </c>
      <c r="X52" s="9">
        <f t="shared" si="2"/>
        <v>14.356388809712398</v>
      </c>
      <c r="Y52" s="9">
        <f t="shared" si="2"/>
        <v>30.089308581922751</v>
      </c>
    </row>
    <row r="53" spans="1:25" x14ac:dyDescent="0.25">
      <c r="A53" s="12">
        <f>'Grasland Natschade'!D22</f>
        <v>17</v>
      </c>
      <c r="C53" t="s">
        <v>13</v>
      </c>
      <c r="D53" s="1" t="s">
        <v>40</v>
      </c>
      <c r="E53" s="2" t="s">
        <v>66</v>
      </c>
      <c r="F53" s="1">
        <v>1.818586</v>
      </c>
      <c r="G53" s="9">
        <v>0</v>
      </c>
      <c r="H53" s="1">
        <v>0.11677</v>
      </c>
      <c r="I53" s="1">
        <v>1.5</v>
      </c>
      <c r="J53" s="1">
        <v>1.1677E-2</v>
      </c>
      <c r="K53" s="1">
        <f t="shared" si="49"/>
        <v>17</v>
      </c>
      <c r="L53" s="9">
        <f t="shared" si="2"/>
        <v>5.2154583395030736</v>
      </c>
      <c r="M53" s="9">
        <f t="shared" si="2"/>
        <v>5.2154583395030736</v>
      </c>
      <c r="N53" s="9">
        <f t="shared" si="2"/>
        <v>5.2154583395030736</v>
      </c>
      <c r="O53" s="9">
        <f t="shared" si="2"/>
        <v>5.4196887143774521</v>
      </c>
      <c r="P53" s="9">
        <f t="shared" si="2"/>
        <v>6.9303784111753544</v>
      </c>
      <c r="Q53" s="9">
        <f t="shared" si="2"/>
        <v>6.9303784111753544</v>
      </c>
      <c r="R53" s="9">
        <f t="shared" si="2"/>
        <v>6.9303784111753544</v>
      </c>
      <c r="S53" s="9">
        <f t="shared" si="2"/>
        <v>7.237715036185838</v>
      </c>
      <c r="T53" s="9">
        <f t="shared" si="2"/>
        <v>7.237715036185838</v>
      </c>
      <c r="U53" s="9">
        <f t="shared" si="2"/>
        <v>9.5110804605873938</v>
      </c>
      <c r="V53" s="9">
        <f t="shared" si="2"/>
        <v>10.463879839664436</v>
      </c>
      <c r="W53" s="9">
        <f t="shared" si="2"/>
        <v>12.738139793798695</v>
      </c>
      <c r="X53" s="9">
        <f t="shared" si="2"/>
        <v>17.318974809712397</v>
      </c>
      <c r="Y53" s="9">
        <f t="shared" si="2"/>
        <v>33.051894581922753</v>
      </c>
    </row>
    <row r="54" spans="1:25" x14ac:dyDescent="0.25">
      <c r="A54" s="12">
        <f>'Grasland Natschade'!D23</f>
        <v>18</v>
      </c>
      <c r="C54" t="s">
        <v>15</v>
      </c>
      <c r="D54" s="1" t="s">
        <v>41</v>
      </c>
      <c r="E54" s="2" t="s">
        <v>67</v>
      </c>
      <c r="F54" s="1">
        <v>-2.68</v>
      </c>
      <c r="G54" s="9">
        <v>0</v>
      </c>
      <c r="H54" s="1">
        <v>1E-4</v>
      </c>
      <c r="I54" s="1">
        <v>1.5</v>
      </c>
      <c r="J54" s="1">
        <v>1.008E-2</v>
      </c>
      <c r="K54" s="1">
        <f t="shared" si="49"/>
        <v>18</v>
      </c>
      <c r="L54" s="9">
        <f t="shared" si="2"/>
        <v>0.3575920359478606</v>
      </c>
      <c r="M54" s="9">
        <f t="shared" si="2"/>
        <v>0.3575920359478606</v>
      </c>
      <c r="N54" s="9">
        <f t="shared" si="2"/>
        <v>0.3575920359478606</v>
      </c>
      <c r="O54" s="9">
        <f t="shared" si="2"/>
        <v>0.51461029855865847</v>
      </c>
      <c r="P54" s="9">
        <f t="shared" si="2"/>
        <v>1.6426347324055315</v>
      </c>
      <c r="Q54" s="9">
        <f t="shared" si="2"/>
        <v>1.6426347324055315</v>
      </c>
      <c r="R54" s="9">
        <f t="shared" si="2"/>
        <v>1.6426347324055315</v>
      </c>
      <c r="S54" s="9">
        <f t="shared" si="2"/>
        <v>1.8660790223401453</v>
      </c>
      <c r="T54" s="9">
        <f t="shared" si="2"/>
        <v>1.8660790223401453</v>
      </c>
      <c r="U54" s="9">
        <f t="shared" si="2"/>
        <v>3.4713102512359124</v>
      </c>
      <c r="V54" s="9">
        <f t="shared" si="2"/>
        <v>4.1236899731046943</v>
      </c>
      <c r="W54" s="9">
        <f t="shared" si="2"/>
        <v>5.6433524144686267</v>
      </c>
      <c r="X54" s="9">
        <f t="shared" si="2"/>
        <v>8.5823477902974332</v>
      </c>
      <c r="Y54" s="9">
        <f t="shared" si="2"/>
        <v>17.940074840824828</v>
      </c>
    </row>
    <row r="55" spans="1:25" x14ac:dyDescent="0.25">
      <c r="A55" s="12">
        <f>'Grasland Natschade'!D24</f>
        <v>19</v>
      </c>
      <c r="C55" t="s">
        <v>16</v>
      </c>
      <c r="D55" s="1" t="s">
        <v>47</v>
      </c>
      <c r="E55" s="2" t="s">
        <v>68</v>
      </c>
      <c r="F55" s="1">
        <v>-2.68</v>
      </c>
      <c r="G55" s="9">
        <v>0</v>
      </c>
      <c r="H55" s="1">
        <v>1E-4</v>
      </c>
      <c r="I55" s="1">
        <v>1.5</v>
      </c>
      <c r="J55" s="1">
        <v>1.008E-2</v>
      </c>
      <c r="K55" s="1">
        <f t="shared" si="49"/>
        <v>19</v>
      </c>
      <c r="L55" s="9">
        <f t="shared" si="2"/>
        <v>0.3575920359478606</v>
      </c>
      <c r="M55" s="9">
        <f t="shared" si="2"/>
        <v>0.3575920359478606</v>
      </c>
      <c r="N55" s="9">
        <f t="shared" si="2"/>
        <v>0.3575920359478606</v>
      </c>
      <c r="O55" s="9">
        <f t="shared" si="2"/>
        <v>0.51461029855865847</v>
      </c>
      <c r="P55" s="9">
        <f t="shared" si="2"/>
        <v>1.6426347324055315</v>
      </c>
      <c r="Q55" s="9">
        <f t="shared" si="2"/>
        <v>1.6426347324055315</v>
      </c>
      <c r="R55" s="9">
        <f t="shared" si="2"/>
        <v>1.6426347324055315</v>
      </c>
      <c r="S55" s="9">
        <f t="shared" si="2"/>
        <v>1.8660790223401453</v>
      </c>
      <c r="T55" s="9">
        <f t="shared" si="2"/>
        <v>1.8660790223401453</v>
      </c>
      <c r="U55" s="9">
        <f t="shared" si="2"/>
        <v>3.4713102512359124</v>
      </c>
      <c r="V55" s="9">
        <f t="shared" si="2"/>
        <v>4.1236899731046943</v>
      </c>
      <c r="W55" s="9">
        <f t="shared" si="2"/>
        <v>5.6433524144686267</v>
      </c>
      <c r="X55" s="9">
        <f t="shared" si="2"/>
        <v>8.5823477902974332</v>
      </c>
      <c r="Y55" s="9">
        <f t="shared" si="2"/>
        <v>17.940074840824828</v>
      </c>
    </row>
    <row r="56" spans="1:25" x14ac:dyDescent="0.25">
      <c r="A56" s="12">
        <f>'Grasland Natschade'!D25</f>
        <v>20</v>
      </c>
      <c r="C56" t="s">
        <v>17</v>
      </c>
      <c r="D56" s="1" t="s">
        <v>42</v>
      </c>
      <c r="E56" s="2" t="s">
        <v>69</v>
      </c>
      <c r="F56" s="1">
        <v>7.4373069999999997</v>
      </c>
      <c r="G56" s="9">
        <v>0</v>
      </c>
      <c r="H56" s="1">
        <v>3.1213999999999999E-2</v>
      </c>
      <c r="I56" s="1">
        <v>1.5</v>
      </c>
      <c r="J56" s="1">
        <v>1.8120000000000001E-2</v>
      </c>
      <c r="K56" s="1">
        <f t="shared" si="49"/>
        <v>20</v>
      </c>
      <c r="L56" s="9">
        <f t="shared" si="2"/>
        <v>12.770046630575692</v>
      </c>
      <c r="M56" s="9">
        <f t="shared" si="2"/>
        <v>12.770046630575692</v>
      </c>
      <c r="N56" s="9">
        <f t="shared" si="2"/>
        <v>12.770046630575692</v>
      </c>
      <c r="O56" s="9">
        <f t="shared" ref="M56:Y61" si="50">MIN(40,MAX($F56+MAX($G56*EXP($H56*O$3),-20)+$I56*EXP($J56*O$4),0))</f>
        <v>13.2757555839113</v>
      </c>
      <c r="P56" s="9">
        <f t="shared" si="50"/>
        <v>17.492257578625541</v>
      </c>
      <c r="Q56" s="9">
        <f t="shared" si="50"/>
        <v>17.492257578625541</v>
      </c>
      <c r="R56" s="9">
        <f t="shared" si="50"/>
        <v>17.492257578625541</v>
      </c>
      <c r="S56" s="9">
        <f t="shared" si="50"/>
        <v>18.445778448799558</v>
      </c>
      <c r="T56" s="9">
        <f t="shared" si="50"/>
        <v>18.445778448799558</v>
      </c>
      <c r="U56" s="9">
        <f t="shared" si="50"/>
        <v>26.396048311675049</v>
      </c>
      <c r="V56" s="9">
        <f t="shared" si="50"/>
        <v>30.162294911317247</v>
      </c>
      <c r="W56" s="9">
        <f t="shared" si="50"/>
        <v>40</v>
      </c>
      <c r="X56" s="9">
        <f t="shared" si="50"/>
        <v>40</v>
      </c>
      <c r="Y56" s="9">
        <f t="shared" si="50"/>
        <v>40</v>
      </c>
    </row>
    <row r="57" spans="1:25" x14ac:dyDescent="0.25">
      <c r="A57" s="12">
        <f>'Grasland Natschade'!D26</f>
        <v>21</v>
      </c>
      <c r="C57" t="s">
        <v>18</v>
      </c>
      <c r="D57" s="1" t="s">
        <v>43</v>
      </c>
      <c r="E57" s="2" t="s">
        <v>70</v>
      </c>
      <c r="F57" s="1">
        <v>1.8080000000000001</v>
      </c>
      <c r="G57" s="9">
        <v>0</v>
      </c>
      <c r="H57" s="1">
        <v>2.0960000000000002E-3</v>
      </c>
      <c r="I57" s="1">
        <v>1.5</v>
      </c>
      <c r="J57" s="1">
        <v>1.1677E-2</v>
      </c>
      <c r="K57" s="1">
        <f t="shared" si="49"/>
        <v>21</v>
      </c>
      <c r="L57" s="9">
        <f t="shared" ref="L57:L61" si="51">MIN(40,MAX($F57+MAX($G57*EXP($H57*L$3),-20)+$I57*EXP($J57*L$4),0))</f>
        <v>5.2048723395030736</v>
      </c>
      <c r="M57" s="9">
        <f t="shared" si="50"/>
        <v>5.2048723395030736</v>
      </c>
      <c r="N57" s="9">
        <f t="shared" si="50"/>
        <v>5.2048723395030736</v>
      </c>
      <c r="O57" s="9">
        <f t="shared" si="50"/>
        <v>5.4091027143774522</v>
      </c>
      <c r="P57" s="9">
        <f t="shared" si="50"/>
        <v>6.9197924111753544</v>
      </c>
      <c r="Q57" s="9">
        <f t="shared" si="50"/>
        <v>6.9197924111753544</v>
      </c>
      <c r="R57" s="9">
        <f t="shared" si="50"/>
        <v>6.9197924111753544</v>
      </c>
      <c r="S57" s="9">
        <f t="shared" si="50"/>
        <v>7.227129036185838</v>
      </c>
      <c r="T57" s="9">
        <f t="shared" si="50"/>
        <v>7.227129036185838</v>
      </c>
      <c r="U57" s="9">
        <f t="shared" si="50"/>
        <v>9.5004944605873938</v>
      </c>
      <c r="V57" s="9">
        <f t="shared" si="50"/>
        <v>10.453293839664436</v>
      </c>
      <c r="W57" s="9">
        <f t="shared" si="50"/>
        <v>12.727553793798695</v>
      </c>
      <c r="X57" s="9">
        <f t="shared" si="50"/>
        <v>17.308388809712397</v>
      </c>
      <c r="Y57" s="9">
        <f t="shared" si="50"/>
        <v>33.041308581922749</v>
      </c>
    </row>
    <row r="58" spans="1:25" x14ac:dyDescent="0.25">
      <c r="A58" s="12">
        <f>'Grasland Natschade'!D27</f>
        <v>22</v>
      </c>
      <c r="C58" t="s">
        <v>19</v>
      </c>
      <c r="D58" s="1" t="s">
        <v>44</v>
      </c>
      <c r="E58" s="2" t="s">
        <v>71</v>
      </c>
      <c r="F58" s="1">
        <v>2.1294919999999999</v>
      </c>
      <c r="G58" s="9">
        <v>0</v>
      </c>
      <c r="H58" s="1">
        <v>0.11677</v>
      </c>
      <c r="I58" s="1">
        <v>1.5</v>
      </c>
      <c r="J58" s="1">
        <v>1.1677E-2</v>
      </c>
      <c r="K58" s="1">
        <f t="shared" si="49"/>
        <v>22</v>
      </c>
      <c r="L58" s="9">
        <f t="shared" si="51"/>
        <v>5.5263643395030737</v>
      </c>
      <c r="M58" s="9">
        <f t="shared" si="50"/>
        <v>5.5263643395030737</v>
      </c>
      <c r="N58" s="9">
        <f t="shared" si="50"/>
        <v>5.5263643395030737</v>
      </c>
      <c r="O58" s="9">
        <f t="shared" si="50"/>
        <v>5.7305947143774523</v>
      </c>
      <c r="P58" s="9">
        <f t="shared" si="50"/>
        <v>7.2412844111753545</v>
      </c>
      <c r="Q58" s="9">
        <f t="shared" si="50"/>
        <v>7.2412844111753545</v>
      </c>
      <c r="R58" s="9">
        <f t="shared" si="50"/>
        <v>7.2412844111753545</v>
      </c>
      <c r="S58" s="9">
        <f t="shared" si="50"/>
        <v>7.5486210361858381</v>
      </c>
      <c r="T58" s="9">
        <f t="shared" si="50"/>
        <v>7.5486210361858381</v>
      </c>
      <c r="U58" s="9">
        <f t="shared" si="50"/>
        <v>9.821986460587393</v>
      </c>
      <c r="V58" s="9">
        <f t="shared" si="50"/>
        <v>10.774785839664435</v>
      </c>
      <c r="W58" s="9">
        <f t="shared" si="50"/>
        <v>13.049045793798694</v>
      </c>
      <c r="X58" s="9">
        <f t="shared" si="50"/>
        <v>17.629880809712397</v>
      </c>
      <c r="Y58" s="9">
        <f t="shared" si="50"/>
        <v>33.362800581922748</v>
      </c>
    </row>
    <row r="59" spans="1:25" x14ac:dyDescent="0.25">
      <c r="A59" s="12">
        <f>'Grasland Natschade'!D28</f>
        <v>23</v>
      </c>
      <c r="C59" t="s">
        <v>20</v>
      </c>
      <c r="D59" s="1" t="s">
        <v>45</v>
      </c>
      <c r="E59" s="2" t="s">
        <v>72</v>
      </c>
      <c r="F59" s="1">
        <v>1.8080000000000001</v>
      </c>
      <c r="G59" s="9">
        <v>0</v>
      </c>
      <c r="H59" s="1">
        <v>2.0960000000000002E-3</v>
      </c>
      <c r="I59" s="1">
        <v>1.5</v>
      </c>
      <c r="J59" s="1">
        <v>1.1677E-2</v>
      </c>
      <c r="K59" s="1">
        <f t="shared" si="49"/>
        <v>23</v>
      </c>
      <c r="L59" s="9">
        <f t="shared" si="51"/>
        <v>5.2048723395030736</v>
      </c>
      <c r="M59" s="9">
        <f t="shared" si="50"/>
        <v>5.2048723395030736</v>
      </c>
      <c r="N59" s="9">
        <f t="shared" si="50"/>
        <v>5.2048723395030736</v>
      </c>
      <c r="O59" s="9">
        <f t="shared" si="50"/>
        <v>5.4091027143774522</v>
      </c>
      <c r="P59" s="9">
        <f t="shared" si="50"/>
        <v>6.9197924111753544</v>
      </c>
      <c r="Q59" s="9">
        <f t="shared" si="50"/>
        <v>6.9197924111753544</v>
      </c>
      <c r="R59" s="9">
        <f t="shared" si="50"/>
        <v>6.9197924111753544</v>
      </c>
      <c r="S59" s="9">
        <f t="shared" si="50"/>
        <v>7.227129036185838</v>
      </c>
      <c r="T59" s="9">
        <f t="shared" si="50"/>
        <v>7.227129036185838</v>
      </c>
      <c r="U59" s="9">
        <f t="shared" si="50"/>
        <v>9.5004944605873938</v>
      </c>
      <c r="V59" s="9">
        <f t="shared" si="50"/>
        <v>10.453293839664436</v>
      </c>
      <c r="W59" s="9">
        <f t="shared" si="50"/>
        <v>12.727553793798695</v>
      </c>
      <c r="X59" s="9">
        <f t="shared" si="50"/>
        <v>17.308388809712397</v>
      </c>
      <c r="Y59" s="9">
        <f t="shared" si="50"/>
        <v>33.041308581922749</v>
      </c>
    </row>
    <row r="60" spans="1:25" x14ac:dyDescent="0.25">
      <c r="A60" s="12">
        <f>'Grasland Natschade'!D29</f>
        <v>24</v>
      </c>
      <c r="C60" t="s">
        <v>21</v>
      </c>
      <c r="D60" s="1" t="s">
        <v>48</v>
      </c>
      <c r="E60" s="2" t="s">
        <v>73</v>
      </c>
      <c r="F60" s="1">
        <v>-1</v>
      </c>
      <c r="G60" s="9">
        <v>0</v>
      </c>
      <c r="H60" s="1">
        <v>5.0899999999999999E-3</v>
      </c>
      <c r="I60" s="1">
        <v>1.5</v>
      </c>
      <c r="J60" s="1">
        <v>5.0899999999999999E-3</v>
      </c>
      <c r="K60" s="1">
        <f t="shared" si="49"/>
        <v>24</v>
      </c>
      <c r="L60" s="9">
        <f t="shared" si="51"/>
        <v>1.1420538421656325</v>
      </c>
      <c r="M60" s="9">
        <f t="shared" si="50"/>
        <v>1.1420538421656325</v>
      </c>
      <c r="N60" s="9">
        <f t="shared" si="50"/>
        <v>1.1420538421656325</v>
      </c>
      <c r="O60" s="9">
        <f t="shared" si="50"/>
        <v>1.1972687418436081</v>
      </c>
      <c r="P60" s="9">
        <f t="shared" si="50"/>
        <v>1.5597641058877683</v>
      </c>
      <c r="Q60" s="9">
        <f t="shared" si="50"/>
        <v>1.5597641058877683</v>
      </c>
      <c r="R60" s="9">
        <f t="shared" si="50"/>
        <v>1.5597641058877683</v>
      </c>
      <c r="S60" s="9">
        <f t="shared" si="50"/>
        <v>1.6257461626987131</v>
      </c>
      <c r="T60" s="9">
        <f t="shared" si="50"/>
        <v>1.6257461626987131</v>
      </c>
      <c r="U60" s="9">
        <f t="shared" si="50"/>
        <v>2.0589297751576998</v>
      </c>
      <c r="V60" s="9">
        <f t="shared" si="50"/>
        <v>2.2186599492553292</v>
      </c>
      <c r="W60" s="9">
        <f t="shared" si="50"/>
        <v>2.563578042033301</v>
      </c>
      <c r="X60" s="9">
        <f t="shared" si="50"/>
        <v>3.1514808756952286</v>
      </c>
      <c r="Y60" s="9">
        <f t="shared" si="50"/>
        <v>4.6342560071928096</v>
      </c>
    </row>
    <row r="61" spans="1:25" x14ac:dyDescent="0.25">
      <c r="A61" s="12">
        <f>'Grasland Natschade'!D30</f>
        <v>25</v>
      </c>
      <c r="C61" t="s">
        <v>22</v>
      </c>
      <c r="D61" s="1" t="s">
        <v>49</v>
      </c>
      <c r="E61" s="2" t="s">
        <v>74</v>
      </c>
      <c r="F61" s="1">
        <v>-1.1439999999999999</v>
      </c>
      <c r="G61" s="9">
        <v>0</v>
      </c>
      <c r="H61" s="1">
        <v>1.008E-2</v>
      </c>
      <c r="I61" s="1">
        <v>1.5</v>
      </c>
      <c r="J61" s="1">
        <v>1.008E-2</v>
      </c>
      <c r="K61" s="1">
        <f t="shared" si="49"/>
        <v>25</v>
      </c>
      <c r="L61" s="9">
        <f t="shared" si="51"/>
        <v>1.8935920359478609</v>
      </c>
      <c r="M61" s="9">
        <f t="shared" si="50"/>
        <v>1.8935920359478609</v>
      </c>
      <c r="N61" s="9">
        <f t="shared" si="50"/>
        <v>1.8935920359478609</v>
      </c>
      <c r="O61" s="9">
        <f t="shared" si="50"/>
        <v>2.0506102985586585</v>
      </c>
      <c r="P61" s="9">
        <f t="shared" si="50"/>
        <v>3.1786347324055315</v>
      </c>
      <c r="Q61" s="9">
        <f t="shared" si="50"/>
        <v>3.1786347324055315</v>
      </c>
      <c r="R61" s="9">
        <f t="shared" si="50"/>
        <v>3.1786347324055315</v>
      </c>
      <c r="S61" s="9">
        <f t="shared" si="50"/>
        <v>3.4020790223401454</v>
      </c>
      <c r="T61" s="9">
        <f t="shared" si="50"/>
        <v>3.4020790223401454</v>
      </c>
      <c r="U61" s="9">
        <f t="shared" si="50"/>
        <v>5.0073102512359124</v>
      </c>
      <c r="V61" s="9">
        <f t="shared" si="50"/>
        <v>5.6596899731046939</v>
      </c>
      <c r="W61" s="9">
        <f t="shared" si="50"/>
        <v>7.1793524144686263</v>
      </c>
      <c r="X61" s="9">
        <f t="shared" si="50"/>
        <v>10.118347790297433</v>
      </c>
      <c r="Y61" s="9">
        <f t="shared" si="50"/>
        <v>19.476074840824829</v>
      </c>
    </row>
    <row r="62" spans="1:25" x14ac:dyDescent="0.25">
      <c r="J62" s="1"/>
    </row>
    <row r="64" spans="1:25" x14ac:dyDescent="0.25">
      <c r="F64" s="1" t="str">
        <f>C51</f>
        <v xml:space="preserve">Matig grove zandgronden met humus </v>
      </c>
      <c r="G64" t="str">
        <f>C6</f>
        <v>Veen en moerige gronden met moerige bovengrond</v>
      </c>
      <c r="H64" t="s">
        <v>79</v>
      </c>
    </row>
    <row r="65" spans="6:8" x14ac:dyDescent="0.25">
      <c r="F65" s="9">
        <f>L56</f>
        <v>12.770046630575692</v>
      </c>
      <c r="G65" s="9">
        <f>L6</f>
        <v>3.0085893968519946</v>
      </c>
      <c r="H65" s="1">
        <f>-L4</f>
        <v>-70</v>
      </c>
    </row>
    <row r="66" spans="6:8" x14ac:dyDescent="0.25">
      <c r="F66" s="9">
        <f>N56</f>
        <v>12.770046630575692</v>
      </c>
      <c r="G66" s="9">
        <f>N6</f>
        <v>2.8239302945394309</v>
      </c>
      <c r="H66" s="1">
        <f>-N4</f>
        <v>-70</v>
      </c>
    </row>
    <row r="67" spans="6:8" x14ac:dyDescent="0.25">
      <c r="F67" s="9">
        <f>Q56</f>
        <v>17.492257578625541</v>
      </c>
      <c r="G67" s="9">
        <f>Q6</f>
        <v>7.0458103266351388</v>
      </c>
      <c r="H67" s="1">
        <f>-Q4</f>
        <v>-105</v>
      </c>
    </row>
    <row r="68" spans="6:8" x14ac:dyDescent="0.25">
      <c r="F68" s="9">
        <f>U56</f>
        <v>26.396048311675049</v>
      </c>
      <c r="G68" s="9">
        <f>U6</f>
        <v>15.572792942035608</v>
      </c>
      <c r="H68" s="1">
        <f>-U4</f>
        <v>-140</v>
      </c>
    </row>
    <row r="69" spans="6:8" x14ac:dyDescent="0.25">
      <c r="F69" s="9">
        <f>V56</f>
        <v>30.162294911317247</v>
      </c>
      <c r="G69" s="9">
        <f>V6</f>
        <v>18.576818600930284</v>
      </c>
      <c r="H69" s="1">
        <f>-V4</f>
        <v>-150</v>
      </c>
    </row>
    <row r="70" spans="6:8" x14ac:dyDescent="0.25">
      <c r="F70" s="9">
        <f>W56</f>
        <v>40</v>
      </c>
      <c r="G70" s="9">
        <f>W6</f>
        <v>25.304921784739122</v>
      </c>
      <c r="H70" s="1">
        <f>-W4</f>
        <v>-170</v>
      </c>
    </row>
    <row r="71" spans="6:8" x14ac:dyDescent="0.25">
      <c r="F71" s="9">
        <f>X56</f>
        <v>40</v>
      </c>
      <c r="G71" s="9">
        <f>X6</f>
        <v>35.237697971330377</v>
      </c>
      <c r="H71" s="1">
        <f>-X4</f>
        <v>-200</v>
      </c>
    </row>
    <row r="72" spans="6:8" x14ac:dyDescent="0.25">
      <c r="F72" s="9">
        <f>Y56</f>
        <v>40</v>
      </c>
      <c r="G72" s="9">
        <f>Y6</f>
        <v>40</v>
      </c>
      <c r="H72" s="1">
        <f>-Y4</f>
        <v>-260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I1" workbookViewId="0">
      <selection activeCell="L7" sqref="L7:Y30"/>
    </sheetView>
  </sheetViews>
  <sheetFormatPr defaultRowHeight="15" x14ac:dyDescent="0.25"/>
  <cols>
    <col min="1" max="1" width="9.140625" style="1"/>
    <col min="3" max="3" width="76.7109375" style="1" bestFit="1" customWidth="1"/>
    <col min="4" max="4" width="11.140625" style="1" bestFit="1" customWidth="1"/>
    <col min="5" max="5" width="11" style="1" bestFit="1" customWidth="1"/>
    <col min="11" max="11" width="14.7109375" bestFit="1" customWidth="1"/>
  </cols>
  <sheetData>
    <row r="1" spans="1:25" x14ac:dyDescent="0.25">
      <c r="K1" s="6" t="s">
        <v>81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5" x14ac:dyDescent="0.25">
      <c r="K2" s="6" t="s">
        <v>80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5" x14ac:dyDescent="0.25">
      <c r="K3" s="7" t="s">
        <v>78</v>
      </c>
      <c r="L3" s="1">
        <f>'Grasland Natschade'!I3</f>
        <v>5</v>
      </c>
      <c r="M3" s="1">
        <f>'Grasland Natschade'!J3</f>
        <v>15</v>
      </c>
      <c r="N3" s="1">
        <f>'Grasland Natschade'!K3</f>
        <v>10</v>
      </c>
      <c r="O3" s="1">
        <f>'Grasland Natschade'!L3</f>
        <v>25</v>
      </c>
      <c r="P3" s="1">
        <f>'Grasland Natschade'!M3</f>
        <v>10</v>
      </c>
      <c r="Q3" s="1">
        <f>'Grasland Natschade'!N3</f>
        <v>20</v>
      </c>
      <c r="R3" s="1">
        <f>'Grasland Natschade'!O3</f>
        <v>15</v>
      </c>
      <c r="S3" s="1">
        <f>'Grasland Natschade'!P3</f>
        <v>30</v>
      </c>
      <c r="T3" s="1">
        <f>'Grasland Natschade'!Q3</f>
        <v>50</v>
      </c>
      <c r="U3" s="1">
        <f>'Grasland Natschade'!R3</f>
        <v>25</v>
      </c>
      <c r="V3" s="1">
        <f>'Grasland Natschade'!S3</f>
        <v>35</v>
      </c>
      <c r="W3" s="1">
        <f>'Grasland Natschade'!T3</f>
        <v>60</v>
      </c>
      <c r="X3" s="1">
        <f>'Grasland Natschade'!U3</f>
        <v>100</v>
      </c>
      <c r="Y3" s="1">
        <f>'Grasland Natschade'!V3</f>
        <v>160</v>
      </c>
    </row>
    <row r="4" spans="1:25" x14ac:dyDescent="0.25">
      <c r="K4" s="7" t="s">
        <v>79</v>
      </c>
      <c r="L4" s="1">
        <f>'Grasland Natschade'!I4</f>
        <v>70</v>
      </c>
      <c r="M4" s="1">
        <f>'Grasland Natschade'!J4</f>
        <v>70</v>
      </c>
      <c r="N4" s="1">
        <f>'Grasland Natschade'!K4</f>
        <v>70</v>
      </c>
      <c r="O4" s="1">
        <f>'Grasland Natschade'!L4</f>
        <v>75</v>
      </c>
      <c r="P4" s="1">
        <f>'Grasland Natschade'!M4</f>
        <v>105</v>
      </c>
      <c r="Q4" s="1">
        <f>'Grasland Natschade'!N4</f>
        <v>105</v>
      </c>
      <c r="R4" s="1">
        <f>'Grasland Natschade'!O4</f>
        <v>105</v>
      </c>
      <c r="S4" s="1">
        <f>'Grasland Natschade'!P4</f>
        <v>110</v>
      </c>
      <c r="T4" s="1">
        <f>'Grasland Natschade'!Q4</f>
        <v>110</v>
      </c>
      <c r="U4" s="1">
        <f>'Grasland Natschade'!R4</f>
        <v>140</v>
      </c>
      <c r="V4" s="1">
        <f>'Grasland Natschade'!S4</f>
        <v>150</v>
      </c>
      <c r="W4" s="1">
        <f>'Grasland Natschade'!T4</f>
        <v>170</v>
      </c>
      <c r="X4" s="1">
        <f>'Grasland Natschade'!U4</f>
        <v>200</v>
      </c>
      <c r="Y4" s="1">
        <f>'Grasland Natschade'!V4</f>
        <v>260</v>
      </c>
    </row>
    <row r="5" spans="1:25" s="5" customFormat="1" x14ac:dyDescent="0.25">
      <c r="A5" s="5" t="str">
        <f>'Grasland Natschade'!D5</f>
        <v>Bodemtype</v>
      </c>
      <c r="C5" s="5" t="str">
        <f>'Grasland Natschade'!F5</f>
        <v>Omschrijving</v>
      </c>
      <c r="D5" s="5" t="str">
        <f>'Grasland Natschade'!G5</f>
        <v>Aanduiding</v>
      </c>
      <c r="E5" s="5" t="str">
        <f>'Grasland Natschade'!H5</f>
        <v>Profieltype (HELP 1987)</v>
      </c>
      <c r="F5" s="5" t="str">
        <f>'Grasland Natschade'!A5</f>
        <v>A</v>
      </c>
      <c r="G5" s="5" t="str">
        <f>'Grasland Natschade'!B5</f>
        <v>B</v>
      </c>
      <c r="H5" s="5" t="str">
        <f>'Grasland Natschade'!C5</f>
        <v>C</v>
      </c>
      <c r="I5" s="5" t="s">
        <v>105</v>
      </c>
      <c r="J5" s="5" t="s">
        <v>106</v>
      </c>
      <c r="K5" s="5" t="str">
        <f>'Grasland Natschade'!D5</f>
        <v>Bodemtype</v>
      </c>
    </row>
    <row r="6" spans="1:25" x14ac:dyDescent="0.25">
      <c r="A6" s="13">
        <f>'Grasland Natschade'!D6</f>
        <v>1</v>
      </c>
      <c r="C6" s="1" t="str">
        <f>'Grasland Natschade'!F6</f>
        <v>Veen en moerige gronden met moerig-/kleiige bovengrond</v>
      </c>
      <c r="D6" s="1" t="str">
        <f>'Grasland Natschade'!G6</f>
        <v>hV/hW</v>
      </c>
      <c r="E6" s="1" t="str">
        <f>'Grasland Natschade'!H6</f>
        <v>3/10</v>
      </c>
      <c r="F6">
        <v>-1.1444000000000001</v>
      </c>
      <c r="G6" s="8">
        <v>0</v>
      </c>
      <c r="H6">
        <v>2.9561E-2</v>
      </c>
      <c r="I6">
        <v>1.5</v>
      </c>
      <c r="J6">
        <v>1.8064E-2</v>
      </c>
      <c r="K6" s="1">
        <f>'Grasland Natschade'!D6</f>
        <v>1</v>
      </c>
      <c r="L6" s="9">
        <f>MIN(40,MAX($F6+MAX($G6*EXP($H6*L$3),-20)+$I6*EXP($J6*L$4),0))</f>
        <v>4.1674762102439837</v>
      </c>
      <c r="M6" s="9">
        <f t="shared" ref="M6:Y21" si="0">MIN(40,MAX($F6+MAX($G6*EXP($H6*M$3),-20)+$I6*EXP($J6*M$4),0))</f>
        <v>4.1674762102439837</v>
      </c>
      <c r="N6" s="9">
        <f t="shared" si="0"/>
        <v>4.1674762102439837</v>
      </c>
      <c r="O6" s="9">
        <f t="shared" si="0"/>
        <v>4.6695785229578544</v>
      </c>
      <c r="P6" s="9">
        <f t="shared" si="0"/>
        <v>8.8516009509740883</v>
      </c>
      <c r="Q6" s="9">
        <f t="shared" si="0"/>
        <v>8.8516009509740883</v>
      </c>
      <c r="R6" s="9">
        <f t="shared" si="0"/>
        <v>8.8516009509740883</v>
      </c>
      <c r="S6" s="9">
        <f t="shared" si="0"/>
        <v>9.7964676979993541</v>
      </c>
      <c r="T6" s="9">
        <f t="shared" si="0"/>
        <v>9.7964676979993541</v>
      </c>
      <c r="U6" s="9">
        <f t="shared" si="0"/>
        <v>17.666285915303995</v>
      </c>
      <c r="V6" s="9">
        <f t="shared" si="0"/>
        <v>21.390497510276795</v>
      </c>
      <c r="W6" s="9">
        <f t="shared" si="0"/>
        <v>31.196901839242553</v>
      </c>
      <c r="X6" s="9">
        <f t="shared" si="0"/>
        <v>40</v>
      </c>
      <c r="Y6" s="9">
        <f t="shared" si="0"/>
        <v>40</v>
      </c>
    </row>
    <row r="7" spans="1:25" x14ac:dyDescent="0.25">
      <c r="A7" s="13">
        <f>'Grasland Natschade'!D7</f>
        <v>2</v>
      </c>
      <c r="C7" s="1" t="str">
        <f>'Grasland Natschade'!F7</f>
        <v>Veen en moerige gronden met klei- of zanddek</v>
      </c>
      <c r="D7" s="1" t="str">
        <f>'Grasland Natschade'!G7</f>
        <v>kVW/zVW</v>
      </c>
      <c r="E7" s="1" t="str">
        <f>'Grasland Natschade'!H7</f>
        <v>4/12</v>
      </c>
      <c r="F7">
        <v>-1.1444000000000001</v>
      </c>
      <c r="G7" s="8">
        <f>G6</f>
        <v>0</v>
      </c>
      <c r="H7">
        <v>2.9561E-2</v>
      </c>
      <c r="I7">
        <v>1.5</v>
      </c>
      <c r="J7">
        <v>1.8064E-2</v>
      </c>
      <c r="K7" s="1">
        <f>'Grasland Natschade'!D7</f>
        <v>2</v>
      </c>
      <c r="L7" s="9">
        <f t="shared" ref="L7:Y30" si="1">MIN(40,MAX($F7+MAX($G7*EXP($H7*L$3),-20)+$I7*EXP($J7*L$4),0))</f>
        <v>4.1674762102439837</v>
      </c>
      <c r="M7" s="9">
        <f t="shared" si="0"/>
        <v>4.1674762102439837</v>
      </c>
      <c r="N7" s="9">
        <f t="shared" si="0"/>
        <v>4.1674762102439837</v>
      </c>
      <c r="O7" s="9">
        <f t="shared" si="0"/>
        <v>4.6695785229578544</v>
      </c>
      <c r="P7" s="9">
        <f t="shared" si="0"/>
        <v>8.8516009509740883</v>
      </c>
      <c r="Q7" s="9">
        <f t="shared" si="0"/>
        <v>8.8516009509740883</v>
      </c>
      <c r="R7" s="9">
        <f t="shared" si="0"/>
        <v>8.8516009509740883</v>
      </c>
      <c r="S7" s="9">
        <f t="shared" si="0"/>
        <v>9.7964676979993541</v>
      </c>
      <c r="T7" s="9">
        <f t="shared" si="0"/>
        <v>9.7964676979993541</v>
      </c>
      <c r="U7" s="9">
        <f t="shared" si="0"/>
        <v>17.666285915303995</v>
      </c>
      <c r="V7" s="9">
        <f t="shared" si="0"/>
        <v>21.390497510276795</v>
      </c>
      <c r="W7" s="9">
        <f t="shared" si="0"/>
        <v>31.196901839242553</v>
      </c>
      <c r="X7" s="9">
        <f t="shared" si="0"/>
        <v>40</v>
      </c>
      <c r="Y7" s="9">
        <f t="shared" si="0"/>
        <v>40</v>
      </c>
    </row>
    <row r="8" spans="1:25" x14ac:dyDescent="0.25">
      <c r="A8" s="13">
        <f>'Grasland Natschade'!D8</f>
        <v>3</v>
      </c>
      <c r="C8" s="1" t="str">
        <f>'Grasland Natschade'!F8</f>
        <v>Gemengdwoelde veen- en moerige gronden</v>
      </c>
      <c r="D8" s="1" t="str">
        <f>'Grasland Natschade'!G8</f>
        <v>iV/jW</v>
      </c>
      <c r="E8" s="1" t="str">
        <f>'Grasland Natschade'!H8</f>
        <v>7/14</v>
      </c>
      <c r="F8">
        <v>-1.3677509999999999</v>
      </c>
      <c r="G8" s="8">
        <f t="shared" ref="G8:G30" si="2">G7</f>
        <v>0</v>
      </c>
      <c r="H8">
        <v>3.46E-3</v>
      </c>
      <c r="I8">
        <v>1.5</v>
      </c>
      <c r="J8">
        <v>1.2768E-2</v>
      </c>
      <c r="K8" s="1">
        <f>'Grasland Natschade'!D8</f>
        <v>3</v>
      </c>
      <c r="L8" s="9">
        <f t="shared" si="1"/>
        <v>2.2987034607265233</v>
      </c>
      <c r="M8" s="9">
        <f t="shared" si="0"/>
        <v>2.2987034607265233</v>
      </c>
      <c r="N8" s="9">
        <f t="shared" si="0"/>
        <v>2.2987034607265233</v>
      </c>
      <c r="O8" s="9">
        <f t="shared" si="0"/>
        <v>2.5404028763385087</v>
      </c>
      <c r="P8" s="9">
        <f t="shared" si="0"/>
        <v>4.3644817132751452</v>
      </c>
      <c r="Q8" s="9">
        <f t="shared" si="0"/>
        <v>4.3644817132751452</v>
      </c>
      <c r="R8" s="9">
        <f t="shared" si="0"/>
        <v>4.3644817132751452</v>
      </c>
      <c r="S8" s="9">
        <f t="shared" si="0"/>
        <v>4.7423610274166794</v>
      </c>
      <c r="T8" s="9">
        <f t="shared" si="0"/>
        <v>4.7423610274166794</v>
      </c>
      <c r="U8" s="9">
        <f t="shared" si="0"/>
        <v>7.5941745417209479</v>
      </c>
      <c r="V8" s="9">
        <f t="shared" si="0"/>
        <v>8.8146934807598054</v>
      </c>
      <c r="W8" s="9">
        <f t="shared" si="0"/>
        <v>11.777034080038458</v>
      </c>
      <c r="X8" s="9">
        <f t="shared" si="0"/>
        <v>17.912187668986295</v>
      </c>
      <c r="Y8" s="9">
        <f t="shared" si="0"/>
        <v>40</v>
      </c>
    </row>
    <row r="9" spans="1:25" x14ac:dyDescent="0.25">
      <c r="A9" s="13">
        <f>'Grasland Natschade'!D9</f>
        <v>4</v>
      </c>
      <c r="C9" s="1" t="str">
        <f>'Grasland Natschade'!F9</f>
        <v>Zavel- en kleigronden met veen beginnend tussen 4- en 80 cm</v>
      </c>
      <c r="D9" s="1" t="str">
        <f>'Grasland Natschade'!G9</f>
        <v>Kz/Kk1</v>
      </c>
      <c r="E9" s="1" t="str">
        <f>'Grasland Natschade'!H9</f>
        <v>15/18</v>
      </c>
      <c r="F9">
        <v>2.4834179999999999</v>
      </c>
      <c r="G9" s="8">
        <f t="shared" si="2"/>
        <v>0</v>
      </c>
      <c r="H9">
        <v>1E-4</v>
      </c>
      <c r="I9">
        <v>1.5</v>
      </c>
      <c r="J9">
        <v>1.008E-2</v>
      </c>
      <c r="K9" s="1">
        <f>'Grasland Natschade'!D9</f>
        <v>4</v>
      </c>
      <c r="L9" s="9">
        <f t="shared" si="1"/>
        <v>5.5210100359478602</v>
      </c>
      <c r="M9" s="9">
        <f t="shared" si="0"/>
        <v>5.5210100359478602</v>
      </c>
      <c r="N9" s="9">
        <f t="shared" si="0"/>
        <v>5.5210100359478602</v>
      </c>
      <c r="O9" s="9">
        <f t="shared" si="0"/>
        <v>5.6780282985586581</v>
      </c>
      <c r="P9" s="9">
        <f t="shared" si="0"/>
        <v>6.8060527324055311</v>
      </c>
      <c r="Q9" s="9">
        <f t="shared" si="0"/>
        <v>6.8060527324055311</v>
      </c>
      <c r="R9" s="9">
        <f t="shared" si="0"/>
        <v>6.8060527324055311</v>
      </c>
      <c r="S9" s="9">
        <f t="shared" si="0"/>
        <v>7.029497022340145</v>
      </c>
      <c r="T9" s="9">
        <f t="shared" si="0"/>
        <v>7.029497022340145</v>
      </c>
      <c r="U9" s="9">
        <f t="shared" si="0"/>
        <v>8.6347282512359129</v>
      </c>
      <c r="V9" s="9">
        <f t="shared" si="0"/>
        <v>9.2871079731046944</v>
      </c>
      <c r="W9" s="9">
        <f t="shared" si="0"/>
        <v>10.806770414468627</v>
      </c>
      <c r="X9" s="9">
        <f t="shared" si="0"/>
        <v>13.745765790297433</v>
      </c>
      <c r="Y9" s="9">
        <f t="shared" si="0"/>
        <v>23.103492840824828</v>
      </c>
    </row>
    <row r="10" spans="1:25" x14ac:dyDescent="0.25">
      <c r="A10" s="13">
        <f>'Grasland Natschade'!D10</f>
        <v>5</v>
      </c>
      <c r="C10" s="1" t="str">
        <f>'Grasland Natschade'!F10</f>
        <v>Zavel- en kleigronden met zand beginnend tussen 40 en 80 cm</v>
      </c>
      <c r="D10" s="1" t="str">
        <f>'Grasland Natschade'!G10</f>
        <v>Kz/Kk2</v>
      </c>
      <c r="E10" s="1" t="str">
        <f>'Grasland Natschade'!H10</f>
        <v>19/22</v>
      </c>
      <c r="F10">
        <v>-0.24</v>
      </c>
      <c r="G10" s="8">
        <f t="shared" si="2"/>
        <v>0</v>
      </c>
      <c r="H10">
        <v>2.0960000000000002E-3</v>
      </c>
      <c r="I10">
        <v>1.5</v>
      </c>
      <c r="J10">
        <v>1.1677E-2</v>
      </c>
      <c r="K10" s="1">
        <f>'Grasland Natschade'!D10</f>
        <v>5</v>
      </c>
      <c r="L10" s="9">
        <f t="shared" si="1"/>
        <v>3.1568723395030736</v>
      </c>
      <c r="M10" s="9">
        <f t="shared" si="0"/>
        <v>3.1568723395030736</v>
      </c>
      <c r="N10" s="9">
        <f t="shared" si="0"/>
        <v>3.1568723395030736</v>
      </c>
      <c r="O10" s="9">
        <f t="shared" si="0"/>
        <v>3.3611027143774521</v>
      </c>
      <c r="P10" s="9">
        <f t="shared" si="0"/>
        <v>4.8717924111753543</v>
      </c>
      <c r="Q10" s="9">
        <f t="shared" si="0"/>
        <v>4.8717924111753543</v>
      </c>
      <c r="R10" s="9">
        <f t="shared" si="0"/>
        <v>4.8717924111753543</v>
      </c>
      <c r="S10" s="9">
        <f t="shared" si="0"/>
        <v>5.179129036185838</v>
      </c>
      <c r="T10" s="9">
        <f t="shared" si="0"/>
        <v>5.179129036185838</v>
      </c>
      <c r="U10" s="9">
        <f t="shared" si="0"/>
        <v>7.4524944605873937</v>
      </c>
      <c r="V10" s="9">
        <f t="shared" si="0"/>
        <v>8.4052938396644361</v>
      </c>
      <c r="W10" s="9">
        <f t="shared" si="0"/>
        <v>10.679553793798695</v>
      </c>
      <c r="X10" s="9">
        <f t="shared" si="0"/>
        <v>15.260388809712397</v>
      </c>
      <c r="Y10" s="9">
        <f t="shared" si="0"/>
        <v>30.993308581922751</v>
      </c>
    </row>
    <row r="11" spans="1:25" x14ac:dyDescent="0.25">
      <c r="A11" s="13">
        <f>'Grasland Natschade'!D11</f>
        <v>6</v>
      </c>
      <c r="C11" s="1" t="str">
        <f>'Grasland Natschade'!F11</f>
        <v>Zavel- en kleigronden met zware klei beginnend tussen 40 en 80 cm</v>
      </c>
      <c r="D11" s="1" t="str">
        <f>'Grasland Natschade'!G11</f>
        <v>Kz/Kk34</v>
      </c>
      <c r="E11" s="1" t="str">
        <f>'Grasland Natschade'!H11</f>
        <v>23/26</v>
      </c>
      <c r="F11">
        <v>8.1858830000000005</v>
      </c>
      <c r="G11" s="8">
        <f t="shared" si="2"/>
        <v>0</v>
      </c>
      <c r="H11">
        <v>1.0689000000000001E-2</v>
      </c>
      <c r="I11">
        <v>1.5</v>
      </c>
      <c r="J11">
        <v>1.0689000000000001E-2</v>
      </c>
      <c r="K11" s="1">
        <f>'Grasland Natschade'!D11</f>
        <v>6</v>
      </c>
      <c r="L11" s="9">
        <f t="shared" si="1"/>
        <v>11.355767361203403</v>
      </c>
      <c r="M11" s="9">
        <f t="shared" si="0"/>
        <v>11.355767361203403</v>
      </c>
      <c r="N11" s="9">
        <f t="shared" si="0"/>
        <v>11.355767361203403</v>
      </c>
      <c r="O11" s="9">
        <f t="shared" si="0"/>
        <v>11.529790749962274</v>
      </c>
      <c r="P11" s="9">
        <f t="shared" si="0"/>
        <v>12.793957579768284</v>
      </c>
      <c r="Q11" s="9">
        <f t="shared" si="0"/>
        <v>12.793957579768284</v>
      </c>
      <c r="R11" s="9">
        <f t="shared" si="0"/>
        <v>12.793957579768284</v>
      </c>
      <c r="S11" s="9">
        <f t="shared" si="0"/>
        <v>13.046936131238361</v>
      </c>
      <c r="T11" s="9">
        <f t="shared" si="0"/>
        <v>13.046936131238361</v>
      </c>
      <c r="U11" s="9">
        <f t="shared" si="0"/>
        <v>14.884660908934606</v>
      </c>
      <c r="V11" s="9">
        <f t="shared" si="0"/>
        <v>15.640362360171837</v>
      </c>
      <c r="W11" s="9">
        <f t="shared" si="0"/>
        <v>17.417138915484855</v>
      </c>
      <c r="X11" s="9">
        <f t="shared" si="0"/>
        <v>20.907022129499389</v>
      </c>
      <c r="Y11" s="9">
        <f t="shared" si="0"/>
        <v>32.343629823676679</v>
      </c>
    </row>
    <row r="12" spans="1:25" x14ac:dyDescent="0.25">
      <c r="A12" s="13">
        <f>'Grasland Natschade'!D12</f>
        <v>7</v>
      </c>
      <c r="C12" s="1" t="str">
        <f>'Grasland Natschade'!F12</f>
        <v>Zavel- en kleigronden, aflopend profiel</v>
      </c>
      <c r="D12" s="1" t="str">
        <f>'Grasland Natschade'!G12</f>
        <v>Kz/Kk5</v>
      </c>
      <c r="E12" s="1" t="str">
        <f>'Grasland Natschade'!H12</f>
        <v>27/30</v>
      </c>
      <c r="F12">
        <v>-4.8479999999999999</v>
      </c>
      <c r="G12" s="8">
        <f t="shared" si="2"/>
        <v>0</v>
      </c>
      <c r="H12">
        <v>1.008E-2</v>
      </c>
      <c r="I12">
        <v>1.5</v>
      </c>
      <c r="J12">
        <v>1.1677E-2</v>
      </c>
      <c r="K12" s="1">
        <f>'Grasland Natschade'!D12</f>
        <v>7</v>
      </c>
      <c r="L12" s="9">
        <f t="shared" si="1"/>
        <v>0</v>
      </c>
      <c r="M12" s="9">
        <f t="shared" si="0"/>
        <v>0</v>
      </c>
      <c r="N12" s="9">
        <f t="shared" si="0"/>
        <v>0</v>
      </c>
      <c r="O12" s="9">
        <f t="shared" si="0"/>
        <v>0</v>
      </c>
      <c r="P12" s="9">
        <f t="shared" si="0"/>
        <v>0.26379241117535468</v>
      </c>
      <c r="Q12" s="9">
        <f t="shared" si="0"/>
        <v>0.26379241117535468</v>
      </c>
      <c r="R12" s="9">
        <f t="shared" si="0"/>
        <v>0.26379241117535468</v>
      </c>
      <c r="S12" s="9">
        <f t="shared" si="0"/>
        <v>0.57112903618583832</v>
      </c>
      <c r="T12" s="9">
        <f t="shared" si="0"/>
        <v>0.57112903618583832</v>
      </c>
      <c r="U12" s="9">
        <f t="shared" si="0"/>
        <v>2.8444944605873941</v>
      </c>
      <c r="V12" s="9">
        <f t="shared" si="0"/>
        <v>3.7972938396644365</v>
      </c>
      <c r="W12" s="9">
        <f t="shared" si="0"/>
        <v>6.071553793798695</v>
      </c>
      <c r="X12" s="9">
        <f t="shared" si="0"/>
        <v>10.652388809712399</v>
      </c>
      <c r="Y12" s="9">
        <f t="shared" si="0"/>
        <v>26.38530858192275</v>
      </c>
    </row>
    <row r="13" spans="1:25" x14ac:dyDescent="0.25">
      <c r="A13" s="13">
        <f>'Grasland Natschade'!D13</f>
        <v>8</v>
      </c>
      <c r="C13" s="1" t="str">
        <f>'Grasland Natschade'!F13</f>
        <v>Zavelgronden, aflopend profiel</v>
      </c>
      <c r="D13" s="1" t="str">
        <f>'Grasland Natschade'!G13</f>
        <v>Kz5h</v>
      </c>
      <c r="E13" s="1" t="str">
        <f>'Grasland Natschade'!H13</f>
        <v>27/28</v>
      </c>
      <c r="F13">
        <v>-4.5858790000000003</v>
      </c>
      <c r="G13" s="8">
        <f t="shared" si="2"/>
        <v>0</v>
      </c>
      <c r="H13">
        <v>1.0786E-2</v>
      </c>
      <c r="I13">
        <v>1.5</v>
      </c>
      <c r="J13">
        <v>1.0786E-2</v>
      </c>
      <c r="K13" s="1">
        <f>'Grasland Natschade'!D13</f>
        <v>8</v>
      </c>
      <c r="L13" s="9">
        <f t="shared" si="1"/>
        <v>0</v>
      </c>
      <c r="M13" s="9">
        <f t="shared" si="0"/>
        <v>0</v>
      </c>
      <c r="N13" s="9">
        <f t="shared" si="0"/>
        <v>0</v>
      </c>
      <c r="O13" s="9">
        <f t="shared" si="0"/>
        <v>0</v>
      </c>
      <c r="P13" s="9">
        <f t="shared" si="0"/>
        <v>6.9368640386720415E-2</v>
      </c>
      <c r="Q13" s="9">
        <f t="shared" si="0"/>
        <v>6.9368640386720415E-2</v>
      </c>
      <c r="R13" s="9">
        <f t="shared" si="0"/>
        <v>6.9368640386720415E-2</v>
      </c>
      <c r="S13" s="9">
        <f t="shared" si="0"/>
        <v>0.32731926773059516</v>
      </c>
      <c r="T13" s="9">
        <f t="shared" si="0"/>
        <v>0.32731926773059516</v>
      </c>
      <c r="U13" s="9">
        <f t="shared" si="0"/>
        <v>2.2044888007511867</v>
      </c>
      <c r="V13" s="9">
        <f t="shared" si="0"/>
        <v>2.9778559417518196</v>
      </c>
      <c r="W13" s="9">
        <f t="shared" si="0"/>
        <v>4.7988623348487334</v>
      </c>
      <c r="X13" s="9">
        <f t="shared" si="0"/>
        <v>8.3844596482651585</v>
      </c>
      <c r="Y13" s="9">
        <f t="shared" si="0"/>
        <v>20.188873942258937</v>
      </c>
    </row>
    <row r="14" spans="1:25" x14ac:dyDescent="0.25">
      <c r="A14" s="13">
        <f>'Grasland Natschade'!D14</f>
        <v>9</v>
      </c>
      <c r="C14" s="1" t="str">
        <f>'Grasland Natschade'!F14</f>
        <v>Kleigronden, aflopend profiel</v>
      </c>
      <c r="D14" s="1" t="str">
        <f>'Grasland Natschade'!G14</f>
        <v>Kk5h</v>
      </c>
      <c r="E14" s="1" t="str">
        <f>'Grasland Natschade'!H14</f>
        <v>29/30</v>
      </c>
      <c r="F14">
        <v>-4.8193659999999996</v>
      </c>
      <c r="G14" s="8">
        <f t="shared" si="2"/>
        <v>0</v>
      </c>
      <c r="H14">
        <v>5.0419999999999996E-3</v>
      </c>
      <c r="I14">
        <v>1.5</v>
      </c>
      <c r="J14">
        <v>1.1946999999999999E-2</v>
      </c>
      <c r="K14" s="1">
        <f>'Grasland Natschade'!D14</f>
        <v>9</v>
      </c>
      <c r="L14" s="9">
        <f t="shared" si="1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0.43941950817574948</v>
      </c>
      <c r="Q14" s="9">
        <f t="shared" si="0"/>
        <v>0.43941950817574948</v>
      </c>
      <c r="R14" s="9">
        <f t="shared" si="0"/>
        <v>0.43941950817574948</v>
      </c>
      <c r="S14" s="9">
        <f t="shared" si="0"/>
        <v>0.76312508685357106</v>
      </c>
      <c r="T14" s="9">
        <f t="shared" si="0"/>
        <v>0.76312508685357106</v>
      </c>
      <c r="U14" s="9">
        <f t="shared" si="0"/>
        <v>3.1694703279039986</v>
      </c>
      <c r="V14" s="9">
        <f t="shared" si="0"/>
        <v>4.1832491568208736</v>
      </c>
      <c r="W14" s="9">
        <f t="shared" si="0"/>
        <v>6.6130760551847247</v>
      </c>
      <c r="X14" s="9">
        <f t="shared" si="0"/>
        <v>11.541055716068346</v>
      </c>
      <c r="Y14" s="9">
        <f t="shared" si="0"/>
        <v>28.685313247550273</v>
      </c>
    </row>
    <row r="15" spans="1:25" x14ac:dyDescent="0.25">
      <c r="A15" s="13">
        <f>'Grasland Natschade'!D15</f>
        <v>10</v>
      </c>
      <c r="C15" s="1" t="str">
        <f>'Grasland Natschade'!F15</f>
        <v>Zwak lemige, matig fijne zandgronden met humushoudende bovengrond &lt; 15 cm</v>
      </c>
      <c r="D15" s="1" t="str">
        <f>'Grasland Natschade'!G15</f>
        <v>Z1a</v>
      </c>
      <c r="E15" s="1" t="str">
        <f>'Grasland Natschade'!H15</f>
        <v>35</v>
      </c>
      <c r="F15">
        <v>13.93201</v>
      </c>
      <c r="G15" s="8">
        <f t="shared" si="2"/>
        <v>0</v>
      </c>
      <c r="H15">
        <v>1.4709E-2</v>
      </c>
      <c r="I15">
        <v>1.5</v>
      </c>
      <c r="J15">
        <v>1.1608E-2</v>
      </c>
      <c r="K15" s="1">
        <f>'Grasland Natschade'!D15</f>
        <v>10</v>
      </c>
      <c r="L15" s="9">
        <f t="shared" si="1"/>
        <v>17.312515005035326</v>
      </c>
      <c r="M15" s="9">
        <f t="shared" si="0"/>
        <v>17.312515005035326</v>
      </c>
      <c r="N15" s="9">
        <f t="shared" si="0"/>
        <v>17.312515005035326</v>
      </c>
      <c r="O15" s="9">
        <f t="shared" si="0"/>
        <v>17.514525144649429</v>
      </c>
      <c r="P15" s="9">
        <f t="shared" si="0"/>
        <v>19.006901310803983</v>
      </c>
      <c r="Q15" s="9">
        <f t="shared" si="0"/>
        <v>19.006901310803983</v>
      </c>
      <c r="R15" s="9">
        <f t="shared" si="0"/>
        <v>19.006901310803983</v>
      </c>
      <c r="S15" s="9">
        <f t="shared" si="0"/>
        <v>19.31016354549817</v>
      </c>
      <c r="T15" s="9">
        <f t="shared" si="0"/>
        <v>19.31016354549817</v>
      </c>
      <c r="U15" s="9">
        <f t="shared" si="0"/>
        <v>21.550552726045936</v>
      </c>
      <c r="V15" s="9">
        <f t="shared" si="0"/>
        <v>22.488286507761686</v>
      </c>
      <c r="W15" s="9">
        <f t="shared" si="0"/>
        <v>24.724225725631726</v>
      </c>
      <c r="X15" s="9">
        <f t="shared" si="0"/>
        <v>29.219962625163305</v>
      </c>
      <c r="Y15" s="9">
        <f t="shared" si="0"/>
        <v>40</v>
      </c>
    </row>
    <row r="16" spans="1:25" x14ac:dyDescent="0.25">
      <c r="A16" s="13">
        <f>'Grasland Natschade'!D16</f>
        <v>11</v>
      </c>
      <c r="C16" s="1" t="str">
        <f>'Grasland Natschade'!F16</f>
        <v>Zwak temige, matig grove zandgronden</v>
      </c>
      <c r="D16" s="1" t="str">
        <f>'Grasland Natschade'!G16</f>
        <v>Z2a</v>
      </c>
      <c r="E16" s="1" t="str">
        <f>'Grasland Natschade'!H16</f>
        <v>37</v>
      </c>
      <c r="F16">
        <v>18.856000000000002</v>
      </c>
      <c r="G16" s="8">
        <f t="shared" si="2"/>
        <v>0</v>
      </c>
      <c r="H16">
        <v>1.0008E-2</v>
      </c>
      <c r="I16">
        <v>1.5</v>
      </c>
      <c r="J16">
        <v>1.0008E-2</v>
      </c>
      <c r="K16" s="1">
        <f>'Grasland Natschade'!D16</f>
        <v>11</v>
      </c>
      <c r="L16" s="9">
        <f t="shared" si="1"/>
        <v>21.878321087203052</v>
      </c>
      <c r="M16" s="9">
        <f t="shared" si="0"/>
        <v>21.878321087203052</v>
      </c>
      <c r="N16" s="9">
        <f t="shared" si="0"/>
        <v>21.878321087203052</v>
      </c>
      <c r="O16" s="9">
        <f t="shared" si="0"/>
        <v>22.033405896638303</v>
      </c>
      <c r="P16" s="9">
        <f t="shared" si="0"/>
        <v>23.146078830196004</v>
      </c>
      <c r="Q16" s="9">
        <f t="shared" si="0"/>
        <v>23.146078830196004</v>
      </c>
      <c r="R16" s="9">
        <f t="shared" si="0"/>
        <v>23.146078830196004</v>
      </c>
      <c r="S16" s="9">
        <f t="shared" si="0"/>
        <v>23.366216280402814</v>
      </c>
      <c r="T16" s="9">
        <f t="shared" si="0"/>
        <v>23.366216280402814</v>
      </c>
      <c r="U16" s="9">
        <f t="shared" si="0"/>
        <v>24.945616502768154</v>
      </c>
      <c r="V16" s="9">
        <f t="shared" si="0"/>
        <v>25.586605487994575</v>
      </c>
      <c r="W16" s="9">
        <f t="shared" si="0"/>
        <v>27.078095537173283</v>
      </c>
      <c r="X16" s="9">
        <f t="shared" si="0"/>
        <v>29.957332077590539</v>
      </c>
      <c r="Y16" s="9">
        <f t="shared" si="0"/>
        <v>39.093657632614423</v>
      </c>
    </row>
    <row r="17" spans="1:25" x14ac:dyDescent="0.25">
      <c r="A17" s="13">
        <f>'Grasland Natschade'!D17</f>
        <v>12</v>
      </c>
      <c r="C17" s="1" t="str">
        <f>'Grasland Natschade'!F17</f>
        <v>Zwak lemige, matig fijne zandgronden met humushoudende bovengrond 15-30 cm</v>
      </c>
      <c r="D17" s="1" t="str">
        <f>'Grasland Natschade'!G17</f>
        <v>tZ1a</v>
      </c>
      <c r="E17" s="1" t="str">
        <f>'Grasland Natschade'!H17</f>
        <v>39</v>
      </c>
      <c r="F17">
        <v>3.6723629999999998</v>
      </c>
      <c r="G17" s="8">
        <f t="shared" si="2"/>
        <v>0</v>
      </c>
      <c r="H17">
        <v>2.0960000000000002E-3</v>
      </c>
      <c r="I17">
        <v>1.5</v>
      </c>
      <c r="J17">
        <v>1.1677E-2</v>
      </c>
      <c r="K17" s="1">
        <f>'Grasland Natschade'!D17</f>
        <v>12</v>
      </c>
      <c r="L17" s="9">
        <f t="shared" si="1"/>
        <v>7.0692353395030736</v>
      </c>
      <c r="M17" s="9">
        <f t="shared" si="0"/>
        <v>7.0692353395030736</v>
      </c>
      <c r="N17" s="9">
        <f t="shared" si="0"/>
        <v>7.0692353395030736</v>
      </c>
      <c r="O17" s="9">
        <f t="shared" si="0"/>
        <v>7.2734657143774522</v>
      </c>
      <c r="P17" s="9">
        <f t="shared" si="0"/>
        <v>8.7841554111753553</v>
      </c>
      <c r="Q17" s="9">
        <f t="shared" si="0"/>
        <v>8.7841554111753553</v>
      </c>
      <c r="R17" s="9">
        <f t="shared" si="0"/>
        <v>8.7841554111753553</v>
      </c>
      <c r="S17" s="9">
        <f t="shared" si="0"/>
        <v>9.0914920361858371</v>
      </c>
      <c r="T17" s="9">
        <f t="shared" si="0"/>
        <v>9.0914920361858371</v>
      </c>
      <c r="U17" s="9">
        <f t="shared" si="0"/>
        <v>11.364857460587395</v>
      </c>
      <c r="V17" s="9">
        <f t="shared" si="0"/>
        <v>12.317656839664437</v>
      </c>
      <c r="W17" s="9">
        <f t="shared" si="0"/>
        <v>14.591916793798696</v>
      </c>
      <c r="X17" s="9">
        <f t="shared" si="0"/>
        <v>19.172751809712398</v>
      </c>
      <c r="Y17" s="9">
        <f t="shared" si="0"/>
        <v>34.905671581922746</v>
      </c>
    </row>
    <row r="18" spans="1:25" x14ac:dyDescent="0.25">
      <c r="A18" s="13">
        <f>'Grasland Natschade'!D18</f>
        <v>13</v>
      </c>
      <c r="C18" s="1" t="str">
        <f>'Grasland Natschade'!F18</f>
        <v>Matig fijne zandgronden met humushoudende bovengrond 15-30 cm</v>
      </c>
      <c r="D18" s="1" t="str">
        <f>'Grasland Natschade'!G18</f>
        <v>tZ1</v>
      </c>
      <c r="E18" s="1" t="str">
        <f>'Grasland Natschade'!H18</f>
        <v>39/40</v>
      </c>
      <c r="F18">
        <v>1.8080000000000001</v>
      </c>
      <c r="G18" s="8">
        <f t="shared" si="2"/>
        <v>0</v>
      </c>
      <c r="H18">
        <v>2.0960000000000002E-3</v>
      </c>
      <c r="I18">
        <v>1.5</v>
      </c>
      <c r="J18">
        <v>1.1677E-2</v>
      </c>
      <c r="K18" s="1">
        <f>'Grasland Natschade'!D18</f>
        <v>13</v>
      </c>
      <c r="L18" s="9">
        <f t="shared" si="1"/>
        <v>5.2048723395030736</v>
      </c>
      <c r="M18" s="9">
        <f t="shared" si="0"/>
        <v>5.2048723395030736</v>
      </c>
      <c r="N18" s="9">
        <f t="shared" si="0"/>
        <v>5.2048723395030736</v>
      </c>
      <c r="O18" s="9">
        <f t="shared" si="0"/>
        <v>5.4091027143774522</v>
      </c>
      <c r="P18" s="9">
        <f t="shared" si="0"/>
        <v>6.9197924111753544</v>
      </c>
      <c r="Q18" s="9">
        <f t="shared" si="0"/>
        <v>6.9197924111753544</v>
      </c>
      <c r="R18" s="9">
        <f t="shared" si="0"/>
        <v>6.9197924111753544</v>
      </c>
      <c r="S18" s="9">
        <f t="shared" si="0"/>
        <v>7.227129036185838</v>
      </c>
      <c r="T18" s="9">
        <f t="shared" si="0"/>
        <v>7.227129036185838</v>
      </c>
      <c r="U18" s="9">
        <f t="shared" si="0"/>
        <v>9.5004944605873938</v>
      </c>
      <c r="V18" s="9">
        <f t="shared" si="0"/>
        <v>10.453293839664436</v>
      </c>
      <c r="W18" s="9">
        <f t="shared" si="0"/>
        <v>12.727553793798695</v>
      </c>
      <c r="X18" s="9">
        <f t="shared" si="0"/>
        <v>17.308388809712397</v>
      </c>
      <c r="Y18" s="9">
        <f t="shared" si="0"/>
        <v>33.041308581922749</v>
      </c>
    </row>
    <row r="19" spans="1:25" x14ac:dyDescent="0.25">
      <c r="A19" s="13">
        <f>'Grasland Natschade'!D19</f>
        <v>14</v>
      </c>
      <c r="C19" s="1" t="str">
        <f>'Grasland Natschade'!F19</f>
        <v>Zwak lemige, matig grove zandgronden met humushoudende bovengrond 15-30 cm</v>
      </c>
      <c r="D19" s="1" t="str">
        <f>'Grasland Natschade'!G19</f>
        <v>tZ2a</v>
      </c>
      <c r="E19" s="1" t="str">
        <f>'Grasland Natschade'!H19</f>
        <v>41</v>
      </c>
      <c r="F19">
        <v>-2.3795510000000002</v>
      </c>
      <c r="G19" s="8">
        <f t="shared" si="2"/>
        <v>0</v>
      </c>
      <c r="H19">
        <v>3.0897999999999998E-2</v>
      </c>
      <c r="I19">
        <v>1.5</v>
      </c>
      <c r="J19">
        <v>1.8248E-2</v>
      </c>
      <c r="K19" s="1">
        <f>'Grasland Natschade'!D19</f>
        <v>14</v>
      </c>
      <c r="L19" s="9">
        <f t="shared" si="1"/>
        <v>3.001184678862443</v>
      </c>
      <c r="M19" s="9">
        <f t="shared" si="0"/>
        <v>3.001184678862443</v>
      </c>
      <c r="N19" s="9">
        <f t="shared" si="0"/>
        <v>3.001184678862443</v>
      </c>
      <c r="O19" s="9">
        <f t="shared" si="0"/>
        <v>3.5152165890120379</v>
      </c>
      <c r="P19" s="9">
        <f t="shared" si="0"/>
        <v>7.8114503274961313</v>
      </c>
      <c r="Q19" s="9">
        <f t="shared" si="0"/>
        <v>7.8114503274961313</v>
      </c>
      <c r="R19" s="9">
        <f t="shared" si="0"/>
        <v>7.8114503274961313</v>
      </c>
      <c r="S19" s="9">
        <f t="shared" si="0"/>
        <v>8.7850160611352521</v>
      </c>
      <c r="T19" s="9">
        <f t="shared" si="0"/>
        <v>8.7850160611352521</v>
      </c>
      <c r="U19" s="9">
        <f t="shared" si="0"/>
        <v>16.921993297188848</v>
      </c>
      <c r="V19" s="9">
        <f t="shared" si="0"/>
        <v>20.785972285644533</v>
      </c>
      <c r="W19" s="9">
        <f t="shared" si="0"/>
        <v>30.989375015341714</v>
      </c>
      <c r="X19" s="9">
        <f t="shared" si="0"/>
        <v>40</v>
      </c>
      <c r="Y19" s="9">
        <f t="shared" si="0"/>
        <v>40</v>
      </c>
    </row>
    <row r="20" spans="1:25" x14ac:dyDescent="0.25">
      <c r="A20" s="13">
        <f>'Grasland Natschade'!D20</f>
        <v>15</v>
      </c>
      <c r="C20" s="1" t="str">
        <f>'Grasland Natschade'!F20</f>
        <v>Matig grove zandgronden met humushoudende bovengrond 15-30 cm</v>
      </c>
      <c r="D20" s="1" t="str">
        <f>'Grasland Natschade'!G20</f>
        <v>tZ2</v>
      </c>
      <c r="E20" s="1" t="str">
        <f>'Grasland Natschade'!H20</f>
        <v>41/42</v>
      </c>
      <c r="F20">
        <v>-2.3702890000000001</v>
      </c>
      <c r="G20" s="8">
        <f t="shared" si="2"/>
        <v>0</v>
      </c>
      <c r="H20">
        <v>3.0929999999999999E-2</v>
      </c>
      <c r="I20">
        <v>1.5</v>
      </c>
      <c r="J20">
        <v>1.8252999999999998E-2</v>
      </c>
      <c r="K20" s="1">
        <f>'Grasland Natschade'!D20</f>
        <v>15</v>
      </c>
      <c r="L20" s="9">
        <f t="shared" si="1"/>
        <v>3.0123302659585574</v>
      </c>
      <c r="M20" s="9">
        <f t="shared" si="0"/>
        <v>3.0123302659585574</v>
      </c>
      <c r="N20" s="9">
        <f t="shared" si="0"/>
        <v>3.0123302659585574</v>
      </c>
      <c r="O20" s="9">
        <f t="shared" si="0"/>
        <v>3.526689541385577</v>
      </c>
      <c r="P20" s="9">
        <f t="shared" si="0"/>
        <v>7.8260640078862469</v>
      </c>
      <c r="Q20" s="9">
        <f t="shared" si="0"/>
        <v>7.8260640078862469</v>
      </c>
      <c r="R20" s="9">
        <f t="shared" si="0"/>
        <v>7.8260640078862469</v>
      </c>
      <c r="S20" s="9">
        <f t="shared" si="0"/>
        <v>8.8004202619692684</v>
      </c>
      <c r="T20" s="9">
        <f t="shared" si="0"/>
        <v>8.8004202619692684</v>
      </c>
      <c r="U20" s="9">
        <f t="shared" si="0"/>
        <v>16.944771108178823</v>
      </c>
      <c r="V20" s="9">
        <f t="shared" si="0"/>
        <v>20.812614945041311</v>
      </c>
      <c r="W20" s="9">
        <f t="shared" si="0"/>
        <v>31.027012660395442</v>
      </c>
      <c r="X20" s="9">
        <f t="shared" si="0"/>
        <v>40</v>
      </c>
      <c r="Y20" s="9">
        <f t="shared" si="0"/>
        <v>40</v>
      </c>
    </row>
    <row r="21" spans="1:25" x14ac:dyDescent="0.25">
      <c r="A21" s="13">
        <f>'Grasland Natschade'!D21</f>
        <v>16</v>
      </c>
      <c r="C21" s="1" t="str">
        <f>'Grasland Natschade'!F21</f>
        <v>Matig fijne zandgronden met humus met humushoudende bovengrond 30-50 cm</v>
      </c>
      <c r="D21" s="1" t="str">
        <f>'Grasland Natschade'!G21</f>
        <v>cZ1</v>
      </c>
      <c r="E21" s="1" t="str">
        <f>'Grasland Natschade'!H21</f>
        <v>43/44</v>
      </c>
      <c r="F21">
        <v>-0.24</v>
      </c>
      <c r="G21" s="8">
        <f t="shared" si="2"/>
        <v>0</v>
      </c>
      <c r="H21">
        <v>1.1677E-2</v>
      </c>
      <c r="I21">
        <v>1.5</v>
      </c>
      <c r="J21">
        <v>1.1677E-2</v>
      </c>
      <c r="K21" s="1">
        <f>'Grasland Natschade'!D21</f>
        <v>16</v>
      </c>
      <c r="L21" s="9">
        <f t="shared" si="1"/>
        <v>3.1568723395030736</v>
      </c>
      <c r="M21" s="9">
        <f t="shared" si="0"/>
        <v>3.1568723395030736</v>
      </c>
      <c r="N21" s="9">
        <f t="shared" si="0"/>
        <v>3.1568723395030736</v>
      </c>
      <c r="O21" s="9">
        <f t="shared" si="0"/>
        <v>3.3611027143774521</v>
      </c>
      <c r="P21" s="9">
        <f t="shared" si="0"/>
        <v>4.8717924111753543</v>
      </c>
      <c r="Q21" s="9">
        <f t="shared" si="0"/>
        <v>4.8717924111753543</v>
      </c>
      <c r="R21" s="9">
        <f t="shared" si="0"/>
        <v>4.8717924111753543</v>
      </c>
      <c r="S21" s="9">
        <f t="shared" si="0"/>
        <v>5.179129036185838</v>
      </c>
      <c r="T21" s="9">
        <f t="shared" si="0"/>
        <v>5.179129036185838</v>
      </c>
      <c r="U21" s="9">
        <f t="shared" si="0"/>
        <v>7.4524944605873937</v>
      </c>
      <c r="V21" s="9">
        <f t="shared" si="0"/>
        <v>8.4052938396644361</v>
      </c>
      <c r="W21" s="9">
        <f t="shared" si="0"/>
        <v>10.679553793798695</v>
      </c>
      <c r="X21" s="9">
        <f t="shared" si="0"/>
        <v>15.260388809712397</v>
      </c>
      <c r="Y21" s="9">
        <f t="shared" si="0"/>
        <v>30.993308581922751</v>
      </c>
    </row>
    <row r="22" spans="1:25" x14ac:dyDescent="0.25">
      <c r="A22" s="13">
        <f>'Grasland Natschade'!D22</f>
        <v>17</v>
      </c>
      <c r="C22" s="1" t="str">
        <f>'Grasland Natschade'!F22</f>
        <v>Matig grove zandgronden met humushoudende bovengrond 30-50 cm</v>
      </c>
      <c r="D22" s="1" t="str">
        <f>'Grasland Natschade'!G22</f>
        <v>cZ2</v>
      </c>
      <c r="E22" s="1" t="str">
        <f>'Grasland Natschade'!H22</f>
        <v>45/46</v>
      </c>
      <c r="F22">
        <v>1.8360449999999999</v>
      </c>
      <c r="G22" s="8">
        <f t="shared" si="2"/>
        <v>0</v>
      </c>
      <c r="H22">
        <v>1.1677E-2</v>
      </c>
      <c r="I22">
        <v>1.5</v>
      </c>
      <c r="J22">
        <v>1.1677E-2</v>
      </c>
      <c r="K22" s="1">
        <f>'Grasland Natschade'!D22</f>
        <v>17</v>
      </c>
      <c r="L22" s="9">
        <f t="shared" si="1"/>
        <v>5.2329173395030733</v>
      </c>
      <c r="M22" s="9">
        <f t="shared" si="1"/>
        <v>5.2329173395030733</v>
      </c>
      <c r="N22" s="9">
        <f t="shared" si="1"/>
        <v>5.2329173395030733</v>
      </c>
      <c r="O22" s="9">
        <f t="shared" si="1"/>
        <v>5.4371477143774527</v>
      </c>
      <c r="P22" s="9">
        <f t="shared" si="1"/>
        <v>6.9478374111753549</v>
      </c>
      <c r="Q22" s="9">
        <f t="shared" si="1"/>
        <v>6.9478374111753549</v>
      </c>
      <c r="R22" s="9">
        <f t="shared" si="1"/>
        <v>6.9478374111753549</v>
      </c>
      <c r="S22" s="9">
        <f t="shared" si="1"/>
        <v>7.2551740361858386</v>
      </c>
      <c r="T22" s="9">
        <f t="shared" si="1"/>
        <v>7.2551740361858386</v>
      </c>
      <c r="U22" s="9">
        <f t="shared" si="1"/>
        <v>9.5285394605873943</v>
      </c>
      <c r="V22" s="9">
        <f t="shared" si="1"/>
        <v>10.481338839664437</v>
      </c>
      <c r="W22" s="9">
        <f t="shared" si="1"/>
        <v>12.755598793798695</v>
      </c>
      <c r="X22" s="9">
        <f t="shared" si="1"/>
        <v>17.336433809712396</v>
      </c>
      <c r="Y22" s="9">
        <f t="shared" si="1"/>
        <v>33.069353581922748</v>
      </c>
    </row>
    <row r="23" spans="1:25" x14ac:dyDescent="0.25">
      <c r="A23" s="13">
        <f>'Grasland Natschade'!D23</f>
        <v>18</v>
      </c>
      <c r="C23" s="1" t="str">
        <f>'Grasland Natschade'!F23</f>
        <v>Matig fijne eerdgronden met humushoudende bovengrond &gt; 50 cm</v>
      </c>
      <c r="D23" s="1" t="str">
        <f>'Grasland Natschade'!G23</f>
        <v>EZ1</v>
      </c>
      <c r="E23" s="1" t="str">
        <f>'Grasland Natschade'!H23</f>
        <v>47/48</v>
      </c>
      <c r="F23">
        <v>-3.8335219999999999</v>
      </c>
      <c r="G23" s="8">
        <f t="shared" si="2"/>
        <v>0</v>
      </c>
      <c r="H23">
        <v>1.6001000000000001E-2</v>
      </c>
      <c r="I23">
        <v>1.5</v>
      </c>
      <c r="J23">
        <v>1.2439E-2</v>
      </c>
      <c r="K23" s="1">
        <f>'Grasland Natschade'!D23</f>
        <v>18</v>
      </c>
      <c r="L23" s="9">
        <f t="shared" si="1"/>
        <v>0</v>
      </c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1.7040719873282497</v>
      </c>
      <c r="Q23" s="9">
        <f t="shared" si="1"/>
        <v>1.7040719873282497</v>
      </c>
      <c r="R23" s="9">
        <f t="shared" si="1"/>
        <v>1.7040719873282497</v>
      </c>
      <c r="S23" s="9">
        <f t="shared" si="1"/>
        <v>2.059418494273761</v>
      </c>
      <c r="T23" s="9">
        <f t="shared" si="1"/>
        <v>2.059418494273761</v>
      </c>
      <c r="U23" s="9">
        <f t="shared" si="1"/>
        <v>4.7249794288809124</v>
      </c>
      <c r="V23" s="9">
        <f t="shared" si="1"/>
        <v>5.8586166465431315</v>
      </c>
      <c r="W23" s="9">
        <f t="shared" si="1"/>
        <v>8.5962567801068968</v>
      </c>
      <c r="X23" s="9">
        <f t="shared" si="1"/>
        <v>14.218633719812461</v>
      </c>
      <c r="Y23" s="9">
        <f t="shared" si="1"/>
        <v>34.243275537553131</v>
      </c>
    </row>
    <row r="24" spans="1:25" x14ac:dyDescent="0.25">
      <c r="A24" s="13">
        <f>'Grasland Natschade'!D24</f>
        <v>19</v>
      </c>
      <c r="C24" s="1" t="str">
        <f>'Grasland Natschade'!F24</f>
        <v>Matig grove eerdgronden met humus met humushoudende bovengrond &gt; 50 cm</v>
      </c>
      <c r="D24" s="1" t="str">
        <f>'Grasland Natschade'!G24</f>
        <v>EZ2</v>
      </c>
      <c r="E24" s="1" t="str">
        <f>'Grasland Natschade'!H24</f>
        <v>49/50</v>
      </c>
      <c r="F24">
        <v>-3.8335219999999999</v>
      </c>
      <c r="G24" s="8">
        <f t="shared" si="2"/>
        <v>0</v>
      </c>
      <c r="H24">
        <v>1.6001000000000001E-2</v>
      </c>
      <c r="I24">
        <v>1.5</v>
      </c>
      <c r="J24">
        <v>1.2439E-2</v>
      </c>
      <c r="K24" s="1">
        <f>'Grasland Natschade'!D24</f>
        <v>19</v>
      </c>
      <c r="L24" s="9">
        <f t="shared" si="1"/>
        <v>0</v>
      </c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1.7040719873282497</v>
      </c>
      <c r="Q24" s="9">
        <f t="shared" si="1"/>
        <v>1.7040719873282497</v>
      </c>
      <c r="R24" s="9">
        <f t="shared" si="1"/>
        <v>1.7040719873282497</v>
      </c>
      <c r="S24" s="9">
        <f t="shared" si="1"/>
        <v>2.059418494273761</v>
      </c>
      <c r="T24" s="9">
        <f t="shared" si="1"/>
        <v>2.059418494273761</v>
      </c>
      <c r="U24" s="9">
        <f t="shared" si="1"/>
        <v>4.7249794288809124</v>
      </c>
      <c r="V24" s="9">
        <f t="shared" si="1"/>
        <v>5.8586166465431315</v>
      </c>
      <c r="W24" s="9">
        <f t="shared" si="1"/>
        <v>8.5962567801068968</v>
      </c>
      <c r="X24" s="9">
        <f t="shared" si="1"/>
        <v>14.218633719812461</v>
      </c>
      <c r="Y24" s="9">
        <f t="shared" si="1"/>
        <v>34.243275537553131</v>
      </c>
    </row>
    <row r="25" spans="1:25" x14ac:dyDescent="0.25">
      <c r="A25" s="13">
        <f>'Grasland Natschade'!D25</f>
        <v>20</v>
      </c>
      <c r="C25" s="1" t="str">
        <f>'Grasland Natschade'!F25</f>
        <v>Zandgronden met kleidek en grove ondergrond</v>
      </c>
      <c r="D25" s="1" t="str">
        <f>'Grasland Natschade'!G25</f>
        <v>kZ1</v>
      </c>
      <c r="E25" s="1" t="str">
        <f>'Grasland Natschade'!H25</f>
        <v>56</v>
      </c>
      <c r="F25">
        <v>15.4</v>
      </c>
      <c r="G25" s="8">
        <f t="shared" si="2"/>
        <v>0</v>
      </c>
      <c r="H25">
        <v>1.5318999999999999E-2</v>
      </c>
      <c r="I25">
        <v>1.5</v>
      </c>
      <c r="J25">
        <v>1.1608E-2</v>
      </c>
      <c r="K25" s="1">
        <f>'Grasland Natschade'!D25</f>
        <v>20</v>
      </c>
      <c r="L25" s="9">
        <f t="shared" si="1"/>
        <v>18.780505005035327</v>
      </c>
      <c r="M25" s="9">
        <f t="shared" si="1"/>
        <v>18.780505005035327</v>
      </c>
      <c r="N25" s="9">
        <f t="shared" si="1"/>
        <v>18.780505005035327</v>
      </c>
      <c r="O25" s="9">
        <f t="shared" si="1"/>
        <v>18.98251514464943</v>
      </c>
      <c r="P25" s="9">
        <f t="shared" si="1"/>
        <v>20.474891310803983</v>
      </c>
      <c r="Q25" s="9">
        <f t="shared" si="1"/>
        <v>20.474891310803983</v>
      </c>
      <c r="R25" s="9">
        <f t="shared" si="1"/>
        <v>20.474891310803983</v>
      </c>
      <c r="S25" s="9">
        <f t="shared" si="1"/>
        <v>20.778153545498171</v>
      </c>
      <c r="T25" s="9">
        <f t="shared" si="1"/>
        <v>20.778153545498171</v>
      </c>
      <c r="U25" s="9">
        <f t="shared" si="1"/>
        <v>23.018542726045936</v>
      </c>
      <c r="V25" s="9">
        <f t="shared" si="1"/>
        <v>23.956276507761686</v>
      </c>
      <c r="W25" s="9">
        <f t="shared" si="1"/>
        <v>26.192215725631726</v>
      </c>
      <c r="X25" s="9">
        <f t="shared" si="1"/>
        <v>30.687952625163305</v>
      </c>
      <c r="Y25" s="9">
        <f t="shared" si="1"/>
        <v>40</v>
      </c>
    </row>
    <row r="26" spans="1:25" x14ac:dyDescent="0.25">
      <c r="A26" s="13">
        <f>'Grasland Natschade'!D26</f>
        <v>21</v>
      </c>
      <c r="C26" s="1" t="str">
        <f>'Grasland Natschade'!F26</f>
        <v>Zwak lemige matig fijne podzolgronden met humushoudende bovengrond &lt; 15 cm</v>
      </c>
      <c r="D26" s="1" t="str">
        <f>'Grasland Natschade'!G26</f>
        <v>H1a</v>
      </c>
      <c r="E26" s="1" t="str">
        <f>'Grasland Natschade'!H26</f>
        <v>58</v>
      </c>
      <c r="F26">
        <v>3.775617</v>
      </c>
      <c r="G26" s="8">
        <f t="shared" si="2"/>
        <v>0</v>
      </c>
      <c r="H26">
        <v>1.1677E-2</v>
      </c>
      <c r="I26">
        <v>1.5</v>
      </c>
      <c r="J26">
        <v>1.1677E-2</v>
      </c>
      <c r="K26" s="1">
        <f>'Grasland Natschade'!D26</f>
        <v>21</v>
      </c>
      <c r="L26" s="9">
        <f t="shared" si="1"/>
        <v>7.1724893395030733</v>
      </c>
      <c r="M26" s="9">
        <f t="shared" si="1"/>
        <v>7.1724893395030733</v>
      </c>
      <c r="N26" s="9">
        <f t="shared" si="1"/>
        <v>7.1724893395030733</v>
      </c>
      <c r="O26" s="9">
        <f t="shared" si="1"/>
        <v>7.3767197143774528</v>
      </c>
      <c r="P26" s="9">
        <f t="shared" si="1"/>
        <v>8.887409411175355</v>
      </c>
      <c r="Q26" s="9">
        <f t="shared" si="1"/>
        <v>8.887409411175355</v>
      </c>
      <c r="R26" s="9">
        <f t="shared" si="1"/>
        <v>8.887409411175355</v>
      </c>
      <c r="S26" s="9">
        <f t="shared" si="1"/>
        <v>9.1947460361858386</v>
      </c>
      <c r="T26" s="9">
        <f t="shared" si="1"/>
        <v>9.1947460361858386</v>
      </c>
      <c r="U26" s="9">
        <f t="shared" si="1"/>
        <v>11.468111460587394</v>
      </c>
      <c r="V26" s="9">
        <f t="shared" si="1"/>
        <v>12.420910839664437</v>
      </c>
      <c r="W26" s="9">
        <f t="shared" si="1"/>
        <v>14.695170793798695</v>
      </c>
      <c r="X26" s="9">
        <f t="shared" si="1"/>
        <v>19.276005809712398</v>
      </c>
      <c r="Y26" s="9">
        <f t="shared" si="1"/>
        <v>35.008925581922746</v>
      </c>
    </row>
    <row r="27" spans="1:25" x14ac:dyDescent="0.25">
      <c r="A27" s="13">
        <f>'Grasland Natschade'!D27</f>
        <v>22</v>
      </c>
      <c r="C27" s="1" t="str">
        <f>'Grasland Natschade'!F27</f>
        <v>Matig fijne podzolgronden met humushoudende bovenlaat &lt; 15 cm</v>
      </c>
      <c r="D27" s="1" t="str">
        <f>'Grasland Natschade'!G27</f>
        <v>H1</v>
      </c>
      <c r="E27" s="1" t="str">
        <f>'Grasland Natschade'!H27</f>
        <v>58/59</v>
      </c>
      <c r="F27">
        <v>3.775617</v>
      </c>
      <c r="G27" s="8">
        <f t="shared" si="2"/>
        <v>0</v>
      </c>
      <c r="H27">
        <v>1.1677E-2</v>
      </c>
      <c r="I27">
        <v>1.5</v>
      </c>
      <c r="J27">
        <v>1.1677E-2</v>
      </c>
      <c r="K27" s="1">
        <f>'Grasland Natschade'!D27</f>
        <v>22</v>
      </c>
      <c r="L27" s="9">
        <f t="shared" si="1"/>
        <v>7.1724893395030733</v>
      </c>
      <c r="M27" s="9">
        <f t="shared" si="1"/>
        <v>7.1724893395030733</v>
      </c>
      <c r="N27" s="9">
        <f t="shared" si="1"/>
        <v>7.1724893395030733</v>
      </c>
      <c r="O27" s="9">
        <f t="shared" si="1"/>
        <v>7.3767197143774528</v>
      </c>
      <c r="P27" s="9">
        <f t="shared" si="1"/>
        <v>8.887409411175355</v>
      </c>
      <c r="Q27" s="9">
        <f t="shared" si="1"/>
        <v>8.887409411175355</v>
      </c>
      <c r="R27" s="9">
        <f t="shared" si="1"/>
        <v>8.887409411175355</v>
      </c>
      <c r="S27" s="9">
        <f t="shared" si="1"/>
        <v>9.1947460361858386</v>
      </c>
      <c r="T27" s="9">
        <f t="shared" si="1"/>
        <v>9.1947460361858386</v>
      </c>
      <c r="U27" s="9">
        <f t="shared" si="1"/>
        <v>11.468111460587394</v>
      </c>
      <c r="V27" s="9">
        <f t="shared" si="1"/>
        <v>12.420910839664437</v>
      </c>
      <c r="W27" s="9">
        <f t="shared" si="1"/>
        <v>14.695170793798695</v>
      </c>
      <c r="X27" s="9">
        <f t="shared" si="1"/>
        <v>19.276005809712398</v>
      </c>
      <c r="Y27" s="9">
        <f t="shared" si="1"/>
        <v>35.008925581922746</v>
      </c>
    </row>
    <row r="28" spans="1:25" x14ac:dyDescent="0.25">
      <c r="A28" s="13">
        <f>'Grasland Natschade'!D28</f>
        <v>23</v>
      </c>
      <c r="C28" s="1" t="str">
        <f>'Grasland Natschade'!F28</f>
        <v>Matig grove podzolgronden met humushoudende bovenlaag &lt; 15 cm</v>
      </c>
      <c r="D28" s="1" t="str">
        <f>'Grasland Natschade'!G28</f>
        <v>H2</v>
      </c>
      <c r="E28" s="1" t="str">
        <f>'Grasland Natschade'!H28</f>
        <v>60/61</v>
      </c>
      <c r="F28">
        <v>4.8878320000000004</v>
      </c>
      <c r="G28" s="8">
        <f t="shared" si="2"/>
        <v>0</v>
      </c>
      <c r="H28">
        <v>1.1677E-2</v>
      </c>
      <c r="I28">
        <v>1.5</v>
      </c>
      <c r="J28">
        <v>1.1677E-2</v>
      </c>
      <c r="K28" s="1">
        <f>'Grasland Natschade'!D28</f>
        <v>23</v>
      </c>
      <c r="L28" s="9">
        <f t="shared" si="1"/>
        <v>8.2847043395030742</v>
      </c>
      <c r="M28" s="9">
        <f t="shared" si="1"/>
        <v>8.2847043395030742</v>
      </c>
      <c r="N28" s="9">
        <f t="shared" si="1"/>
        <v>8.2847043395030742</v>
      </c>
      <c r="O28" s="9">
        <f t="shared" si="1"/>
        <v>8.4889347143774536</v>
      </c>
      <c r="P28" s="9">
        <f t="shared" si="1"/>
        <v>9.9996244111753541</v>
      </c>
      <c r="Q28" s="9">
        <f t="shared" si="1"/>
        <v>9.9996244111753541</v>
      </c>
      <c r="R28" s="9">
        <f t="shared" si="1"/>
        <v>9.9996244111753541</v>
      </c>
      <c r="S28" s="9">
        <f t="shared" si="1"/>
        <v>10.306961036185839</v>
      </c>
      <c r="T28" s="9">
        <f t="shared" si="1"/>
        <v>10.306961036185839</v>
      </c>
      <c r="U28" s="9">
        <f t="shared" si="1"/>
        <v>12.580326460587393</v>
      </c>
      <c r="V28" s="9">
        <f t="shared" si="1"/>
        <v>13.533125839664436</v>
      </c>
      <c r="W28" s="9">
        <f t="shared" si="1"/>
        <v>15.807385793798694</v>
      </c>
      <c r="X28" s="9">
        <f t="shared" si="1"/>
        <v>20.388220809712397</v>
      </c>
      <c r="Y28" s="9">
        <f t="shared" si="1"/>
        <v>36.121140581922752</v>
      </c>
    </row>
    <row r="29" spans="1:25" x14ac:dyDescent="0.25">
      <c r="A29" s="13">
        <f>'Grasland Natschade'!D29</f>
        <v>24</v>
      </c>
      <c r="C29" s="1" t="str">
        <f>'Grasland Natschade'!F29</f>
        <v>Leemgronden, zandig en siltig leem</v>
      </c>
      <c r="D29" s="1" t="str">
        <f>'Grasland Natschade'!G29</f>
        <v>BlKbc</v>
      </c>
      <c r="E29" s="1" t="str">
        <f>'Grasland Natschade'!H29</f>
        <v>67/68</v>
      </c>
      <c r="F29">
        <v>-0.24</v>
      </c>
      <c r="G29" s="8">
        <f t="shared" si="2"/>
        <v>0</v>
      </c>
      <c r="H29">
        <v>1E-4</v>
      </c>
      <c r="I29">
        <v>1.5</v>
      </c>
      <c r="J29">
        <v>1E-4</v>
      </c>
      <c r="K29" s="1">
        <f>'Grasland Natschade'!D29</f>
        <v>24</v>
      </c>
      <c r="L29" s="9">
        <f t="shared" si="1"/>
        <v>1.2705368359002729</v>
      </c>
      <c r="M29" s="9">
        <f t="shared" si="1"/>
        <v>1.2705368359002729</v>
      </c>
      <c r="N29" s="9">
        <f t="shared" si="1"/>
        <v>1.2705368359002729</v>
      </c>
      <c r="O29" s="9">
        <f t="shared" si="1"/>
        <v>1.2712922931668007</v>
      </c>
      <c r="P29" s="9">
        <f t="shared" si="1"/>
        <v>1.2758329776675397</v>
      </c>
      <c r="Q29" s="9">
        <f t="shared" si="1"/>
        <v>1.2758329776675397</v>
      </c>
      <c r="R29" s="9">
        <f t="shared" si="1"/>
        <v>1.2758329776675397</v>
      </c>
      <c r="S29" s="9">
        <f t="shared" si="1"/>
        <v>1.2765910836670791</v>
      </c>
      <c r="T29" s="9">
        <f t="shared" si="1"/>
        <v>1.2765910836670791</v>
      </c>
      <c r="U29" s="9">
        <f t="shared" si="1"/>
        <v>1.2811476884077384</v>
      </c>
      <c r="V29" s="9">
        <f t="shared" si="1"/>
        <v>1.2826695969235784</v>
      </c>
      <c r="W29" s="9">
        <f t="shared" si="1"/>
        <v>1.2857179834878611</v>
      </c>
      <c r="X29" s="9">
        <f t="shared" si="1"/>
        <v>1.2903020100401337</v>
      </c>
      <c r="Y29" s="9">
        <f t="shared" si="1"/>
        <v>1.299511422710163</v>
      </c>
    </row>
    <row r="30" spans="1:25" x14ac:dyDescent="0.25">
      <c r="A30" s="13">
        <f>'Grasland Natschade'!D30</f>
        <v>25</v>
      </c>
      <c r="C30" s="1" t="str">
        <f>'Grasland Natschade'!F30</f>
        <v>Oude rivierkleigronden, zavel en klei</v>
      </c>
      <c r="D30" s="1" t="str">
        <f>'Grasland Natschade'!G30</f>
        <v>BlKde</v>
      </c>
      <c r="E30" s="1" t="str">
        <f>'Grasland Natschade'!H30</f>
        <v>69/70</v>
      </c>
      <c r="F30">
        <v>-2.8</v>
      </c>
      <c r="G30" s="8">
        <f t="shared" si="2"/>
        <v>0</v>
      </c>
      <c r="H30">
        <v>1.8064E-2</v>
      </c>
      <c r="I30">
        <v>1.5</v>
      </c>
      <c r="J30">
        <v>1.1677E-2</v>
      </c>
      <c r="K30" s="1">
        <f>'Grasland Natschade'!D30</f>
        <v>25</v>
      </c>
      <c r="L30" s="9">
        <f t="shared" si="1"/>
        <v>0.59687233950307395</v>
      </c>
      <c r="M30" s="9">
        <f t="shared" si="1"/>
        <v>0.59687233950307395</v>
      </c>
      <c r="N30" s="9">
        <f t="shared" si="1"/>
        <v>0.59687233950307395</v>
      </c>
      <c r="O30" s="9">
        <f t="shared" si="1"/>
        <v>0.80110271437745251</v>
      </c>
      <c r="P30" s="9">
        <f t="shared" si="1"/>
        <v>2.3117924111753547</v>
      </c>
      <c r="Q30" s="9">
        <f t="shared" si="1"/>
        <v>2.3117924111753547</v>
      </c>
      <c r="R30" s="9">
        <f t="shared" si="1"/>
        <v>2.3117924111753547</v>
      </c>
      <c r="S30" s="9">
        <f t="shared" si="1"/>
        <v>2.6191290361858384</v>
      </c>
      <c r="T30" s="9">
        <f t="shared" si="1"/>
        <v>2.6191290361858384</v>
      </c>
      <c r="U30" s="9">
        <f t="shared" si="1"/>
        <v>4.8924944605873941</v>
      </c>
      <c r="V30" s="9">
        <f t="shared" si="1"/>
        <v>5.8452938396644365</v>
      </c>
      <c r="W30" s="9">
        <f t="shared" si="1"/>
        <v>8.1195537937986941</v>
      </c>
      <c r="X30" s="9">
        <f t="shared" si="1"/>
        <v>12.700388809712397</v>
      </c>
      <c r="Y30" s="9">
        <f t="shared" si="1"/>
        <v>28.433308581922748</v>
      </c>
    </row>
    <row r="33" spans="4:8" x14ac:dyDescent="0.25">
      <c r="D33"/>
      <c r="E33"/>
      <c r="F33" s="1" t="str">
        <f>C20</f>
        <v>Matig grove zandgronden met humushoudende bovengrond 15-30 cm</v>
      </c>
      <c r="G33" t="str">
        <f>C6</f>
        <v>Veen en moerige gronden met moerig-/kleiige bovengrond</v>
      </c>
      <c r="H33" t="s">
        <v>79</v>
      </c>
    </row>
    <row r="34" spans="4:8" x14ac:dyDescent="0.25">
      <c r="D34"/>
      <c r="E34"/>
      <c r="F34" s="9">
        <f>L25</f>
        <v>18.780505005035327</v>
      </c>
      <c r="G34" s="9">
        <f>L6</f>
        <v>4.1674762102439837</v>
      </c>
      <c r="H34" s="1">
        <f>-L4</f>
        <v>-70</v>
      </c>
    </row>
    <row r="35" spans="4:8" x14ac:dyDescent="0.25">
      <c r="D35"/>
      <c r="E35"/>
      <c r="F35" s="9">
        <f>N25</f>
        <v>18.780505005035327</v>
      </c>
      <c r="G35" s="9">
        <f>N6</f>
        <v>4.1674762102439837</v>
      </c>
      <c r="H35" s="1">
        <f>-N4</f>
        <v>-70</v>
      </c>
    </row>
    <row r="36" spans="4:8" x14ac:dyDescent="0.25">
      <c r="D36"/>
      <c r="E36"/>
      <c r="F36" s="9">
        <f>Q25</f>
        <v>20.474891310803983</v>
      </c>
      <c r="G36" s="9">
        <f>Q6</f>
        <v>8.8516009509740883</v>
      </c>
      <c r="H36" s="1">
        <f>-Q4</f>
        <v>-105</v>
      </c>
    </row>
    <row r="37" spans="4:8" x14ac:dyDescent="0.25">
      <c r="D37"/>
      <c r="E37"/>
      <c r="F37" s="9">
        <f>U25</f>
        <v>23.018542726045936</v>
      </c>
      <c r="G37" s="9">
        <f>U6</f>
        <v>17.666285915303995</v>
      </c>
      <c r="H37" s="1">
        <f>-U4</f>
        <v>-140</v>
      </c>
    </row>
    <row r="38" spans="4:8" x14ac:dyDescent="0.25">
      <c r="D38"/>
      <c r="E38"/>
      <c r="F38" s="9">
        <f>V25</f>
        <v>23.956276507761686</v>
      </c>
      <c r="G38" s="9">
        <f>V6</f>
        <v>21.390497510276795</v>
      </c>
      <c r="H38" s="1">
        <f>-V4</f>
        <v>-150</v>
      </c>
    </row>
    <row r="39" spans="4:8" x14ac:dyDescent="0.25">
      <c r="D39"/>
      <c r="E39"/>
      <c r="F39" s="9">
        <f>W25</f>
        <v>26.192215725631726</v>
      </c>
      <c r="G39" s="9">
        <f>W6</f>
        <v>31.196901839242553</v>
      </c>
      <c r="H39" s="1">
        <f>-W4</f>
        <v>-170</v>
      </c>
    </row>
    <row r="40" spans="4:8" x14ac:dyDescent="0.25">
      <c r="D40"/>
      <c r="E40"/>
      <c r="F40" s="9">
        <f>X25</f>
        <v>30.687952625163305</v>
      </c>
      <c r="G40" s="9">
        <f>X6</f>
        <v>40</v>
      </c>
      <c r="H40" s="1">
        <f>-X4</f>
        <v>-200</v>
      </c>
    </row>
    <row r="41" spans="4:8" x14ac:dyDescent="0.25">
      <c r="D41"/>
      <c r="E41"/>
      <c r="F41" s="9">
        <f>Y25</f>
        <v>40</v>
      </c>
      <c r="G41" s="9">
        <f>Y6</f>
        <v>40</v>
      </c>
      <c r="H41" s="1">
        <f>-Y4</f>
        <v>-260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Grasland Natschade</vt:lpstr>
      <vt:lpstr>Bouwland Natschade</vt:lpstr>
      <vt:lpstr>Grasland Droogteschade</vt:lpstr>
      <vt:lpstr>Bouwland Droogteschade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2014-11-25T17:44:27Z</dcterms:modified>
</cp:coreProperties>
</file>